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1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_人事部\5_公開（役職員のみ）\600_開発協力人材室\PARTNER次期構想\3.要件定義書コンサルタント調達\2.要件定義コンサルタント調達_実施決裁\事前協議2回目\"/>
    </mc:Choice>
  </mc:AlternateContent>
  <xr:revisionPtr revIDLastSave="0" documentId="11_815FCE7240F73C198141F97C7528C0A03FDDA90E" xr6:coauthVersionLast="47" xr6:coauthVersionMax="47" xr10:uidLastSave="{00000000-0000-0000-0000-000000000000}"/>
  <bookViews>
    <workbookView xWindow="6440" yWindow="0" windowWidth="13520" windowHeight="7520" tabRatio="856" xr2:uid="{00000000-000D-0000-FFFF-FFFF00000000}"/>
  </bookViews>
  <sheets>
    <sheet name="別添 見積金額内訳書" sheetId="26" r:id="rId1"/>
    <sheet name="Fees by month" sheetId="17" state="hidden" r:id="rId2"/>
    <sheet name="請求スケジュール (Worst)" sheetId="19" state="hidden" r:id="rId3"/>
  </sheets>
  <externalReferences>
    <externalReference r:id="rId4"/>
    <externalReference r:id="rId5"/>
  </externalReferences>
  <definedNames>
    <definedName name="_MC300000" localSheetId="2">#REF!</definedName>
    <definedName name="_MC300000" localSheetId="0">#REF!</definedName>
    <definedName name="_MC300000">#REF!</definedName>
    <definedName name="_MC850001" localSheetId="2">#REF!</definedName>
    <definedName name="_MC850001" localSheetId="0">#REF!</definedName>
    <definedName name="_MC850001">#REF!</definedName>
    <definedName name="_MC860000" localSheetId="2">#REF!</definedName>
    <definedName name="_MC860000" localSheetId="0">#REF!</definedName>
    <definedName name="_MC860000">#REF!</definedName>
    <definedName name="_MC860001" localSheetId="2">#REF!</definedName>
    <definedName name="_MC860001" localSheetId="0">#REF!</definedName>
    <definedName name="_MC860001">#REF!</definedName>
    <definedName name="_MC860002" localSheetId="2">#REF!</definedName>
    <definedName name="_MC860002" localSheetId="0">#REF!</definedName>
    <definedName name="_MC860002">#REF!</definedName>
    <definedName name="A" localSheetId="2">#REF!</definedName>
    <definedName name="A" localSheetId="0">#REF!</definedName>
    <definedName name="A">#REF!</definedName>
    <definedName name="AAA" localSheetId="2">#REF!</definedName>
    <definedName name="AAA" localSheetId="0">#REF!</definedName>
    <definedName name="AAA">#REF!</definedName>
    <definedName name="AAAA" localSheetId="2">#REF!</definedName>
    <definedName name="AAAA" localSheetId="0">#REF!</definedName>
    <definedName name="AAAA">#REF!</definedName>
    <definedName name="AAAAAA" localSheetId="2">#REF!</definedName>
    <definedName name="AAAAAA" localSheetId="0">#REF!</definedName>
    <definedName name="AAAAAA">#REF!</definedName>
    <definedName name="AAAAAAA" localSheetId="2">#REF!</definedName>
    <definedName name="AAAAAAA" localSheetId="0">#REF!</definedName>
    <definedName name="AAAAAAA">#REF!</definedName>
    <definedName name="AAAAAAAAA" localSheetId="2">#REF!</definedName>
    <definedName name="AAAAAAAAA" localSheetId="0">#REF!</definedName>
    <definedName name="AAAAAAAAA">#REF!</definedName>
    <definedName name="ACF_L100" localSheetId="2">#REF!</definedName>
    <definedName name="ACF_L100" localSheetId="0">#REF!</definedName>
    <definedName name="ACF_L100">#REF!</definedName>
    <definedName name="ACF_L140" localSheetId="2">#REF!</definedName>
    <definedName name="ACF_L140" localSheetId="0">#REF!</definedName>
    <definedName name="ACF_L140">#REF!</definedName>
    <definedName name="ACF_L190" localSheetId="2">#REF!</definedName>
    <definedName name="ACF_L190" localSheetId="0">#REF!</definedName>
    <definedName name="ACF_L190">#REF!</definedName>
    <definedName name="ACF_L19M" localSheetId="2">#REF!</definedName>
    <definedName name="ACF_L19M" localSheetId="0">#REF!</definedName>
    <definedName name="ACF_L19M">#REF!</definedName>
    <definedName name="ACF_N100" localSheetId="2">#REF!</definedName>
    <definedName name="ACF_N100" localSheetId="0">#REF!</definedName>
    <definedName name="ACF_N100">#REF!</definedName>
    <definedName name="ACF_N140" localSheetId="2">#REF!</definedName>
    <definedName name="ACF_N140" localSheetId="0">#REF!</definedName>
    <definedName name="ACF_N140">#REF!</definedName>
    <definedName name="ACF_N190" localSheetId="2">#REF!</definedName>
    <definedName name="ACF_N190" localSheetId="0">#REF!</definedName>
    <definedName name="ACF_N190">#REF!</definedName>
    <definedName name="ACF_N19M" localSheetId="2">#REF!</definedName>
    <definedName name="ACF_N19M" localSheetId="0">#REF!</definedName>
    <definedName name="ACF_N19M">#REF!</definedName>
    <definedName name="ACF_P100" localSheetId="2">#REF!</definedName>
    <definedName name="ACF_P100" localSheetId="0">#REF!</definedName>
    <definedName name="ACF_P100">#REF!</definedName>
    <definedName name="ACF_P190" localSheetId="2">#REF!</definedName>
    <definedName name="ACF_P190" localSheetId="0">#REF!</definedName>
    <definedName name="ACF_P190">#REF!</definedName>
    <definedName name="ACF_P19M" localSheetId="2">#REF!</definedName>
    <definedName name="ACF_P19M" localSheetId="0">#REF!</definedName>
    <definedName name="ACF_P19M">#REF!</definedName>
    <definedName name="ACF_P1A0" localSheetId="2">#REF!</definedName>
    <definedName name="ACF_P1A0" localSheetId="0">#REF!</definedName>
    <definedName name="ACF_P1A0">#REF!</definedName>
    <definedName name="ACF_P200" localSheetId="2">#REF!</definedName>
    <definedName name="ACF_P200" localSheetId="0">#REF!</definedName>
    <definedName name="ACF_P200">#REF!</definedName>
    <definedName name="ACF_P290" localSheetId="2">#REF!</definedName>
    <definedName name="ACF_P290" localSheetId="0">#REF!</definedName>
    <definedName name="ACF_P290">#REF!</definedName>
    <definedName name="ACF_P29M" localSheetId="2">#REF!</definedName>
    <definedName name="ACF_P29M" localSheetId="0">#REF!</definedName>
    <definedName name="ACF_P29M">#REF!</definedName>
    <definedName name="ACF_P2A0" localSheetId="2">#REF!</definedName>
    <definedName name="ACF_P2A0" localSheetId="0">#REF!</definedName>
    <definedName name="ACF_P2A0">#REF!</definedName>
    <definedName name="ACF_PW8" localSheetId="2">#REF!</definedName>
    <definedName name="ACF_PW8" localSheetId="0">#REF!</definedName>
    <definedName name="ACF_PW8">#REF!</definedName>
    <definedName name="ACF_R100" localSheetId="2">#REF!</definedName>
    <definedName name="ACF_R100" localSheetId="0">#REF!</definedName>
    <definedName name="ACF_R100">#REF!</definedName>
    <definedName name="ACF_R190" localSheetId="2">#REF!</definedName>
    <definedName name="ACF_R190" localSheetId="0">#REF!</definedName>
    <definedName name="ACF_R190">#REF!</definedName>
    <definedName name="ACF_R19M" localSheetId="2">#REF!</definedName>
    <definedName name="ACF_R19M" localSheetId="0">#REF!</definedName>
    <definedName name="ACF_R19M">#REF!</definedName>
    <definedName name="ACF_R1A0" localSheetId="2">#REF!</definedName>
    <definedName name="ACF_R1A0" localSheetId="0">#REF!</definedName>
    <definedName name="ACF_R1A0">#REF!</definedName>
    <definedName name="ACF_R200" localSheetId="2">#REF!</definedName>
    <definedName name="ACF_R200" localSheetId="0">#REF!</definedName>
    <definedName name="ACF_R200">#REF!</definedName>
    <definedName name="ACF_R290" localSheetId="2">#REF!</definedName>
    <definedName name="ACF_R290" localSheetId="0">#REF!</definedName>
    <definedName name="ACF_R290">#REF!</definedName>
    <definedName name="ACF_R29M" localSheetId="2">#REF!</definedName>
    <definedName name="ACF_R29M" localSheetId="0">#REF!</definedName>
    <definedName name="ACF_R29M">#REF!</definedName>
    <definedName name="ACF_R2A0" localSheetId="2">#REF!</definedName>
    <definedName name="ACF_R2A0" localSheetId="0">#REF!</definedName>
    <definedName name="ACF_R2A0">#REF!</definedName>
    <definedName name="ACF_T100" localSheetId="2">#REF!</definedName>
    <definedName name="ACF_T100" localSheetId="0">#REF!</definedName>
    <definedName name="ACF_T100">#REF!</definedName>
    <definedName name="ACF_T200" localSheetId="2">#REF!</definedName>
    <definedName name="ACF_T200" localSheetId="0">#REF!</definedName>
    <definedName name="ACF_T200">#REF!</definedName>
    <definedName name="ACF_U100" localSheetId="2">#REF!</definedName>
    <definedName name="ACF_U100" localSheetId="0">#REF!</definedName>
    <definedName name="ACF_U100">#REF!</definedName>
    <definedName name="ACF_U200" localSheetId="2">#REF!</definedName>
    <definedName name="ACF_U200" localSheetId="0">#REF!</definedName>
    <definedName name="ACF_U200">#REF!</definedName>
    <definedName name="CaseTitle">[1]Input!$C$2</definedName>
    <definedName name="CompanyName">[1]Input!$C$1</definedName>
    <definedName name="CPSPROT" localSheetId="2">#REF!</definedName>
    <definedName name="CPSPROT" localSheetId="0">#REF!</definedName>
    <definedName name="CPSPROT">#REF!</definedName>
    <definedName name="CPUL1" localSheetId="2">#REF!</definedName>
    <definedName name="CPUL1" localSheetId="0">#REF!</definedName>
    <definedName name="CPUL1">#REF!</definedName>
    <definedName name="CPUN1" localSheetId="2">#REF!</definedName>
    <definedName name="CPUN1" localSheetId="0">#REF!</definedName>
    <definedName name="CPUN1">#REF!</definedName>
    <definedName name="CPUP1" localSheetId="2">#REF!</definedName>
    <definedName name="CPUP1" localSheetId="0">#REF!</definedName>
    <definedName name="CPUP1">#REF!</definedName>
    <definedName name="CPUR1" localSheetId="2">#REF!</definedName>
    <definedName name="CPUR1" localSheetId="0">#REF!</definedName>
    <definedName name="CPUR1">#REF!</definedName>
    <definedName name="CPUT1" localSheetId="2">#REF!</definedName>
    <definedName name="CPUT1" localSheetId="0">#REF!</definedName>
    <definedName name="CPUT1">#REF!</definedName>
    <definedName name="CPUU1" localSheetId="2">#REF!</definedName>
    <definedName name="CPUU1" localSheetId="0">#REF!</definedName>
    <definedName name="CPUU1">#REF!</definedName>
    <definedName name="CPW2KKT2" localSheetId="2">#REF!</definedName>
    <definedName name="CPW2KKT2" localSheetId="0">#REF!</definedName>
    <definedName name="CPW2KKT2">#REF!</definedName>
    <definedName name="CurrencyNote">[1]Input!$C$4</definedName>
    <definedName name="DDD" localSheetId="2">#REF!</definedName>
    <definedName name="DDD" localSheetId="0">#REF!</definedName>
    <definedName name="DDD">#REF!</definedName>
    <definedName name="DDDDD" localSheetId="2">#REF!</definedName>
    <definedName name="DDDDD" localSheetId="0">#REF!</definedName>
    <definedName name="DDDDD">#REF!</definedName>
    <definedName name="eee" localSheetId="2">#REF!</definedName>
    <definedName name="eee" localSheetId="0">#REF!</definedName>
    <definedName name="eee">#REF!</definedName>
    <definedName name="FF" localSheetId="2">#REF!</definedName>
    <definedName name="FF" localSheetId="0">#REF!</definedName>
    <definedName name="FF">#REF!</definedName>
    <definedName name="FXCurrencyNote">[1]Input!$C$5</definedName>
    <definedName name="HD12_4GB" localSheetId="2">#REF!</definedName>
    <definedName name="HD12_4GB" localSheetId="0">#REF!</definedName>
    <definedName name="HD12_4GB">#REF!</definedName>
    <definedName name="HD12_9GB" localSheetId="2">#REF!</definedName>
    <definedName name="HD12_9GB" localSheetId="0">#REF!</definedName>
    <definedName name="HD12_9GB">#REF!</definedName>
    <definedName name="HD13_18GB" localSheetId="2">#REF!</definedName>
    <definedName name="HD13_18GB" localSheetId="0">#REF!</definedName>
    <definedName name="HD13_18GB">#REF!</definedName>
    <definedName name="HD13_9GB" localSheetId="2">#REF!</definedName>
    <definedName name="HD13_9GB" localSheetId="0">#REF!</definedName>
    <definedName name="HD13_9GB">#REF!</definedName>
    <definedName name="HD14_18G" localSheetId="2">#REF!</definedName>
    <definedName name="HD14_18G" localSheetId="0">#REF!</definedName>
    <definedName name="HD14_18G">#REF!</definedName>
    <definedName name="HD14_9GB" localSheetId="2">#REF!</definedName>
    <definedName name="HD14_9GB" localSheetId="0">#REF!</definedName>
    <definedName name="HD14_9GB">#REF!</definedName>
    <definedName name="HD15_18GB" localSheetId="2">#REF!</definedName>
    <definedName name="HD15_18GB" localSheetId="0">#REF!</definedName>
    <definedName name="HD15_18GB">#REF!</definedName>
    <definedName name="HD15_9GB" localSheetId="2">#REF!</definedName>
    <definedName name="HD15_9GB" localSheetId="0">#REF!</definedName>
    <definedName name="HD15_9GB">#REF!</definedName>
    <definedName name="HD16_4G" localSheetId="2">#REF!</definedName>
    <definedName name="HD16_4G" localSheetId="0">#REF!</definedName>
    <definedName name="HD16_4G">#REF!</definedName>
    <definedName name="inst" localSheetId="2">#REF!</definedName>
    <definedName name="inst" localSheetId="0">#REF!</definedName>
    <definedName name="inst">#REF!</definedName>
    <definedName name="inst2" localSheetId="2">#REF!</definedName>
    <definedName name="inst2" localSheetId="0">#REF!</definedName>
    <definedName name="inst2">#REF!</definedName>
    <definedName name="MC1GBK9" localSheetId="2">#REF!</definedName>
    <definedName name="MC1GBK9" localSheetId="0">#REF!</definedName>
    <definedName name="MC1GBK9">#REF!</definedName>
    <definedName name="MC256MBK9" localSheetId="2">#REF!</definedName>
    <definedName name="MC256MBK9" localSheetId="0">#REF!</definedName>
    <definedName name="MC256MBK9">#REF!</definedName>
    <definedName name="MC256MBL1" localSheetId="2">#REF!</definedName>
    <definedName name="MC256MBL1" localSheetId="0">#REF!</definedName>
    <definedName name="MC256MBL1">#REF!</definedName>
    <definedName name="MC30KT" localSheetId="2">#REF!</definedName>
    <definedName name="MC30KT" localSheetId="0">#REF!</definedName>
    <definedName name="MC30KT">#REF!</definedName>
    <definedName name="MC512MBK9" localSheetId="2">#REF!</definedName>
    <definedName name="MC512MBK9" localSheetId="0">#REF!</definedName>
    <definedName name="MC512MBK9">#REF!</definedName>
    <definedName name="MC512MBL1" localSheetId="2">#REF!</definedName>
    <definedName name="MC512MBL1" localSheetId="0">#REF!</definedName>
    <definedName name="MC512MBL1">#REF!</definedName>
    <definedName name="MC84KB" localSheetId="2">#REF!</definedName>
    <definedName name="MC84KB" localSheetId="0">#REF!</definedName>
    <definedName name="MC84KB">#REF!</definedName>
    <definedName name="MC84MUS" localSheetId="2">#REF!</definedName>
    <definedName name="MC84MUS" localSheetId="0">#REF!</definedName>
    <definedName name="MC84MUS">#REF!</definedName>
    <definedName name="MC85CPUT1" localSheetId="2">#REF!</definedName>
    <definedName name="MC85CPUT1" localSheetId="0">#REF!</definedName>
    <definedName name="MC85CPUT1">#REF!</definedName>
    <definedName name="MC85CPUT2" localSheetId="2">#REF!</definedName>
    <definedName name="MC85CPUT2" localSheetId="0">#REF!</definedName>
    <definedName name="MC85CPUT2">#REF!</definedName>
    <definedName name="MC85CPUW1" localSheetId="2">#REF!</definedName>
    <definedName name="MC85CPUW1" localSheetId="0">#REF!</definedName>
    <definedName name="MC85CPUW1">#REF!</definedName>
    <definedName name="MC85CPUW2" localSheetId="2">#REF!</definedName>
    <definedName name="MC85CPUW2" localSheetId="0">#REF!</definedName>
    <definedName name="MC85CPUW2">#REF!</definedName>
    <definedName name="MC85W100" localSheetId="2">#REF!</definedName>
    <definedName name="MC85W100" localSheetId="0">#REF!</definedName>
    <definedName name="MC85W100">#REF!</definedName>
    <definedName name="MC86ACC1" localSheetId="2">#REF!</definedName>
    <definedName name="MC86ACC1" localSheetId="0">#REF!</definedName>
    <definedName name="MC86ACC1">#REF!</definedName>
    <definedName name="MC86ACC2" localSheetId="2">#REF!</definedName>
    <definedName name="MC86ACC2" localSheetId="0">#REF!</definedName>
    <definedName name="MC86ACC2">#REF!</definedName>
    <definedName name="MC86ACC3" localSheetId="2">#REF!</definedName>
    <definedName name="MC86ACC3" localSheetId="0">#REF!</definedName>
    <definedName name="MC86ACC3">#REF!</definedName>
    <definedName name="MC86KT" localSheetId="2">#REF!</definedName>
    <definedName name="MC86KT" localSheetId="0">#REF!</definedName>
    <definedName name="MC86KT">#REF!</definedName>
    <definedName name="MC86PA70" localSheetId="2">#REF!</definedName>
    <definedName name="MC86PA70" localSheetId="0">#REF!</definedName>
    <definedName name="MC86PA70">#REF!</definedName>
    <definedName name="MC86PB85" localSheetId="2">#REF!</definedName>
    <definedName name="MC86PB85" localSheetId="0">#REF!</definedName>
    <definedName name="MC86PB85">#REF!</definedName>
    <definedName name="MC86RCK" localSheetId="2">#REF!</definedName>
    <definedName name="MC86RCK" localSheetId="0">#REF!</definedName>
    <definedName name="MC86RCK">#REF!</definedName>
    <definedName name="MCA191AKT" localSheetId="2">#REF!</definedName>
    <definedName name="MCA191AKT" localSheetId="0">#REF!</definedName>
    <definedName name="MCA191AKT">#REF!</definedName>
    <definedName name="MCA19SKT" localSheetId="2">#REF!</definedName>
    <definedName name="MCA19SKT" localSheetId="0">#REF!</definedName>
    <definedName name="MCA19SKT">#REF!</definedName>
    <definedName name="MCCDRM01" localSheetId="2">#REF!</definedName>
    <definedName name="MCCDRM01" localSheetId="0">#REF!</definedName>
    <definedName name="MCCDRM01">#REF!</definedName>
    <definedName name="MCFDD01" localSheetId="2">#REF!</definedName>
    <definedName name="MCFDD01" localSheetId="0">#REF!</definedName>
    <definedName name="MCFDD01">#REF!</definedName>
    <definedName name="MCHD1610G" localSheetId="2">#REF!</definedName>
    <definedName name="MCHD1610G" localSheetId="0">#REF!</definedName>
    <definedName name="MCHD1610G">#REF!</definedName>
    <definedName name="MCHD179G" localSheetId="2">#REF!</definedName>
    <definedName name="MCHD179G" localSheetId="0">#REF!</definedName>
    <definedName name="MCHD179G">#REF!</definedName>
    <definedName name="MCHD1818G" localSheetId="2">#REF!</definedName>
    <definedName name="MCHD1818G" localSheetId="0">#REF!</definedName>
    <definedName name="MCHD1818G">#REF!</definedName>
    <definedName name="MCHD189G" localSheetId="2">#REF!</definedName>
    <definedName name="MCHD189G" localSheetId="0">#REF!</definedName>
    <definedName name="MCHD189G">#REF!</definedName>
    <definedName name="MCHD1918G" localSheetId="2">#REF!</definedName>
    <definedName name="MCHD1918G" localSheetId="0">#REF!</definedName>
    <definedName name="MCHD1918G">#REF!</definedName>
    <definedName name="MCHD1936G" localSheetId="2">#REF!</definedName>
    <definedName name="MCHD1936G" localSheetId="0">#REF!</definedName>
    <definedName name="MCHD1936G">#REF!</definedName>
    <definedName name="MCHD2018G" localSheetId="2">#REF!</definedName>
    <definedName name="MCHD2018G" localSheetId="0">#REF!</definedName>
    <definedName name="MCHD2018G">#REF!</definedName>
    <definedName name="MCHD209G" localSheetId="2">#REF!</definedName>
    <definedName name="MCHD209G" localSheetId="0">#REF!</definedName>
    <definedName name="MCHD209G">#REF!</definedName>
    <definedName name="MCHD2136G" localSheetId="2">#REF!</definedName>
    <definedName name="MCHD2136G" localSheetId="0">#REF!</definedName>
    <definedName name="MCHD2136G">#REF!</definedName>
    <definedName name="MCLANCEWOOD" localSheetId="2">#REF!</definedName>
    <definedName name="MCLANCEWOOD" localSheetId="0">#REF!</definedName>
    <definedName name="MCLANCEWOOD">#REF!</definedName>
    <definedName name="MCNT4KT1" localSheetId="2">#REF!</definedName>
    <definedName name="MCNT4KT1" localSheetId="0">#REF!</definedName>
    <definedName name="MCNT4KT1">#REF!</definedName>
    <definedName name="MCNT4KT2" localSheetId="2">#REF!</definedName>
    <definedName name="MCNT4KT2" localSheetId="0">#REF!</definedName>
    <definedName name="MCNT4KT2">#REF!</definedName>
    <definedName name="MCPW8" localSheetId="2">#REF!</definedName>
    <definedName name="MCPW8" localSheetId="0">#REF!</definedName>
    <definedName name="MCPW8">#REF!</definedName>
    <definedName name="MCPW8KT1" localSheetId="2">#REF!</definedName>
    <definedName name="MCPW8KT1" localSheetId="0">#REF!</definedName>
    <definedName name="MCPW8KT1">#REF!</definedName>
    <definedName name="MCSPROT" localSheetId="2">#REF!</definedName>
    <definedName name="MCSPROT" localSheetId="0">#REF!</definedName>
    <definedName name="MCSPROT">#REF!</definedName>
    <definedName name="MCTRM68SE" localSheetId="2">#REF!</definedName>
    <definedName name="MCTRM68SE" localSheetId="0">#REF!</definedName>
    <definedName name="MCTRM68SE">#REF!</definedName>
    <definedName name="MCW100KT" localSheetId="2">#REF!</definedName>
    <definedName name="MCW100KT" localSheetId="0">#REF!</definedName>
    <definedName name="MCW100KT">#REF!</definedName>
    <definedName name="MCW2KKT1" localSheetId="2">#REF!</definedName>
    <definedName name="MCW2KKT1" localSheetId="0">#REF!</definedName>
    <definedName name="MCW2KKT1">#REF!</definedName>
    <definedName name="MCW2KKT2" localSheetId="2">#REF!</definedName>
    <definedName name="MCW2KKT2" localSheetId="0">#REF!</definedName>
    <definedName name="MCW2KKT2">#REF!</definedName>
    <definedName name="NameVersion">[1]Input!$C$17</definedName>
    <definedName name="New_MKTG_SKUs" localSheetId="2">#REF!</definedName>
    <definedName name="New_MKTG_SKUs" localSheetId="0">#REF!</definedName>
    <definedName name="New_MKTG_SKUs">#REF!</definedName>
    <definedName name="NGCPUT1" localSheetId="2">#REF!</definedName>
    <definedName name="NGCPUT1" localSheetId="0">#REF!</definedName>
    <definedName name="NGCPUT1">#REF!</definedName>
    <definedName name="NGHD2018G" localSheetId="2">#REF!</definedName>
    <definedName name="NGHD2018G" localSheetId="0">#REF!</definedName>
    <definedName name="NGHD2018G">#REF!</definedName>
    <definedName name="NGHD209G" localSheetId="2">#REF!</definedName>
    <definedName name="NGHD209G" localSheetId="0">#REF!</definedName>
    <definedName name="NGHD209G">#REF!</definedName>
    <definedName name="NGHD2136G" localSheetId="2">#REF!</definedName>
    <definedName name="NGHD2136G" localSheetId="0">#REF!</definedName>
    <definedName name="NGHD2136G">#REF!</definedName>
    <definedName name="NGNT4KT2" localSheetId="2">#REF!</definedName>
    <definedName name="NGNT4KT2" localSheetId="0">#REF!</definedName>
    <definedName name="NGNT4KT2">#REF!</definedName>
    <definedName name="NGSPROT" localSheetId="2">#REF!</definedName>
    <definedName name="NGSPROT" localSheetId="0">#REF!</definedName>
    <definedName name="NGSPROT">#REF!</definedName>
    <definedName name="NGW2KKT2" localSheetId="2">#REF!</definedName>
    <definedName name="NGW2KKT2" localSheetId="0">#REF!</definedName>
    <definedName name="NGW2KKT2">#REF!</definedName>
    <definedName name="Normal0FX1">[1]ISBS!$E$203</definedName>
    <definedName name="PeriodsToRun">[1]Input!$F$8</definedName>
    <definedName name="pl" localSheetId="2">#REF!</definedName>
    <definedName name="pl" localSheetId="0">#REF!</definedName>
    <definedName name="pl">#REF!</definedName>
    <definedName name="S" localSheetId="2">#REF!</definedName>
    <definedName name="S" localSheetId="0">#REF!</definedName>
    <definedName name="S">#REF!</definedName>
    <definedName name="SD" localSheetId="2">#REF!</definedName>
    <definedName name="SD" localSheetId="0">#REF!</definedName>
    <definedName name="SD">#REF!</definedName>
    <definedName name="SDAWQW" localSheetId="2">#REF!</definedName>
    <definedName name="SDAWQW" localSheetId="0">#REF!</definedName>
    <definedName name="SDAWQW">#REF!</definedName>
    <definedName name="SDD" localSheetId="2">#REF!</definedName>
    <definedName name="SDD" localSheetId="0">#REF!</definedName>
    <definedName name="SDD">#REF!</definedName>
    <definedName name="SDDDDDDDDDDD" localSheetId="2">#REF!</definedName>
    <definedName name="SDDDDDDDDDDD" localSheetId="0">#REF!</definedName>
    <definedName name="SDDDDDDDDDDD">#REF!</definedName>
    <definedName name="sds" localSheetId="2">#REF!</definedName>
    <definedName name="sds" localSheetId="0">#REF!</definedName>
    <definedName name="sds">#REF!</definedName>
    <definedName name="Sonata" localSheetId="2">#REF!</definedName>
    <definedName name="Sonata" localSheetId="0">#REF!</definedName>
    <definedName name="Sonata">#REF!</definedName>
    <definedName name="Sonata2" localSheetId="2">#REF!</definedName>
    <definedName name="Sonata2" localSheetId="0">#REF!</definedName>
    <definedName name="Sonata2">#REF!</definedName>
    <definedName name="ssd" localSheetId="2">#REF!</definedName>
    <definedName name="ssd" localSheetId="0">#REF!</definedName>
    <definedName name="ssd">#REF!</definedName>
    <definedName name="sss" localSheetId="2">#REF!</definedName>
    <definedName name="sss" localSheetId="0">#REF!</definedName>
    <definedName name="sss">#REF!</definedName>
    <definedName name="ssss" localSheetId="2">#REF!</definedName>
    <definedName name="ssss" localSheetId="0">#REF!</definedName>
    <definedName name="ssss">#REF!</definedName>
    <definedName name="SSSSSSSSSSSSSSS" localSheetId="2">#REF!</definedName>
    <definedName name="SSSSSSSSSSSSSSS" localSheetId="0">#REF!</definedName>
    <definedName name="SSSSSSSSSSSSSSS">#REF!</definedName>
    <definedName name="SupportPriceTable">[2]Cisco_0404!$B$5:$L$1561</definedName>
    <definedName name="SupportTable">[2]入力項目!$P$3:$R$5</definedName>
    <definedName name="w" localSheetId="2">#REF!</definedName>
    <definedName name="w" localSheetId="0">#REF!</definedName>
    <definedName name="w">#REF!</definedName>
    <definedName name="ww" localSheetId="2">#REF!</definedName>
    <definedName name="ww" localSheetId="0">#REF!</definedName>
    <definedName name="ww">#REF!</definedName>
    <definedName name="wwww" localSheetId="2">#REF!</definedName>
    <definedName name="wwww" localSheetId="0">#REF!</definedName>
    <definedName name="wwww">#REF!</definedName>
    <definedName name="wwwww" localSheetId="2">#REF!</definedName>
    <definedName name="wwwww" localSheetId="0">#REF!</definedName>
    <definedName name="wwwww">#REF!</definedName>
    <definedName name="あ" localSheetId="2">#REF!</definedName>
    <definedName name="あ" localSheetId="0">#REF!</definedName>
    <definedName name="あ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6" l="1"/>
  <c r="F45" i="26"/>
  <c r="F44" i="26"/>
  <c r="F43" i="26"/>
  <c r="F42" i="26"/>
  <c r="F40" i="26"/>
  <c r="F39" i="26"/>
  <c r="F38" i="26"/>
  <c r="F37" i="26"/>
  <c r="F36" i="26"/>
  <c r="F34" i="26"/>
  <c r="F33" i="26"/>
  <c r="F32" i="26"/>
  <c r="F31" i="26"/>
  <c r="F30" i="26"/>
  <c r="F28" i="26"/>
  <c r="F27" i="26"/>
  <c r="F26" i="26"/>
  <c r="F25" i="26"/>
  <c r="F24" i="26"/>
  <c r="F22" i="26"/>
  <c r="F21" i="26"/>
  <c r="F20" i="26"/>
  <c r="F19" i="26"/>
  <c r="F18" i="26"/>
  <c r="F16" i="26"/>
  <c r="F15" i="26"/>
  <c r="F14" i="26"/>
  <c r="F13" i="26"/>
  <c r="F12" i="26"/>
  <c r="F10" i="26"/>
  <c r="F9" i="26"/>
  <c r="F8" i="26"/>
  <c r="F7" i="26"/>
  <c r="F6" i="26"/>
  <c r="I41" i="26"/>
  <c r="G41" i="26"/>
  <c r="E41" i="26"/>
  <c r="I5" i="26"/>
  <c r="G5" i="26"/>
  <c r="E5" i="26"/>
  <c r="H6" i="26" l="1"/>
  <c r="F5" i="26"/>
  <c r="H7" i="26"/>
  <c r="H8" i="26"/>
  <c r="H9" i="26"/>
  <c r="H10" i="26"/>
  <c r="H12" i="26"/>
  <c r="H13" i="26"/>
  <c r="H14" i="26"/>
  <c r="H15" i="26"/>
  <c r="H16" i="26"/>
  <c r="H18" i="26"/>
  <c r="H19" i="26"/>
  <c r="H20" i="26"/>
  <c r="H21" i="26"/>
  <c r="H22" i="26"/>
  <c r="H24" i="26"/>
  <c r="H25" i="26"/>
  <c r="H26" i="26"/>
  <c r="H27" i="26"/>
  <c r="H28" i="26"/>
  <c r="H30" i="26"/>
  <c r="H31" i="26"/>
  <c r="H32" i="26"/>
  <c r="H33" i="26"/>
  <c r="H34" i="26"/>
  <c r="H36" i="26"/>
  <c r="H37" i="26"/>
  <c r="H38" i="26"/>
  <c r="H39" i="26"/>
  <c r="H40" i="26"/>
  <c r="H42" i="26"/>
  <c r="H43" i="26"/>
  <c r="H44" i="26"/>
  <c r="H45" i="26"/>
  <c r="H46" i="26"/>
  <c r="F41" i="26"/>
  <c r="J46" i="26" l="1"/>
  <c r="K46" i="26"/>
  <c r="J45" i="26"/>
  <c r="K45" i="26"/>
  <c r="J44" i="26"/>
  <c r="K44" i="26"/>
  <c r="H41" i="26"/>
  <c r="J43" i="26"/>
  <c r="K43" i="26"/>
  <c r="J42" i="26"/>
  <c r="K42" i="26"/>
  <c r="J40" i="26"/>
  <c r="K40" i="26"/>
  <c r="J39" i="26"/>
  <c r="K39" i="26"/>
  <c r="J38" i="26"/>
  <c r="K38" i="26"/>
  <c r="J37" i="26"/>
  <c r="K37" i="26"/>
  <c r="J36" i="26"/>
  <c r="K36" i="26"/>
  <c r="J34" i="26"/>
  <c r="K34" i="26"/>
  <c r="J33" i="26"/>
  <c r="K33" i="26"/>
  <c r="J32" i="26"/>
  <c r="K32" i="26"/>
  <c r="J31" i="26"/>
  <c r="K31" i="26"/>
  <c r="J30" i="26"/>
  <c r="K30" i="26"/>
  <c r="J28" i="26"/>
  <c r="K28" i="26"/>
  <c r="J27" i="26"/>
  <c r="K27" i="26"/>
  <c r="J26" i="26"/>
  <c r="K26" i="26"/>
  <c r="J25" i="26"/>
  <c r="K25" i="26"/>
  <c r="J24" i="26"/>
  <c r="K24" i="26"/>
  <c r="J22" i="26"/>
  <c r="K22" i="26"/>
  <c r="J21" i="26"/>
  <c r="K21" i="26"/>
  <c r="J20" i="26"/>
  <c r="K20" i="26"/>
  <c r="J19" i="26"/>
  <c r="K19" i="26"/>
  <c r="J18" i="26"/>
  <c r="K18" i="26"/>
  <c r="J16" i="26"/>
  <c r="K16" i="26"/>
  <c r="J15" i="26"/>
  <c r="K15" i="26"/>
  <c r="J14" i="26"/>
  <c r="K14" i="26"/>
  <c r="J13" i="26"/>
  <c r="K13" i="26"/>
  <c r="J12" i="26"/>
  <c r="K12" i="26"/>
  <c r="J10" i="26"/>
  <c r="K10" i="26"/>
  <c r="J9" i="26"/>
  <c r="K9" i="26"/>
  <c r="J8" i="26"/>
  <c r="K8" i="26"/>
  <c r="J7" i="26"/>
  <c r="K7" i="26"/>
  <c r="J6" i="26"/>
  <c r="H5" i="26"/>
  <c r="K6" i="26"/>
  <c r="J41" i="26"/>
  <c r="K41" i="26" s="1"/>
  <c r="J5" i="26"/>
  <c r="E35" i="26"/>
  <c r="E29" i="26"/>
  <c r="E23" i="26"/>
  <c r="E17" i="26"/>
  <c r="I35" i="26"/>
  <c r="I29" i="26"/>
  <c r="I23" i="26"/>
  <c r="I17" i="26"/>
  <c r="I11" i="26"/>
  <c r="I47" i="26" s="1"/>
  <c r="G23" i="26"/>
  <c r="G11" i="26"/>
  <c r="E11" i="26"/>
  <c r="E47" i="26" s="1"/>
  <c r="K5" i="26" l="1"/>
  <c r="H23" i="26"/>
  <c r="H11" i="26"/>
  <c r="F23" i="26"/>
  <c r="F11" i="26"/>
  <c r="G35" i="26"/>
  <c r="G29" i="26"/>
  <c r="G17" i="26"/>
  <c r="G47" i="26" s="1"/>
  <c r="H29" i="26" l="1"/>
  <c r="J11" i="26"/>
  <c r="K11" i="26" s="1"/>
  <c r="F29" i="26"/>
  <c r="H17" i="26"/>
  <c r="J23" i="26"/>
  <c r="K23" i="26" s="1"/>
  <c r="F17" i="26"/>
  <c r="H35" i="26"/>
  <c r="F35" i="26"/>
  <c r="D20" i="19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O13" i="19"/>
  <c r="F47" i="26" l="1"/>
  <c r="F48" i="26" s="1"/>
  <c r="H47" i="26"/>
  <c r="H48" i="26" s="1"/>
  <c r="H49" i="26"/>
  <c r="J17" i="26"/>
  <c r="K17" i="26" s="1"/>
  <c r="J35" i="26"/>
  <c r="K35" i="26" s="1"/>
  <c r="J29" i="26"/>
  <c r="K29" i="26" s="1"/>
  <c r="I31" i="17"/>
  <c r="H31" i="17"/>
  <c r="N21" i="17"/>
  <c r="J27" i="17"/>
  <c r="K27" i="17" s="1"/>
  <c r="J26" i="17"/>
  <c r="K26" i="17" s="1"/>
  <c r="J25" i="17"/>
  <c r="K25" i="17" s="1"/>
  <c r="L25" i="17" s="1"/>
  <c r="M25" i="17" s="1"/>
  <c r="N25" i="17" s="1"/>
  <c r="O25" i="17" s="1"/>
  <c r="P25" i="17" s="1"/>
  <c r="Q25" i="17" s="1"/>
  <c r="R25" i="17" s="1"/>
  <c r="S25" i="17" s="1"/>
  <c r="T25" i="17" s="1"/>
  <c r="U25" i="17" s="1"/>
  <c r="V25" i="17" s="1"/>
  <c r="W25" i="17" s="1"/>
  <c r="X25" i="17" s="1"/>
  <c r="Y25" i="17" s="1"/>
  <c r="Z25" i="17" s="1"/>
  <c r="AA25" i="17" s="1"/>
  <c r="AB25" i="17" s="1"/>
  <c r="AC25" i="17" s="1"/>
  <c r="AD25" i="17" s="1"/>
  <c r="AE25" i="17" s="1"/>
  <c r="AF25" i="17" s="1"/>
  <c r="AG25" i="17" s="1"/>
  <c r="AH25" i="17" s="1"/>
  <c r="AI25" i="17" s="1"/>
  <c r="AJ25" i="17" s="1"/>
  <c r="AK25" i="17" s="1"/>
  <c r="AL25" i="17" s="1"/>
  <c r="AM25" i="17" s="1"/>
  <c r="AN25" i="17" s="1"/>
  <c r="AO25" i="17" s="1"/>
  <c r="AP25" i="17" s="1"/>
  <c r="AQ25" i="17" s="1"/>
  <c r="AR25" i="17" s="1"/>
  <c r="AS25" i="17" s="1"/>
  <c r="AT25" i="17" s="1"/>
  <c r="J24" i="17"/>
  <c r="K24" i="17" s="1"/>
  <c r="L24" i="17" s="1"/>
  <c r="M24" i="17" s="1"/>
  <c r="N24" i="17" s="1"/>
  <c r="J23" i="17"/>
  <c r="N22" i="17"/>
  <c r="O22" i="17" s="1"/>
  <c r="O21" i="17"/>
  <c r="P21" i="17" s="1"/>
  <c r="Q21" i="17" s="1"/>
  <c r="I11" i="17"/>
  <c r="I10" i="17"/>
  <c r="J10" i="17" s="1"/>
  <c r="K10" i="17" s="1"/>
  <c r="L10" i="17" s="1"/>
  <c r="M10" i="17" s="1"/>
  <c r="I9" i="17"/>
  <c r="J9" i="17" s="1"/>
  <c r="K9" i="17" s="1"/>
  <c r="L9" i="17" s="1"/>
  <c r="M9" i="17" s="1"/>
  <c r="I8" i="17"/>
  <c r="J8" i="17" s="1"/>
  <c r="I7" i="17"/>
  <c r="J7" i="17" s="1"/>
  <c r="K7" i="17" s="1"/>
  <c r="L7" i="17" s="1"/>
  <c r="M7" i="17" s="1"/>
  <c r="I6" i="17"/>
  <c r="I5" i="17"/>
  <c r="J5" i="17" s="1"/>
  <c r="K5" i="17" s="1"/>
  <c r="L5" i="17" s="1"/>
  <c r="M5" i="17" s="1"/>
  <c r="I4" i="17"/>
  <c r="J4" i="17" s="1"/>
  <c r="D57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AS41" i="17"/>
  <c r="AT41" i="17"/>
  <c r="K41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AS43" i="17"/>
  <c r="AT43" i="17"/>
  <c r="W43" i="17"/>
  <c r="L43" i="17"/>
  <c r="M43" i="17"/>
  <c r="N43" i="17"/>
  <c r="O43" i="17"/>
  <c r="P43" i="17"/>
  <c r="Q43" i="17"/>
  <c r="R43" i="17"/>
  <c r="S43" i="17"/>
  <c r="T43" i="17"/>
  <c r="U43" i="17"/>
  <c r="V43" i="17"/>
  <c r="K43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AS38" i="17"/>
  <c r="AT38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AS39" i="17"/>
  <c r="AT39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AS40" i="17"/>
  <c r="AT40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AS42" i="17"/>
  <c r="AT42" i="17"/>
  <c r="K39" i="17"/>
  <c r="G39" i="17" s="1"/>
  <c r="K40" i="17"/>
  <c r="K42" i="17"/>
  <c r="K38" i="17"/>
  <c r="I30" i="17"/>
  <c r="J30" i="17"/>
  <c r="H30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H15" i="17"/>
  <c r="H14" i="17"/>
  <c r="F22" i="17"/>
  <c r="F23" i="17"/>
  <c r="F24" i="17"/>
  <c r="F25" i="17"/>
  <c r="F26" i="17"/>
  <c r="F27" i="17"/>
  <c r="F21" i="17"/>
  <c r="F11" i="17"/>
  <c r="F10" i="17"/>
  <c r="F9" i="17"/>
  <c r="F8" i="17"/>
  <c r="F7" i="17"/>
  <c r="F6" i="17"/>
  <c r="F5" i="17"/>
  <c r="F4" i="17"/>
  <c r="F28" i="17" l="1"/>
  <c r="J47" i="26"/>
  <c r="K47" i="26"/>
  <c r="F49" i="26"/>
  <c r="F12" i="17"/>
  <c r="G40" i="17"/>
  <c r="G43" i="17"/>
  <c r="I15" i="17"/>
  <c r="O24" i="17"/>
  <c r="P24" i="17" s="1"/>
  <c r="Q24" i="17" s="1"/>
  <c r="R24" i="17" s="1"/>
  <c r="S24" i="17" s="1"/>
  <c r="T24" i="17" s="1"/>
  <c r="U24" i="17" s="1"/>
  <c r="V24" i="17" s="1"/>
  <c r="W24" i="17" s="1"/>
  <c r="X24" i="17" s="1"/>
  <c r="Y24" i="17" s="1"/>
  <c r="Z24" i="17" s="1"/>
  <c r="AA24" i="17" s="1"/>
  <c r="AB24" i="17" s="1"/>
  <c r="AC24" i="17" s="1"/>
  <c r="AD24" i="17" s="1"/>
  <c r="AE24" i="17" s="1"/>
  <c r="AF24" i="17" s="1"/>
  <c r="AG24" i="17" s="1"/>
  <c r="AH24" i="17" s="1"/>
  <c r="AI24" i="17" s="1"/>
  <c r="AJ24" i="17" s="1"/>
  <c r="AK24" i="17" s="1"/>
  <c r="AL24" i="17" s="1"/>
  <c r="AM24" i="17" s="1"/>
  <c r="AN24" i="17" s="1"/>
  <c r="AO24" i="17" s="1"/>
  <c r="AP24" i="17" s="1"/>
  <c r="AQ24" i="17" s="1"/>
  <c r="AR24" i="17" s="1"/>
  <c r="AS24" i="17" s="1"/>
  <c r="AT24" i="17" s="1"/>
  <c r="H48" i="17"/>
  <c r="K4" i="17"/>
  <c r="L27" i="17"/>
  <c r="K30" i="17"/>
  <c r="G38" i="17"/>
  <c r="H47" i="17"/>
  <c r="K8" i="17"/>
  <c r="G42" i="17"/>
  <c r="G41" i="17"/>
  <c r="I14" i="17"/>
  <c r="J6" i="17"/>
  <c r="K6" i="17" s="1"/>
  <c r="L6" i="17" s="1"/>
  <c r="M6" i="17" s="1"/>
  <c r="J11" i="17"/>
  <c r="K11" i="17" s="1"/>
  <c r="L11" i="17" s="1"/>
  <c r="M11" i="17" s="1"/>
  <c r="P22" i="17"/>
  <c r="J31" i="17"/>
  <c r="K23" i="17"/>
  <c r="G25" i="17"/>
  <c r="D6" i="19"/>
  <c r="L26" i="17"/>
  <c r="C6" i="19"/>
  <c r="G6" i="19"/>
  <c r="K6" i="19"/>
  <c r="R21" i="17"/>
  <c r="M26" i="17" l="1"/>
  <c r="N26" i="17" s="1"/>
  <c r="O26" i="17" s="1"/>
  <c r="P26" i="17" s="1"/>
  <c r="Q26" i="17" s="1"/>
  <c r="R26" i="17" s="1"/>
  <c r="S26" i="17" s="1"/>
  <c r="T26" i="17" s="1"/>
  <c r="U26" i="17" s="1"/>
  <c r="V26" i="17" s="1"/>
  <c r="W26" i="17" s="1"/>
  <c r="X26" i="17" s="1"/>
  <c r="Y26" i="17" s="1"/>
  <c r="Z26" i="17" s="1"/>
  <c r="AA26" i="17" s="1"/>
  <c r="AB26" i="17" s="1"/>
  <c r="AC26" i="17" s="1"/>
  <c r="AD26" i="17" s="1"/>
  <c r="AE26" i="17" s="1"/>
  <c r="AF26" i="17" s="1"/>
  <c r="AG26" i="17" s="1"/>
  <c r="AH26" i="17" s="1"/>
  <c r="AI26" i="17" s="1"/>
  <c r="AJ26" i="17" s="1"/>
  <c r="AK26" i="17" s="1"/>
  <c r="AL26" i="17" s="1"/>
  <c r="AM26" i="17" s="1"/>
  <c r="AN26" i="17" s="1"/>
  <c r="AO26" i="17" s="1"/>
  <c r="AP26" i="17" s="1"/>
  <c r="AQ26" i="17" s="1"/>
  <c r="AR26" i="17" s="1"/>
  <c r="AS26" i="17" s="1"/>
  <c r="AT26" i="17" s="1"/>
  <c r="G26" i="17"/>
  <c r="K48" i="26"/>
  <c r="K49" i="26"/>
  <c r="J48" i="26"/>
  <c r="J49" i="26"/>
  <c r="G24" i="17"/>
  <c r="D5" i="19"/>
  <c r="E5" i="19" s="1"/>
  <c r="F5" i="19" s="1"/>
  <c r="G5" i="19" s="1"/>
  <c r="C5" i="19"/>
  <c r="H6" i="19"/>
  <c r="G13" i="19"/>
  <c r="L6" i="19"/>
  <c r="K13" i="19"/>
  <c r="J14" i="17"/>
  <c r="M27" i="17"/>
  <c r="L30" i="17"/>
  <c r="E6" i="19"/>
  <c r="E13" i="19" s="1"/>
  <c r="D13" i="19"/>
  <c r="L4" i="17"/>
  <c r="K14" i="17"/>
  <c r="K31" i="17"/>
  <c r="L23" i="17"/>
  <c r="Q22" i="17"/>
  <c r="L8" i="17"/>
  <c r="K15" i="17"/>
  <c r="C13" i="19"/>
  <c r="J15" i="17"/>
  <c r="S21" i="17"/>
  <c r="D4" i="19" l="1"/>
  <c r="F6" i="19"/>
  <c r="F13" i="19" s="1"/>
  <c r="M30" i="17"/>
  <c r="N27" i="17"/>
  <c r="R22" i="17"/>
  <c r="M4" i="17"/>
  <c r="M14" i="17" s="1"/>
  <c r="L14" i="17"/>
  <c r="L15" i="17"/>
  <c r="M8" i="17"/>
  <c r="M15" i="17" s="1"/>
  <c r="C4" i="19"/>
  <c r="M23" i="17"/>
  <c r="L31" i="17"/>
  <c r="M6" i="19"/>
  <c r="L13" i="19"/>
  <c r="I6" i="19"/>
  <c r="H13" i="19"/>
  <c r="H5" i="19"/>
  <c r="T21" i="17"/>
  <c r="B55" i="17" l="1"/>
  <c r="C55" i="17" s="1"/>
  <c r="J6" i="19"/>
  <c r="J13" i="19" s="1"/>
  <c r="I13" i="19"/>
  <c r="N6" i="19"/>
  <c r="N13" i="19" s="1"/>
  <c r="M13" i="19"/>
  <c r="N30" i="17"/>
  <c r="O27" i="17"/>
  <c r="P4" i="19"/>
  <c r="C10" i="19"/>
  <c r="D10" i="19" s="1"/>
  <c r="D8" i="19" s="1"/>
  <c r="S22" i="17"/>
  <c r="M31" i="17"/>
  <c r="N23" i="17"/>
  <c r="I5" i="19"/>
  <c r="U21" i="17"/>
  <c r="P6" i="19" l="1"/>
  <c r="N31" i="17"/>
  <c r="O23" i="17"/>
  <c r="T22" i="17"/>
  <c r="O30" i="17"/>
  <c r="P27" i="17"/>
  <c r="P13" i="19"/>
  <c r="P11" i="19" s="1"/>
  <c r="J5" i="19"/>
  <c r="V21" i="17"/>
  <c r="P23" i="17" l="1"/>
  <c r="O31" i="17"/>
  <c r="P30" i="17"/>
  <c r="Q27" i="17"/>
  <c r="U22" i="17"/>
  <c r="K5" i="19"/>
  <c r="W21" i="17"/>
  <c r="Q30" i="17" l="1"/>
  <c r="R27" i="17"/>
  <c r="V22" i="17"/>
  <c r="Q23" i="17"/>
  <c r="P31" i="17"/>
  <c r="L5" i="19"/>
  <c r="X21" i="17"/>
  <c r="W22" i="17" l="1"/>
  <c r="R30" i="17"/>
  <c r="S27" i="17"/>
  <c r="R23" i="17"/>
  <c r="Q31" i="17"/>
  <c r="M5" i="19"/>
  <c r="Y21" i="17"/>
  <c r="S30" i="17" l="1"/>
  <c r="T27" i="17"/>
  <c r="S23" i="17"/>
  <c r="R31" i="17"/>
  <c r="X22" i="17"/>
  <c r="N5" i="19"/>
  <c r="Z21" i="17"/>
  <c r="T23" i="17" l="1"/>
  <c r="S31" i="17"/>
  <c r="Y22" i="17"/>
  <c r="T30" i="17"/>
  <c r="U27" i="17"/>
  <c r="O5" i="19"/>
  <c r="AA21" i="17"/>
  <c r="Z22" i="17" l="1"/>
  <c r="U30" i="17"/>
  <c r="V27" i="17"/>
  <c r="U23" i="17"/>
  <c r="T31" i="17"/>
  <c r="P5" i="19"/>
  <c r="AB21" i="17"/>
  <c r="V30" i="17" l="1"/>
  <c r="W27" i="17"/>
  <c r="V23" i="17"/>
  <c r="U31" i="17"/>
  <c r="AA22" i="17"/>
  <c r="P7" i="19"/>
  <c r="O9" i="19"/>
  <c r="O11" i="19" s="1"/>
  <c r="K9" i="19"/>
  <c r="K11" i="19" s="1"/>
  <c r="G9" i="19"/>
  <c r="G11" i="19" s="1"/>
  <c r="C9" i="19"/>
  <c r="C11" i="19" s="1"/>
  <c r="L9" i="19"/>
  <c r="L11" i="19" s="1"/>
  <c r="H9" i="19"/>
  <c r="H11" i="19" s="1"/>
  <c r="D9" i="19"/>
  <c r="D11" i="19" s="1"/>
  <c r="M9" i="19"/>
  <c r="M11" i="19" s="1"/>
  <c r="I9" i="19"/>
  <c r="I11" i="19" s="1"/>
  <c r="E9" i="19"/>
  <c r="E11" i="19" s="1"/>
  <c r="N9" i="19"/>
  <c r="N11" i="19" s="1"/>
  <c r="J9" i="19"/>
  <c r="J11" i="19" s="1"/>
  <c r="F9" i="19"/>
  <c r="F11" i="19" s="1"/>
  <c r="AC21" i="17"/>
  <c r="W23" i="17" l="1"/>
  <c r="V31" i="17"/>
  <c r="AB22" i="17"/>
  <c r="W30" i="17"/>
  <c r="X27" i="17"/>
  <c r="J12" i="19"/>
  <c r="J14" i="19" s="1"/>
  <c r="E12" i="19"/>
  <c r="E14" i="19" s="1"/>
  <c r="M12" i="19"/>
  <c r="M14" i="19" s="1"/>
  <c r="H12" i="19"/>
  <c r="H14" i="19" s="1"/>
  <c r="C12" i="19"/>
  <c r="C14" i="19" s="1"/>
  <c r="K12" i="19"/>
  <c r="K14" i="19" s="1"/>
  <c r="F12" i="19"/>
  <c r="F14" i="19" s="1"/>
  <c r="N12" i="19"/>
  <c r="N14" i="19" s="1"/>
  <c r="I12" i="19"/>
  <c r="I14" i="19" s="1"/>
  <c r="D12" i="19"/>
  <c r="D14" i="19" s="1"/>
  <c r="L12" i="19"/>
  <c r="L14" i="19" s="1"/>
  <c r="G12" i="19"/>
  <c r="G14" i="19" s="1"/>
  <c r="AD21" i="17"/>
  <c r="AC22" i="17" l="1"/>
  <c r="X30" i="17"/>
  <c r="Y27" i="17"/>
  <c r="X23" i="17"/>
  <c r="W31" i="17"/>
  <c r="O12" i="19"/>
  <c r="O14" i="19" s="1"/>
  <c r="D15" i="19"/>
  <c r="E15" i="19" s="1"/>
  <c r="F15" i="19" s="1"/>
  <c r="G15" i="19" s="1"/>
  <c r="H15" i="19" s="1"/>
  <c r="I15" i="19" s="1"/>
  <c r="J15" i="19" s="1"/>
  <c r="K15" i="19" s="1"/>
  <c r="L15" i="19" s="1"/>
  <c r="M15" i="19" s="1"/>
  <c r="N15" i="19" s="1"/>
  <c r="AE21" i="17"/>
  <c r="Y30" i="17" l="1"/>
  <c r="Z27" i="17"/>
  <c r="Y23" i="17"/>
  <c r="X31" i="17"/>
  <c r="AD22" i="17"/>
  <c r="O15" i="19"/>
  <c r="P12" i="19"/>
  <c r="AF21" i="17"/>
  <c r="Z23" i="17" l="1"/>
  <c r="Y31" i="17"/>
  <c r="AE22" i="17"/>
  <c r="Z30" i="17"/>
  <c r="AA27" i="17"/>
  <c r="AG21" i="17"/>
  <c r="AF22" i="17" l="1"/>
  <c r="AA30" i="17"/>
  <c r="AB27" i="17"/>
  <c r="AA23" i="17"/>
  <c r="Z31" i="17"/>
  <c r="AH21" i="17"/>
  <c r="AB23" i="17" l="1"/>
  <c r="AA31" i="17"/>
  <c r="AB30" i="17"/>
  <c r="AC27" i="17"/>
  <c r="AG22" i="17"/>
  <c r="AI21" i="17"/>
  <c r="AH22" i="17" l="1"/>
  <c r="AC23" i="17"/>
  <c r="AB31" i="17"/>
  <c r="AD27" i="17"/>
  <c r="AC30" i="17"/>
  <c r="AJ21" i="17"/>
  <c r="AD23" i="17" l="1"/>
  <c r="AC31" i="17"/>
  <c r="AE27" i="17"/>
  <c r="AD30" i="17"/>
  <c r="AI22" i="17"/>
  <c r="AK21" i="17"/>
  <c r="AJ22" i="17" l="1"/>
  <c r="AE23" i="17"/>
  <c r="AD31" i="17"/>
  <c r="AE30" i="17"/>
  <c r="AF27" i="17"/>
  <c r="AL21" i="17"/>
  <c r="AF30" i="17" l="1"/>
  <c r="AG27" i="17"/>
  <c r="AF23" i="17"/>
  <c r="AE31" i="17"/>
  <c r="AK22" i="17"/>
  <c r="AM21" i="17"/>
  <c r="AG23" i="17" l="1"/>
  <c r="AF31" i="17"/>
  <c r="AL22" i="17"/>
  <c r="AH27" i="17"/>
  <c r="AG30" i="17"/>
  <c r="AN21" i="17"/>
  <c r="AM22" i="17" l="1"/>
  <c r="AI27" i="17"/>
  <c r="AH30" i="17"/>
  <c r="AH23" i="17"/>
  <c r="AG31" i="17"/>
  <c r="AO21" i="17"/>
  <c r="AI30" i="17" l="1"/>
  <c r="AJ27" i="17"/>
  <c r="AI23" i="17"/>
  <c r="AH31" i="17"/>
  <c r="AN22" i="17"/>
  <c r="AP21" i="17"/>
  <c r="AJ23" i="17" l="1"/>
  <c r="AI31" i="17"/>
  <c r="AJ30" i="17"/>
  <c r="AK27" i="17"/>
  <c r="AO22" i="17"/>
  <c r="AQ21" i="17"/>
  <c r="AP22" i="17" l="1"/>
  <c r="AK23" i="17"/>
  <c r="AJ31" i="17"/>
  <c r="AL27" i="17"/>
  <c r="AK30" i="17"/>
  <c r="AR21" i="17"/>
  <c r="AM27" i="17" l="1"/>
  <c r="AL30" i="17"/>
  <c r="AL23" i="17"/>
  <c r="AK31" i="17"/>
  <c r="AQ22" i="17"/>
  <c r="AS21" i="17"/>
  <c r="AM23" i="17" l="1"/>
  <c r="AL31" i="17"/>
  <c r="AR22" i="17"/>
  <c r="AM30" i="17"/>
  <c r="AN27" i="17"/>
  <c r="AT21" i="17"/>
  <c r="AN30" i="17" l="1"/>
  <c r="AO27" i="17"/>
  <c r="AN23" i="17"/>
  <c r="AM31" i="17"/>
  <c r="AS22" i="17"/>
  <c r="G21" i="17"/>
  <c r="AO23" i="17" l="1"/>
  <c r="AN31" i="17"/>
  <c r="AP27" i="17"/>
  <c r="AO30" i="17"/>
  <c r="AT22" i="17"/>
  <c r="AQ27" i="17" l="1"/>
  <c r="AP30" i="17"/>
  <c r="G22" i="17"/>
  <c r="AP23" i="17"/>
  <c r="AO31" i="17"/>
  <c r="AQ23" i="17" l="1"/>
  <c r="AP31" i="17"/>
  <c r="AQ30" i="17"/>
  <c r="AR27" i="17"/>
  <c r="AR30" i="17" l="1"/>
  <c r="AS27" i="17"/>
  <c r="AR23" i="17"/>
  <c r="AQ31" i="17"/>
  <c r="AS23" i="17" l="1"/>
  <c r="AR31" i="17"/>
  <c r="AT27" i="17"/>
  <c r="AS30" i="17"/>
  <c r="AT30" i="17" l="1"/>
  <c r="B54" i="17" s="1"/>
  <c r="G27" i="17"/>
  <c r="AT23" i="17"/>
  <c r="AS31" i="17"/>
  <c r="G23" i="17" l="1"/>
  <c r="AT31" i="17"/>
  <c r="B56" i="17" s="1"/>
  <c r="C56" i="17" s="1"/>
  <c r="C54" i="17"/>
  <c r="B57" i="17" l="1"/>
  <c r="C57" i="17" s="1"/>
</calcChain>
</file>

<file path=xl/sharedStrings.xml><?xml version="1.0" encoding="utf-8"?>
<sst xmlns="http://schemas.openxmlformats.org/spreadsheetml/2006/main" count="421" uniqueCount="176">
  <si>
    <t>見積金額内訳書</t>
    <rPh sb="0" eb="2">
      <t>ミツモリ</t>
    </rPh>
    <rPh sb="2" eb="4">
      <t>キンガク</t>
    </rPh>
    <rPh sb="4" eb="7">
      <t>ウチワケショ</t>
    </rPh>
    <phoneticPr fontId="40"/>
  </si>
  <si>
    <t>業務内容
（実施フェーズ）</t>
    <rPh sb="0" eb="2">
      <t>ギョウム</t>
    </rPh>
    <rPh sb="2" eb="4">
      <t>ナイヨウ</t>
    </rPh>
    <rPh sb="6" eb="8">
      <t>ジッシ</t>
    </rPh>
    <phoneticPr fontId="13"/>
  </si>
  <si>
    <t>項目（例）</t>
    <rPh sb="0" eb="2">
      <t>コウモク</t>
    </rPh>
    <rPh sb="3" eb="4">
      <t>レイ</t>
    </rPh>
    <phoneticPr fontId="13"/>
  </si>
  <si>
    <t>日額単価
(円）</t>
    <rPh sb="0" eb="2">
      <t>ニチガク</t>
    </rPh>
    <rPh sb="2" eb="4">
      <t>タンカ</t>
    </rPh>
    <rPh sb="6" eb="7">
      <t>エン</t>
    </rPh>
    <phoneticPr fontId="13"/>
  </si>
  <si>
    <t>2021年度</t>
    <rPh sb="4" eb="6">
      <t>ネンド</t>
    </rPh>
    <phoneticPr fontId="13"/>
  </si>
  <si>
    <t>2022年度</t>
    <rPh sb="4" eb="6">
      <t>ネンド</t>
    </rPh>
    <phoneticPr fontId="13"/>
  </si>
  <si>
    <t>2023年度</t>
    <rPh sb="4" eb="6">
      <t>ネンド</t>
    </rPh>
    <phoneticPr fontId="13"/>
  </si>
  <si>
    <t>合計(円）</t>
    <rPh sb="0" eb="2">
      <t>ゴウケイ</t>
    </rPh>
    <rPh sb="3" eb="4">
      <t>エン</t>
    </rPh>
    <phoneticPr fontId="13"/>
  </si>
  <si>
    <t>業務量
(人日）</t>
    <rPh sb="0" eb="2">
      <t>ギョウム</t>
    </rPh>
    <rPh sb="2" eb="3">
      <t>リョウ</t>
    </rPh>
    <rPh sb="5" eb="7">
      <t>ニンニチ</t>
    </rPh>
    <phoneticPr fontId="13"/>
  </si>
  <si>
    <t>金額</t>
    <rPh sb="0" eb="2">
      <t>キンガク</t>
    </rPh>
    <phoneticPr fontId="13"/>
  </si>
  <si>
    <t>１．プロジェクト計画</t>
    <rPh sb="8" eb="10">
      <t>ケイカク</t>
    </rPh>
    <phoneticPr fontId="40"/>
  </si>
  <si>
    <t>１．合計</t>
    <rPh sb="2" eb="4">
      <t>ゴウケイ</t>
    </rPh>
    <phoneticPr fontId="40"/>
  </si>
  <si>
    <t>・作業計画および管理要領の作成</t>
    <phoneticPr fontId="13"/>
  </si>
  <si>
    <t>業務責任者</t>
    <rPh sb="0" eb="2">
      <t>ギョウム</t>
    </rPh>
    <rPh sb="2" eb="5">
      <t>セキニンシャ</t>
    </rPh>
    <phoneticPr fontId="13"/>
  </si>
  <si>
    <t>業務従事者１</t>
    <rPh sb="0" eb="2">
      <t>ギョウム</t>
    </rPh>
    <rPh sb="2" eb="5">
      <t>ジュウジシャ</t>
    </rPh>
    <phoneticPr fontId="13"/>
  </si>
  <si>
    <t>業務従事者２</t>
    <rPh sb="0" eb="2">
      <t>ギョウム</t>
    </rPh>
    <rPh sb="2" eb="5">
      <t>ジュウジシャ</t>
    </rPh>
    <phoneticPr fontId="40"/>
  </si>
  <si>
    <t>業務従事者３</t>
    <phoneticPr fontId="40"/>
  </si>
  <si>
    <t>業務従事者４</t>
    <phoneticPr fontId="40"/>
  </si>
  <si>
    <t>２．現状分析フェーズ</t>
    <rPh sb="2" eb="4">
      <t>ゲンジョウ</t>
    </rPh>
    <rPh sb="4" eb="6">
      <t>ブンセキ</t>
    </rPh>
    <phoneticPr fontId="40"/>
  </si>
  <si>
    <t>２．合計</t>
    <rPh sb="2" eb="4">
      <t>ゴウケイ</t>
    </rPh>
    <phoneticPr fontId="40"/>
  </si>
  <si>
    <t>・現行PARTNERの分析
・連携予定の他システム・データベースの分析
・連携予定の他サイト・コンテンツの分析</t>
    <phoneticPr fontId="13"/>
  </si>
  <si>
    <t>３．要件定義フェーズ</t>
    <rPh sb="2" eb="4">
      <t>ヨウケン</t>
    </rPh>
    <rPh sb="4" eb="6">
      <t>テイギ</t>
    </rPh>
    <phoneticPr fontId="40"/>
  </si>
  <si>
    <t>３．合計</t>
    <rPh sb="2" eb="4">
      <t>ゴウケイ</t>
    </rPh>
    <phoneticPr fontId="40"/>
  </si>
  <si>
    <t>・業務要件定義
・機能要件定義
・非機能要件定義
・調達仕様書(案）作成</t>
    <rPh sb="1" eb="3">
      <t>ギョウム</t>
    </rPh>
    <rPh sb="3" eb="5">
      <t>ヨウケン</t>
    </rPh>
    <rPh sb="5" eb="7">
      <t>テイギ</t>
    </rPh>
    <rPh sb="9" eb="11">
      <t>キノウ</t>
    </rPh>
    <rPh sb="11" eb="13">
      <t>ヨウケン</t>
    </rPh>
    <rPh sb="13" eb="15">
      <t>テイギ</t>
    </rPh>
    <rPh sb="17" eb="20">
      <t>ヒキノウ</t>
    </rPh>
    <rPh sb="20" eb="22">
      <t>ヨウケン</t>
    </rPh>
    <rPh sb="22" eb="24">
      <t>テイギ</t>
    </rPh>
    <rPh sb="26" eb="28">
      <t>チョウタツ</t>
    </rPh>
    <rPh sb="28" eb="31">
      <t>シヨウショ</t>
    </rPh>
    <rPh sb="32" eb="33">
      <t>アン</t>
    </rPh>
    <rPh sb="34" eb="36">
      <t>サクセイ</t>
    </rPh>
    <phoneticPr fontId="13"/>
  </si>
  <si>
    <t>４．調達仕様書(案）作成フェーズ</t>
    <rPh sb="2" eb="4">
      <t>チョウタツ</t>
    </rPh>
    <rPh sb="4" eb="7">
      <t>シヨウショ</t>
    </rPh>
    <rPh sb="8" eb="9">
      <t>アン</t>
    </rPh>
    <rPh sb="10" eb="12">
      <t>サクセイ</t>
    </rPh>
    <phoneticPr fontId="40"/>
  </si>
  <si>
    <t>４．合計</t>
    <rPh sb="2" eb="4">
      <t>ゴウケイ</t>
    </rPh>
    <phoneticPr fontId="40"/>
  </si>
  <si>
    <t>・調達仕様書(案）作成</t>
    <rPh sb="1" eb="3">
      <t>チョウタツ</t>
    </rPh>
    <rPh sb="3" eb="6">
      <t>シヨウショ</t>
    </rPh>
    <rPh sb="7" eb="8">
      <t>アン</t>
    </rPh>
    <rPh sb="9" eb="11">
      <t>サクセイ</t>
    </rPh>
    <phoneticPr fontId="13"/>
  </si>
  <si>
    <t>５．調達支援フェーズ</t>
    <rPh sb="2" eb="4">
      <t>チョウタツ</t>
    </rPh>
    <rPh sb="4" eb="6">
      <t>シエン</t>
    </rPh>
    <phoneticPr fontId="40"/>
  </si>
  <si>
    <t>５．合計</t>
    <rPh sb="2" eb="4">
      <t>ゴウケイ</t>
    </rPh>
    <phoneticPr fontId="40"/>
  </si>
  <si>
    <t>・意見招請実施サポート
・入札公告質問対応
・技術提案書評価支援</t>
    <rPh sb="1" eb="3">
      <t>イケン</t>
    </rPh>
    <rPh sb="3" eb="5">
      <t>ショウセイ</t>
    </rPh>
    <rPh sb="5" eb="7">
      <t>ジッシ</t>
    </rPh>
    <rPh sb="13" eb="15">
      <t>ニュウサツ</t>
    </rPh>
    <rPh sb="15" eb="17">
      <t>コウコク</t>
    </rPh>
    <rPh sb="17" eb="19">
      <t>シツモン</t>
    </rPh>
    <rPh sb="19" eb="21">
      <t>タイオウ</t>
    </rPh>
    <rPh sb="23" eb="25">
      <t>ギジュツ</t>
    </rPh>
    <rPh sb="25" eb="28">
      <t>テイアンショ</t>
    </rPh>
    <rPh sb="28" eb="30">
      <t>ヒョウカ</t>
    </rPh>
    <rPh sb="30" eb="32">
      <t>シエン</t>
    </rPh>
    <phoneticPr fontId="13"/>
  </si>
  <si>
    <t>６．開発監理支援フェーズ</t>
    <rPh sb="2" eb="4">
      <t>カイハツ</t>
    </rPh>
    <rPh sb="4" eb="6">
      <t>カンリ</t>
    </rPh>
    <rPh sb="6" eb="8">
      <t>シエン</t>
    </rPh>
    <phoneticPr fontId="40"/>
  </si>
  <si>
    <t>６．合計</t>
    <rPh sb="2" eb="4">
      <t>ゴウケイ</t>
    </rPh>
    <phoneticPr fontId="40"/>
  </si>
  <si>
    <t>・設計・開発事業者への引継ぎ
・設計・開発業者の開発監理支援
・受入テストに関するJICAへの支援・助言</t>
    <rPh sb="1" eb="3">
      <t>セッケイ</t>
    </rPh>
    <rPh sb="4" eb="6">
      <t>カイハツ</t>
    </rPh>
    <rPh sb="6" eb="8">
      <t>ジギョウ</t>
    </rPh>
    <rPh sb="8" eb="9">
      <t>シャ</t>
    </rPh>
    <rPh sb="11" eb="13">
      <t>ヒキツ</t>
    </rPh>
    <rPh sb="16" eb="18">
      <t>セッケイ</t>
    </rPh>
    <rPh sb="19" eb="21">
      <t>カイハツ</t>
    </rPh>
    <rPh sb="21" eb="23">
      <t>ギョウシャ</t>
    </rPh>
    <rPh sb="24" eb="26">
      <t>カイハツ</t>
    </rPh>
    <rPh sb="26" eb="28">
      <t>カンリ</t>
    </rPh>
    <rPh sb="28" eb="30">
      <t>シエン</t>
    </rPh>
    <phoneticPr fontId="13"/>
  </si>
  <si>
    <t>７．その他</t>
    <rPh sb="4" eb="5">
      <t>タ</t>
    </rPh>
    <phoneticPr fontId="40"/>
  </si>
  <si>
    <t>７．合計</t>
    <rPh sb="2" eb="4">
      <t>ゴウケイ</t>
    </rPh>
    <phoneticPr fontId="40"/>
  </si>
  <si>
    <t>・定例会
・月次業務報告
・関係者との会議等</t>
    <rPh sb="1" eb="4">
      <t>テイレイカイ</t>
    </rPh>
    <rPh sb="6" eb="8">
      <t>ゲツジ</t>
    </rPh>
    <rPh sb="8" eb="10">
      <t>ギョウム</t>
    </rPh>
    <rPh sb="10" eb="12">
      <t>ホウコク</t>
    </rPh>
    <rPh sb="14" eb="17">
      <t>カンケイシャ</t>
    </rPh>
    <rPh sb="19" eb="21">
      <t>カイギ</t>
    </rPh>
    <rPh sb="21" eb="22">
      <t>トウ</t>
    </rPh>
    <phoneticPr fontId="13"/>
  </si>
  <si>
    <t>１～７の合計（税抜）</t>
    <rPh sb="4" eb="6">
      <t>ゴウケイ</t>
    </rPh>
    <rPh sb="7" eb="8">
      <t>ゼイ</t>
    </rPh>
    <rPh sb="8" eb="9">
      <t>バツ</t>
    </rPh>
    <phoneticPr fontId="40"/>
  </si>
  <si>
    <t>消費税額等（10％）</t>
    <rPh sb="0" eb="3">
      <t>ショウヒゼイ</t>
    </rPh>
    <rPh sb="3" eb="4">
      <t>ガク</t>
    </rPh>
    <rPh sb="4" eb="5">
      <t>ナド</t>
    </rPh>
    <phoneticPr fontId="13"/>
  </si>
  <si>
    <t>-</t>
    <phoneticPr fontId="13"/>
  </si>
  <si>
    <t>合計（税込）</t>
    <rPh sb="0" eb="2">
      <t>ゴウケイ</t>
    </rPh>
    <rPh sb="3" eb="5">
      <t>ゼイコミ</t>
    </rPh>
    <phoneticPr fontId="13"/>
  </si>
  <si>
    <r>
      <t>1-1.</t>
    </r>
    <r>
      <rPr>
        <sz val="11"/>
        <rFont val="ＭＳ Ｐゴシック"/>
        <family val="3"/>
        <charset val="128"/>
      </rPr>
      <t>人件費（初期構築：</t>
    </r>
    <r>
      <rPr>
        <sz val="11"/>
        <rFont val="Arial"/>
        <family val="2"/>
      </rPr>
      <t>H24.1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H24.6</t>
    </r>
    <r>
      <rPr>
        <sz val="11"/>
        <rFont val="ＭＳ Ｐゴシック"/>
        <family val="3"/>
        <charset val="128"/>
      </rPr>
      <t>）</t>
    </r>
    <rPh sb="4" eb="7">
      <t>ジンケンヒ</t>
    </rPh>
    <rPh sb="8" eb="10">
      <t>ショキ</t>
    </rPh>
    <rPh sb="10" eb="12">
      <t>コウチク</t>
    </rPh>
    <phoneticPr fontId="13"/>
  </si>
  <si>
    <t>Number of FTEs</t>
    <phoneticPr fontId="13"/>
  </si>
  <si>
    <t>M1</t>
    <phoneticPr fontId="13"/>
  </si>
  <si>
    <r>
      <t>M2</t>
    </r>
    <r>
      <rPr>
        <sz val="11"/>
        <rFont val="ＭＳ Ｐゴシック"/>
        <family val="3"/>
        <charset val="128"/>
      </rPr>
      <t/>
    </r>
  </si>
  <si>
    <r>
      <t>M3</t>
    </r>
    <r>
      <rPr>
        <sz val="11"/>
        <rFont val="ＭＳ Ｐゴシック"/>
        <family val="3"/>
        <charset val="128"/>
      </rPr>
      <t/>
    </r>
  </si>
  <si>
    <r>
      <t>M4</t>
    </r>
    <r>
      <rPr>
        <sz val="11"/>
        <rFont val="ＭＳ Ｐゴシック"/>
        <family val="3"/>
        <charset val="128"/>
      </rPr>
      <t/>
    </r>
  </si>
  <si>
    <r>
      <t>M5</t>
    </r>
    <r>
      <rPr>
        <sz val="11"/>
        <rFont val="ＭＳ Ｐゴシック"/>
        <family val="3"/>
        <charset val="128"/>
      </rPr>
      <t/>
    </r>
  </si>
  <si>
    <r>
      <t>M6</t>
    </r>
    <r>
      <rPr>
        <sz val="11"/>
        <rFont val="ＭＳ Ｐゴシック"/>
        <family val="3"/>
        <charset val="128"/>
      </rPr>
      <t/>
    </r>
  </si>
  <si>
    <r>
      <t>M7</t>
    </r>
    <r>
      <rPr>
        <sz val="11"/>
        <rFont val="ＭＳ Ｐゴシック"/>
        <family val="3"/>
        <charset val="128"/>
      </rPr>
      <t/>
    </r>
  </si>
  <si>
    <r>
      <t>M8</t>
    </r>
    <r>
      <rPr>
        <sz val="11"/>
        <rFont val="ＭＳ Ｐゴシック"/>
        <family val="3"/>
        <charset val="128"/>
      </rPr>
      <t/>
    </r>
  </si>
  <si>
    <r>
      <t>M9</t>
    </r>
    <r>
      <rPr>
        <sz val="11"/>
        <rFont val="ＭＳ Ｐゴシック"/>
        <family val="3"/>
        <charset val="128"/>
      </rPr>
      <t/>
    </r>
  </si>
  <si>
    <r>
      <t>M10</t>
    </r>
    <r>
      <rPr>
        <sz val="11"/>
        <rFont val="ＭＳ Ｐゴシック"/>
        <family val="3"/>
        <charset val="128"/>
      </rPr>
      <t/>
    </r>
  </si>
  <si>
    <r>
      <t>M11</t>
    </r>
    <r>
      <rPr>
        <sz val="11"/>
        <rFont val="ＭＳ Ｐゴシック"/>
        <family val="3"/>
        <charset val="128"/>
      </rPr>
      <t/>
    </r>
  </si>
  <si>
    <r>
      <t>M12</t>
    </r>
    <r>
      <rPr>
        <sz val="11"/>
        <rFont val="ＭＳ Ｐゴシック"/>
        <family val="3"/>
        <charset val="128"/>
      </rPr>
      <t/>
    </r>
  </si>
  <si>
    <r>
      <t>M13</t>
    </r>
    <r>
      <rPr>
        <sz val="11"/>
        <rFont val="ＭＳ Ｐゴシック"/>
        <family val="3"/>
        <charset val="128"/>
      </rPr>
      <t/>
    </r>
  </si>
  <si>
    <r>
      <t>M14</t>
    </r>
    <r>
      <rPr>
        <sz val="11"/>
        <rFont val="ＭＳ Ｐゴシック"/>
        <family val="3"/>
        <charset val="128"/>
      </rPr>
      <t/>
    </r>
  </si>
  <si>
    <r>
      <t>M15</t>
    </r>
    <r>
      <rPr>
        <sz val="11"/>
        <rFont val="ＭＳ Ｐゴシック"/>
        <family val="3"/>
        <charset val="128"/>
      </rPr>
      <t/>
    </r>
  </si>
  <si>
    <r>
      <t>M16</t>
    </r>
    <r>
      <rPr>
        <sz val="11"/>
        <rFont val="ＭＳ Ｐゴシック"/>
        <family val="3"/>
        <charset val="128"/>
      </rPr>
      <t/>
    </r>
  </si>
  <si>
    <r>
      <t>M17</t>
    </r>
    <r>
      <rPr>
        <sz val="11"/>
        <rFont val="ＭＳ Ｐゴシック"/>
        <family val="3"/>
        <charset val="128"/>
      </rPr>
      <t/>
    </r>
  </si>
  <si>
    <r>
      <t>M18</t>
    </r>
    <r>
      <rPr>
        <sz val="11"/>
        <rFont val="ＭＳ Ｐゴシック"/>
        <family val="3"/>
        <charset val="128"/>
      </rPr>
      <t/>
    </r>
  </si>
  <si>
    <r>
      <t>M19</t>
    </r>
    <r>
      <rPr>
        <sz val="11"/>
        <rFont val="ＭＳ Ｐゴシック"/>
        <family val="3"/>
        <charset val="128"/>
      </rPr>
      <t/>
    </r>
  </si>
  <si>
    <r>
      <t>M20</t>
    </r>
    <r>
      <rPr>
        <sz val="11"/>
        <rFont val="ＭＳ Ｐゴシック"/>
        <family val="3"/>
        <charset val="128"/>
      </rPr>
      <t/>
    </r>
  </si>
  <si>
    <r>
      <t>M21</t>
    </r>
    <r>
      <rPr>
        <sz val="11"/>
        <rFont val="ＭＳ Ｐゴシック"/>
        <family val="3"/>
        <charset val="128"/>
      </rPr>
      <t/>
    </r>
  </si>
  <si>
    <r>
      <t>M22</t>
    </r>
    <r>
      <rPr>
        <sz val="11"/>
        <rFont val="ＭＳ Ｐゴシック"/>
        <family val="3"/>
        <charset val="128"/>
      </rPr>
      <t/>
    </r>
  </si>
  <si>
    <r>
      <t>M23</t>
    </r>
    <r>
      <rPr>
        <sz val="11"/>
        <rFont val="ＭＳ Ｐゴシック"/>
        <family val="3"/>
        <charset val="128"/>
      </rPr>
      <t/>
    </r>
  </si>
  <si>
    <r>
      <t>M24</t>
    </r>
    <r>
      <rPr>
        <sz val="11"/>
        <rFont val="ＭＳ Ｐゴシック"/>
        <family val="3"/>
        <charset val="128"/>
      </rPr>
      <t/>
    </r>
  </si>
  <si>
    <r>
      <t>M25</t>
    </r>
    <r>
      <rPr>
        <sz val="11"/>
        <rFont val="ＭＳ Ｐゴシック"/>
        <family val="3"/>
        <charset val="128"/>
      </rPr>
      <t/>
    </r>
  </si>
  <si>
    <r>
      <t>M26</t>
    </r>
    <r>
      <rPr>
        <sz val="11"/>
        <rFont val="ＭＳ Ｐゴシック"/>
        <family val="3"/>
        <charset val="128"/>
      </rPr>
      <t/>
    </r>
  </si>
  <si>
    <r>
      <t>M27</t>
    </r>
    <r>
      <rPr>
        <sz val="11"/>
        <rFont val="ＭＳ Ｐゴシック"/>
        <family val="3"/>
        <charset val="128"/>
      </rPr>
      <t/>
    </r>
  </si>
  <si>
    <r>
      <t>M28</t>
    </r>
    <r>
      <rPr>
        <sz val="11"/>
        <rFont val="ＭＳ Ｐゴシック"/>
        <family val="3"/>
        <charset val="128"/>
      </rPr>
      <t/>
    </r>
  </si>
  <si>
    <r>
      <t>M29</t>
    </r>
    <r>
      <rPr>
        <sz val="11"/>
        <rFont val="ＭＳ Ｐゴシック"/>
        <family val="3"/>
        <charset val="128"/>
      </rPr>
      <t/>
    </r>
  </si>
  <si>
    <r>
      <t>M30</t>
    </r>
    <r>
      <rPr>
        <sz val="11"/>
        <rFont val="ＭＳ Ｐゴシック"/>
        <family val="3"/>
        <charset val="128"/>
      </rPr>
      <t/>
    </r>
  </si>
  <si>
    <r>
      <t>M31</t>
    </r>
    <r>
      <rPr>
        <sz val="11"/>
        <rFont val="ＭＳ Ｐゴシック"/>
        <family val="3"/>
        <charset val="128"/>
      </rPr>
      <t/>
    </r>
  </si>
  <si>
    <r>
      <t>M32</t>
    </r>
    <r>
      <rPr>
        <sz val="11"/>
        <rFont val="ＭＳ Ｐゴシック"/>
        <family val="3"/>
        <charset val="128"/>
      </rPr>
      <t/>
    </r>
  </si>
  <si>
    <r>
      <t>M33</t>
    </r>
    <r>
      <rPr>
        <sz val="11"/>
        <rFont val="ＭＳ Ｐゴシック"/>
        <family val="3"/>
        <charset val="128"/>
      </rPr>
      <t/>
    </r>
  </si>
  <si>
    <r>
      <t>M34</t>
    </r>
    <r>
      <rPr>
        <sz val="11"/>
        <rFont val="ＭＳ Ｐゴシック"/>
        <family val="3"/>
        <charset val="128"/>
      </rPr>
      <t/>
    </r>
  </si>
  <si>
    <r>
      <t>M35</t>
    </r>
    <r>
      <rPr>
        <sz val="11"/>
        <rFont val="ＭＳ Ｐゴシック"/>
        <family val="3"/>
        <charset val="128"/>
      </rPr>
      <t/>
    </r>
  </si>
  <si>
    <r>
      <t>M36</t>
    </r>
    <r>
      <rPr>
        <sz val="11"/>
        <rFont val="ＭＳ Ｐゴシック"/>
        <family val="3"/>
        <charset val="128"/>
      </rPr>
      <t/>
    </r>
  </si>
  <si>
    <r>
      <t>M37</t>
    </r>
    <r>
      <rPr>
        <sz val="11"/>
        <rFont val="ＭＳ Ｐゴシック"/>
        <family val="3"/>
        <charset val="128"/>
      </rPr>
      <t/>
    </r>
  </si>
  <si>
    <r>
      <t>M38</t>
    </r>
    <r>
      <rPr>
        <sz val="11"/>
        <rFont val="ＭＳ Ｐゴシック"/>
        <family val="3"/>
        <charset val="128"/>
      </rPr>
      <t/>
    </r>
  </si>
  <si>
    <r>
      <t>M39</t>
    </r>
    <r>
      <rPr>
        <sz val="11"/>
        <rFont val="ＭＳ Ｐゴシック"/>
        <family val="3"/>
        <charset val="128"/>
      </rPr>
      <t/>
    </r>
  </si>
  <si>
    <r>
      <rPr>
        <sz val="11"/>
        <rFont val="ＭＳ Ｐゴシック"/>
        <family val="3"/>
        <charset val="128"/>
      </rPr>
      <t>項目</t>
    </r>
    <rPh sb="0" eb="2">
      <t>コウモク</t>
    </rPh>
    <phoneticPr fontId="13"/>
  </si>
  <si>
    <t>Type of work</t>
    <phoneticPr fontId="13"/>
  </si>
  <si>
    <t>Price/month</t>
    <phoneticPr fontId="13"/>
  </si>
  <si>
    <t>Total FTEs</t>
    <phoneticPr fontId="13"/>
  </si>
  <si>
    <t>Price total</t>
    <phoneticPr fontId="13"/>
  </si>
  <si>
    <t>H24.1</t>
    <phoneticPr fontId="13"/>
  </si>
  <si>
    <r>
      <t>H24.2</t>
    </r>
    <r>
      <rPr>
        <sz val="11"/>
        <rFont val="ＭＳ Ｐゴシック"/>
        <family val="3"/>
        <charset val="128"/>
      </rPr>
      <t/>
    </r>
  </si>
  <si>
    <r>
      <t>H24.3</t>
    </r>
    <r>
      <rPr>
        <sz val="11"/>
        <rFont val="ＭＳ Ｐゴシック"/>
        <family val="3"/>
        <charset val="128"/>
      </rPr>
      <t/>
    </r>
  </si>
  <si>
    <r>
      <t>H24.4</t>
    </r>
    <r>
      <rPr>
        <sz val="11"/>
        <rFont val="ＭＳ Ｐゴシック"/>
        <family val="3"/>
        <charset val="128"/>
      </rPr>
      <t/>
    </r>
  </si>
  <si>
    <r>
      <t>H24.5</t>
    </r>
    <r>
      <rPr>
        <sz val="11"/>
        <rFont val="ＭＳ Ｐゴシック"/>
        <family val="3"/>
        <charset val="128"/>
      </rPr>
      <t/>
    </r>
  </si>
  <si>
    <r>
      <t>H24.6</t>
    </r>
    <r>
      <rPr>
        <sz val="11"/>
        <rFont val="ＭＳ Ｐゴシック"/>
        <family val="3"/>
        <charset val="128"/>
      </rPr>
      <t/>
    </r>
  </si>
  <si>
    <r>
      <t>H24.7</t>
    </r>
    <r>
      <rPr>
        <sz val="11"/>
        <rFont val="ＭＳ Ｐゴシック"/>
        <family val="3"/>
        <charset val="128"/>
      </rPr>
      <t/>
    </r>
  </si>
  <si>
    <r>
      <t>H24.8</t>
    </r>
    <r>
      <rPr>
        <sz val="11"/>
        <rFont val="ＭＳ Ｐゴシック"/>
        <family val="3"/>
        <charset val="128"/>
      </rPr>
      <t/>
    </r>
  </si>
  <si>
    <r>
      <t>H24.9</t>
    </r>
    <r>
      <rPr>
        <sz val="11"/>
        <rFont val="ＭＳ Ｐゴシック"/>
        <family val="3"/>
        <charset val="128"/>
      </rPr>
      <t/>
    </r>
  </si>
  <si>
    <r>
      <t>H24.10</t>
    </r>
    <r>
      <rPr>
        <sz val="11"/>
        <rFont val="ＭＳ Ｐゴシック"/>
        <family val="3"/>
        <charset val="128"/>
      </rPr>
      <t/>
    </r>
  </si>
  <si>
    <r>
      <t>H24.11</t>
    </r>
    <r>
      <rPr>
        <sz val="11"/>
        <rFont val="ＭＳ Ｐゴシック"/>
        <family val="3"/>
        <charset val="128"/>
      </rPr>
      <t/>
    </r>
  </si>
  <si>
    <r>
      <t>H24.12</t>
    </r>
    <r>
      <rPr>
        <sz val="11"/>
        <rFont val="ＭＳ Ｐゴシック"/>
        <family val="3"/>
        <charset val="128"/>
      </rPr>
      <t/>
    </r>
  </si>
  <si>
    <r>
      <t>H25.1</t>
    </r>
    <r>
      <rPr>
        <sz val="11"/>
        <rFont val="ＭＳ Ｐゴシック"/>
        <family val="3"/>
        <charset val="128"/>
      </rPr>
      <t/>
    </r>
    <phoneticPr fontId="13"/>
  </si>
  <si>
    <t>H25.2</t>
  </si>
  <si>
    <t>H25.3</t>
  </si>
  <si>
    <t>H25.4</t>
  </si>
  <si>
    <t>H25.5</t>
  </si>
  <si>
    <t>H25.6</t>
  </si>
  <si>
    <t>H25.7</t>
  </si>
  <si>
    <t>H25.8</t>
  </si>
  <si>
    <t>H25.9</t>
  </si>
  <si>
    <t>H25.10</t>
  </si>
  <si>
    <t>H25.11</t>
  </si>
  <si>
    <t>H25.12</t>
  </si>
  <si>
    <t>H26.1</t>
    <phoneticPr fontId="13"/>
  </si>
  <si>
    <t>H26.2</t>
  </si>
  <si>
    <t>H26.3</t>
  </si>
  <si>
    <t>H26.4</t>
  </si>
  <si>
    <t>H26.5</t>
  </si>
  <si>
    <t>H26.6</t>
  </si>
  <si>
    <t>H26.7</t>
  </si>
  <si>
    <t>H26.8</t>
  </si>
  <si>
    <t>H26.9</t>
  </si>
  <si>
    <t>H26.10</t>
  </si>
  <si>
    <t>H26.11</t>
  </si>
  <si>
    <t>H26.12</t>
  </si>
  <si>
    <t>H27.1</t>
    <phoneticPr fontId="13"/>
  </si>
  <si>
    <t>H27.2</t>
  </si>
  <si>
    <t>H27.3</t>
  </si>
  <si>
    <r>
      <rPr>
        <sz val="11"/>
        <rFont val="ＭＳ Ｐゴシック"/>
        <family val="3"/>
        <charset val="128"/>
      </rPr>
      <t>全体責任者（</t>
    </r>
    <r>
      <rPr>
        <sz val="11"/>
        <rFont val="Arial"/>
        <family val="2"/>
      </rPr>
      <t>H24.1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H24.6</t>
    </r>
    <r>
      <rPr>
        <sz val="11"/>
        <rFont val="ＭＳ Ｐゴシック"/>
        <family val="3"/>
        <charset val="128"/>
      </rPr>
      <t>）</t>
    </r>
    <rPh sb="0" eb="2">
      <t>ゼンタイ</t>
    </rPh>
    <rPh sb="2" eb="5">
      <t>セキニンシャ</t>
    </rPh>
    <phoneticPr fontId="13"/>
  </si>
  <si>
    <t>MC</t>
    <phoneticPr fontId="13"/>
  </si>
  <si>
    <r>
      <rPr>
        <sz val="11"/>
        <rFont val="ＭＳ Ｐゴシック"/>
        <family val="3"/>
        <charset val="128"/>
      </rPr>
      <t>総括（</t>
    </r>
    <r>
      <rPr>
        <sz val="11"/>
        <rFont val="Arial"/>
        <family val="2"/>
      </rPr>
      <t>H24.1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H24.6</t>
    </r>
    <r>
      <rPr>
        <sz val="11"/>
        <rFont val="ＭＳ Ｐゴシック"/>
        <family val="3"/>
        <charset val="128"/>
      </rPr>
      <t>）</t>
    </r>
    <rPh sb="0" eb="2">
      <t>ソウカツ</t>
    </rPh>
    <phoneticPr fontId="13"/>
  </si>
  <si>
    <r>
      <rPr>
        <sz val="11"/>
        <rFont val="ＭＳ Ｐゴシック"/>
        <family val="3"/>
        <charset val="128"/>
      </rPr>
      <t>業務設計チーム</t>
    </r>
    <rPh sb="0" eb="2">
      <t>ギョウム</t>
    </rPh>
    <rPh sb="2" eb="4">
      <t>セッケイ</t>
    </rPh>
    <phoneticPr fontId="13"/>
  </si>
  <si>
    <r>
      <rPr>
        <sz val="11"/>
        <rFont val="ＭＳ Ｐゴシック"/>
        <family val="3"/>
        <charset val="128"/>
      </rPr>
      <t>チームリーダ</t>
    </r>
    <phoneticPr fontId="13"/>
  </si>
  <si>
    <r>
      <rPr>
        <sz val="11"/>
        <rFont val="ＭＳ Ｐゴシック"/>
        <family val="3"/>
        <charset val="128"/>
      </rPr>
      <t>メンバ</t>
    </r>
    <phoneticPr fontId="13"/>
  </si>
  <si>
    <r>
      <rPr>
        <sz val="11"/>
        <rFont val="ＭＳ Ｐゴシック"/>
        <family val="3"/>
        <charset val="128"/>
      </rPr>
      <t>システム再構築チーム</t>
    </r>
    <rPh sb="4" eb="7">
      <t>サイコウチク</t>
    </rPh>
    <phoneticPr fontId="13"/>
  </si>
  <si>
    <t>SI</t>
    <phoneticPr fontId="13"/>
  </si>
  <si>
    <t>Fees</t>
    <phoneticPr fontId="13"/>
  </si>
  <si>
    <r>
      <t>1-2.</t>
    </r>
    <r>
      <rPr>
        <sz val="11"/>
        <rFont val="ＭＳ Ｐゴシック"/>
        <family val="3"/>
        <charset val="128"/>
      </rPr>
      <t>人件費（運用：</t>
    </r>
    <r>
      <rPr>
        <sz val="11"/>
        <rFont val="Arial"/>
        <family val="2"/>
      </rPr>
      <t>H24.3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H27.3</t>
    </r>
    <r>
      <rPr>
        <sz val="11"/>
        <rFont val="ＭＳ Ｐゴシック"/>
        <family val="3"/>
        <charset val="128"/>
      </rPr>
      <t>）</t>
    </r>
    <rPh sb="4" eb="7">
      <t>ジンケンヒ</t>
    </rPh>
    <rPh sb="8" eb="10">
      <t>ウンヨウ</t>
    </rPh>
    <phoneticPr fontId="13"/>
  </si>
  <si>
    <r>
      <rPr>
        <sz val="11"/>
        <rFont val="ＭＳ Ｐゴシック"/>
        <family val="3"/>
        <charset val="128"/>
      </rPr>
      <t>全体責任者（</t>
    </r>
    <r>
      <rPr>
        <sz val="11"/>
        <rFont val="Arial"/>
        <family val="2"/>
      </rPr>
      <t>H24.7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H27.3</t>
    </r>
    <r>
      <rPr>
        <sz val="11"/>
        <rFont val="ＭＳ Ｐゴシック"/>
        <family val="3"/>
        <charset val="128"/>
      </rPr>
      <t>）</t>
    </r>
    <rPh sb="0" eb="2">
      <t>ゼンタイ</t>
    </rPh>
    <rPh sb="2" eb="5">
      <t>セキニンシャ</t>
    </rPh>
    <phoneticPr fontId="13"/>
  </si>
  <si>
    <t>AO</t>
    <phoneticPr fontId="13"/>
  </si>
  <si>
    <r>
      <rPr>
        <sz val="11"/>
        <rFont val="ＭＳ Ｐゴシック"/>
        <family val="3"/>
        <charset val="128"/>
      </rPr>
      <t>総括（</t>
    </r>
    <r>
      <rPr>
        <sz val="11"/>
        <rFont val="Arial"/>
        <family val="2"/>
      </rPr>
      <t>H24.7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H27.3</t>
    </r>
    <r>
      <rPr>
        <sz val="11"/>
        <rFont val="ＭＳ Ｐゴシック"/>
        <family val="3"/>
        <charset val="128"/>
      </rPr>
      <t>）</t>
    </r>
    <rPh sb="0" eb="2">
      <t>ソウカツ</t>
    </rPh>
    <phoneticPr fontId="13"/>
  </si>
  <si>
    <r>
      <rPr>
        <sz val="11"/>
        <rFont val="ＭＳ Ｐゴシック"/>
        <family val="3"/>
        <charset val="128"/>
      </rPr>
      <t>業務運用チーム</t>
    </r>
    <rPh sb="0" eb="2">
      <t>ギョウム</t>
    </rPh>
    <rPh sb="2" eb="4">
      <t>ウンヨウ</t>
    </rPh>
    <phoneticPr fontId="13"/>
  </si>
  <si>
    <r>
      <rPr>
        <sz val="11"/>
        <rFont val="ＭＳ Ｐゴシック"/>
        <family val="3"/>
        <charset val="128"/>
      </rPr>
      <t>システム運用チーム</t>
    </r>
    <rPh sb="4" eb="6">
      <t>ウンヨウ</t>
    </rPh>
    <phoneticPr fontId="13"/>
  </si>
  <si>
    <r>
      <rPr>
        <sz val="11"/>
        <rFont val="ＭＳ Ｐゴシック"/>
        <family val="3"/>
        <charset val="128"/>
      </rPr>
      <t>広報担当者</t>
    </r>
    <rPh sb="0" eb="2">
      <t>コウホウ</t>
    </rPh>
    <rPh sb="2" eb="5">
      <t>タントウシャ</t>
    </rPh>
    <phoneticPr fontId="13"/>
  </si>
  <si>
    <t>2.物件費（H24.1～H27.3）</t>
    <rPh sb="2" eb="5">
      <t>ブッケンヒ</t>
    </rPh>
    <phoneticPr fontId="13"/>
  </si>
  <si>
    <t>項目</t>
    <rPh sb="0" eb="2">
      <t>コウモク</t>
    </rPh>
    <phoneticPr fontId="13"/>
  </si>
  <si>
    <t>合計</t>
    <rPh sb="0" eb="2">
      <t>ゴウケイ</t>
    </rPh>
    <phoneticPr fontId="13"/>
  </si>
  <si>
    <t>物件費</t>
    <rPh sb="0" eb="3">
      <t>ブッケンヒ</t>
    </rPh>
    <phoneticPr fontId="13"/>
  </si>
  <si>
    <t>セミナー経費</t>
    <rPh sb="4" eb="6">
      <t>ケイヒ</t>
    </rPh>
    <phoneticPr fontId="13"/>
  </si>
  <si>
    <t>広報経費</t>
    <rPh sb="0" eb="2">
      <t>コウホウ</t>
    </rPh>
    <rPh sb="2" eb="4">
      <t>ケイヒ</t>
    </rPh>
    <phoneticPr fontId="13"/>
  </si>
  <si>
    <t>コンテンツ作製費</t>
    <rPh sb="5" eb="7">
      <t>サクセイ</t>
    </rPh>
    <rPh sb="7" eb="8">
      <t>ヒ</t>
    </rPh>
    <phoneticPr fontId="13"/>
  </si>
  <si>
    <t>管理物件費</t>
    <rPh sb="0" eb="2">
      <t>カンリ</t>
    </rPh>
    <rPh sb="2" eb="5">
      <t>ブッケンヒ</t>
    </rPh>
    <phoneticPr fontId="13"/>
  </si>
  <si>
    <t>ライセンス費（*1）</t>
    <rPh sb="5" eb="6">
      <t>ヒ</t>
    </rPh>
    <phoneticPr fontId="13"/>
  </si>
  <si>
    <t>SDFCライセンス</t>
    <phoneticPr fontId="13"/>
  </si>
  <si>
    <t>SVFライセンス（*2）</t>
    <phoneticPr fontId="13"/>
  </si>
  <si>
    <t>物品費合計</t>
    <rPh sb="0" eb="2">
      <t>ブッピン</t>
    </rPh>
    <rPh sb="2" eb="3">
      <t>ヒ</t>
    </rPh>
    <rPh sb="3" eb="5">
      <t>ゴウケイ</t>
    </rPh>
    <phoneticPr fontId="13"/>
  </si>
  <si>
    <r>
      <rPr>
        <sz val="11"/>
        <rFont val="ＭＳ Ｐゴシック"/>
        <family val="3"/>
        <charset val="128"/>
      </rPr>
      <t>見積総額上での</t>
    </r>
    <r>
      <rPr>
        <sz val="11"/>
        <rFont val="Arial"/>
        <family val="2"/>
      </rPr>
      <t>MC SI  AO</t>
    </r>
    <r>
      <rPr>
        <sz val="11"/>
        <rFont val="ＭＳ Ｐゴシック"/>
        <family val="3"/>
        <charset val="128"/>
      </rPr>
      <t>金額</t>
    </r>
    <rPh sb="0" eb="2">
      <t>ミツ</t>
    </rPh>
    <rPh sb="2" eb="4">
      <t>ソウガク</t>
    </rPh>
    <rPh sb="4" eb="5">
      <t>ジョウ</t>
    </rPh>
    <rPh sb="16" eb="18">
      <t>キンガク</t>
    </rPh>
    <phoneticPr fontId="13"/>
  </si>
  <si>
    <t>Discount</t>
    <phoneticPr fontId="13"/>
  </si>
  <si>
    <t>3B Suggestion</t>
    <phoneticPr fontId="13"/>
  </si>
  <si>
    <r>
      <t>2B price (</t>
    </r>
    <r>
      <rPr>
        <sz val="11"/>
        <rFont val="ＭＳ Ｐゴシック"/>
        <family val="3"/>
        <charset val="128"/>
      </rPr>
      <t>参考）</t>
    </r>
    <rPh sb="10" eb="12">
      <t>サンコウ</t>
    </rPh>
    <phoneticPr fontId="13"/>
  </si>
  <si>
    <t>Total</t>
    <phoneticPr fontId="13"/>
  </si>
  <si>
    <t>平成24年</t>
    <rPh sb="0" eb="2">
      <t>ヘイセイ</t>
    </rPh>
    <rPh sb="4" eb="5">
      <t>ネン</t>
    </rPh>
    <phoneticPr fontId="13"/>
  </si>
  <si>
    <t>平成25年</t>
    <rPh sb="0" eb="2">
      <t>ヘイセイ</t>
    </rPh>
    <rPh sb="4" eb="5">
      <t>ネン</t>
    </rPh>
    <phoneticPr fontId="13"/>
  </si>
  <si>
    <t>平成26年</t>
    <rPh sb="0" eb="2">
      <t>ヘイセイ</t>
    </rPh>
    <rPh sb="4" eb="5">
      <t>ネン</t>
    </rPh>
    <phoneticPr fontId="13"/>
  </si>
  <si>
    <t>平成27年</t>
    <rPh sb="0" eb="2">
      <t>ヘイセイ</t>
    </rPh>
    <rPh sb="4" eb="5">
      <t>ネン</t>
    </rPh>
    <phoneticPr fontId="13"/>
  </si>
  <si>
    <t>4月</t>
    <rPh sb="1" eb="2">
      <t>ガツ</t>
    </rPh>
    <phoneticPr fontId="13"/>
  </si>
  <si>
    <t>7月</t>
    <rPh sb="1" eb="2">
      <t>ガツ</t>
    </rPh>
    <phoneticPr fontId="13"/>
  </si>
  <si>
    <t>10月</t>
    <rPh sb="2" eb="3">
      <t>ガツ</t>
    </rPh>
    <phoneticPr fontId="13"/>
  </si>
  <si>
    <t>1月</t>
    <rPh sb="1" eb="2">
      <t>ガツ</t>
    </rPh>
    <phoneticPr fontId="13"/>
  </si>
  <si>
    <t>人件費</t>
    <rPh sb="0" eb="3">
      <t>ジンケンヒ</t>
    </rPh>
    <phoneticPr fontId="13"/>
  </si>
  <si>
    <t>初期</t>
    <rPh sb="0" eb="2">
      <t>ショキ</t>
    </rPh>
    <phoneticPr fontId="13"/>
  </si>
  <si>
    <t>運用</t>
    <rPh sb="0" eb="2">
      <t>ウンヨウ</t>
    </rPh>
    <phoneticPr fontId="13"/>
  </si>
  <si>
    <t>物品費</t>
    <rPh sb="0" eb="2">
      <t>ブッピン</t>
    </rPh>
    <rPh sb="2" eb="3">
      <t>ヒ</t>
    </rPh>
    <phoneticPr fontId="13"/>
  </si>
  <si>
    <t>初期値引き</t>
    <rPh sb="0" eb="2">
      <t>ショキ</t>
    </rPh>
    <rPh sb="2" eb="4">
      <t>ネビ</t>
    </rPh>
    <phoneticPr fontId="13"/>
  </si>
  <si>
    <t>運用値引き</t>
    <rPh sb="0" eb="2">
      <t>ウンヨウ</t>
    </rPh>
    <rPh sb="2" eb="4">
      <t>ネビ</t>
    </rPh>
    <phoneticPr fontId="13"/>
  </si>
  <si>
    <t>運用（端数処理前）</t>
    <rPh sb="0" eb="2">
      <t>ウンヨウ</t>
    </rPh>
    <rPh sb="3" eb="5">
      <t>ハスウ</t>
    </rPh>
    <rPh sb="5" eb="7">
      <t>ショリ</t>
    </rPh>
    <rPh sb="7" eb="8">
      <t>マエ</t>
    </rPh>
    <phoneticPr fontId="13"/>
  </si>
  <si>
    <t>計</t>
    <rPh sb="0" eb="1">
      <t>ケイ</t>
    </rPh>
    <phoneticPr fontId="13"/>
  </si>
  <si>
    <t>Billing Plan (v9)</t>
    <phoneticPr fontId="13"/>
  </si>
  <si>
    <t>積み上げ</t>
    <rPh sb="0" eb="1">
      <t>ツ</t>
    </rPh>
    <rPh sb="2" eb="3">
      <t>ア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</si>
</sst>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¥&quot;#,##0;&quot;¥&quot;\-#,##0"/>
    <numFmt numFmtId="6" formatCode="&quot;¥&quot;#,##0;[Red]&quot;¥&quot;\-#,##0"/>
    <numFmt numFmtId="176" formatCode="&quot;$&quot;#,##0_);[Red]\(&quot;$&quot;#,##0\)"/>
    <numFmt numFmtId="177" formatCode="&quot;$&quot;#,##0.00_);[Red]\(&quot;$&quot;#,##0.00\)"/>
    <numFmt numFmtId="178" formatCode="_-* #,##0_-;\-* #,##0_-;_-* &quot;-&quot;_-;_-@_-"/>
    <numFmt numFmtId="179" formatCode="_-* #,##0.00_-;\-* #,##0.00_-;_-* &quot;-&quot;??_-;_-@_-"/>
    <numFmt numFmtId="180" formatCode="0.0_ "/>
    <numFmt numFmtId="181" formatCode="#,##0_ "/>
    <numFmt numFmtId="182" formatCode="#,##0.0_);[Red]\(#,##0.0\)"/>
    <numFmt numFmtId="183" formatCode="&quot;$&quot;#,##0.0,_);[Red]\(&quot;$&quot;#,##0.0,\)"/>
    <numFmt numFmtId="184" formatCode="_-&quot;£&quot;* #,##0_-;\-&quot;£&quot;* #,##0_-;_-&quot;£&quot;* &quot;-&quot;_-;_-@_-"/>
    <numFmt numFmtId="185" formatCode="#,##0,_);[Red]\(#,##0,\)"/>
    <numFmt numFmtId="186" formatCode="#,##0,_);\(#,##0,\)"/>
    <numFmt numFmtId="187" formatCode="_(&quot;$&quot;* #,##0.0_);_(&quot;$&quot;* \(#,##0.0\);_(&quot;$&quot;* &quot;-&quot;??_);_(@_)"/>
    <numFmt numFmtId="188" formatCode="#,##0_ ;[Red]\-#,##0\ "/>
    <numFmt numFmtId="189" formatCode="&quot;$&quot;#,##0;\(&quot;$&quot;#,##0\)"/>
    <numFmt numFmtId="190" formatCode="0_);\(0\)"/>
    <numFmt numFmtId="191" formatCode="0.00_ "/>
    <numFmt numFmtId="192" formatCode="&quot;¥&quot;#,##0_);[Red]\(&quot;¥&quot;#,##0\)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Times New Roman"/>
      <family val="1"/>
    </font>
    <font>
      <sz val="11"/>
      <name val="Book Antiqua"/>
      <family val="1"/>
    </font>
    <font>
      <sz val="9"/>
      <name val="ＭＳ Ｐゴシック"/>
      <family val="3"/>
      <charset val="128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name val="Tms Rmn"/>
      <family val="1"/>
    </font>
    <font>
      <sz val="10"/>
      <name val="Arial MT"/>
      <family val="2"/>
    </font>
    <font>
      <sz val="8"/>
      <color indexed="10"/>
      <name val="Arial Narrow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45">
    <xf numFmtId="0" fontId="0" fillId="0" borderId="0"/>
    <xf numFmtId="183" fontId="2" fillId="0" borderId="0" applyFont="0" applyFill="0" applyBorder="0" applyAlignment="0" applyProtection="0">
      <protection locked="0"/>
    </xf>
    <xf numFmtId="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3" fillId="0" borderId="0"/>
    <xf numFmtId="3" fontId="4" fillId="0" borderId="0">
      <alignment horizontal="left" vertical="top"/>
    </xf>
    <xf numFmtId="0" fontId="1" fillId="0" borderId="0"/>
    <xf numFmtId="185" fontId="2" fillId="0" borderId="0" applyFont="0" applyFill="0" applyBorder="0" applyAlignment="0" applyProtection="0">
      <protection locked="0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9" fontId="14" fillId="0" borderId="0" applyFill="0" applyBorder="0" applyAlignment="0"/>
    <xf numFmtId="38" fontId="5" fillId="0" borderId="0" applyNumberFormat="0" applyFill="0" applyBorder="0" applyAlignment="0" applyProtection="0">
      <protection locked="0"/>
    </xf>
    <xf numFmtId="38" fontId="6" fillId="0" borderId="0" applyNumberFormat="0" applyFill="0" applyBorder="0" applyAlignment="0" applyProtection="0">
      <protection locked="0"/>
    </xf>
    <xf numFmtId="38" fontId="7" fillId="0" borderId="0" applyNumberFormat="0" applyFill="0" applyBorder="0" applyAlignment="0" applyProtection="0">
      <protection locked="0"/>
    </xf>
    <xf numFmtId="186" fontId="8" fillId="0" borderId="0"/>
    <xf numFmtId="186" fontId="8" fillId="0" borderId="0"/>
    <xf numFmtId="186" fontId="8" fillId="0" borderId="0"/>
    <xf numFmtId="186" fontId="8" fillId="0" borderId="0"/>
    <xf numFmtId="186" fontId="8" fillId="0" borderId="0"/>
    <xf numFmtId="186" fontId="8" fillId="0" borderId="0"/>
    <xf numFmtId="186" fontId="8" fillId="0" borderId="0"/>
    <xf numFmtId="186" fontId="8" fillId="0" borderId="0"/>
    <xf numFmtId="182" fontId="2" fillId="0" borderId="0" applyFont="0" applyFill="0" applyBorder="0" applyAlignment="0" applyProtection="0">
      <protection locked="0"/>
    </xf>
    <xf numFmtId="40" fontId="2" fillId="0" borderId="0" applyFont="0" applyFill="0" applyBorder="0" applyAlignment="0" applyProtection="0">
      <protection locked="0"/>
    </xf>
    <xf numFmtId="176" fontId="2" fillId="0" borderId="0" applyFont="0" applyFill="0" applyBorder="0" applyAlignment="0" applyProtection="0">
      <protection locked="0"/>
    </xf>
    <xf numFmtId="177" fontId="2" fillId="0" borderId="0" applyFont="0" applyFill="0" applyBorder="0" applyAlignment="0" applyProtection="0">
      <protection locked="0"/>
    </xf>
    <xf numFmtId="0" fontId="1" fillId="0" borderId="0" applyFont="0" applyFill="0" applyBorder="0" applyAlignment="0"/>
    <xf numFmtId="0" fontId="1" fillId="0" borderId="0" applyFont="0" applyFill="0" applyBorder="0" applyAlignment="0"/>
    <xf numFmtId="0" fontId="1" fillId="16" borderId="1" applyFill="0" applyBorder="0">
      <alignment horizontal="right"/>
    </xf>
    <xf numFmtId="15" fontId="1" fillId="0" borderId="0" applyFill="0" applyBorder="0" applyAlignment="0"/>
    <xf numFmtId="0" fontId="1" fillId="17" borderId="0" applyFont="0" applyFill="0" applyBorder="0" applyAlignment="0" applyProtection="0"/>
    <xf numFmtId="0" fontId="1" fillId="17" borderId="2" applyFont="0" applyFill="0" applyBorder="0" applyAlignment="0" applyProtection="0"/>
    <xf numFmtId="0" fontId="1" fillId="17" borderId="0" applyFont="0" applyFill="0" applyBorder="0" applyAlignment="0" applyProtection="0"/>
    <xf numFmtId="17" fontId="1" fillId="0" borderId="0" applyFill="0" applyBorder="0">
      <alignment horizontal="right"/>
    </xf>
    <xf numFmtId="0" fontId="1" fillId="0" borderId="3"/>
    <xf numFmtId="0" fontId="1" fillId="16" borderId="1" applyFill="0" applyBorder="0">
      <alignment horizontal="right"/>
    </xf>
    <xf numFmtId="0" fontId="1" fillId="0" borderId="0" applyFill="0" applyBorder="0">
      <alignment horizontal="right"/>
    </xf>
    <xf numFmtId="0" fontId="1" fillId="0" borderId="4">
      <alignment horizontal="center"/>
    </xf>
    <xf numFmtId="0" fontId="1" fillId="0" borderId="0"/>
    <xf numFmtId="0" fontId="1" fillId="17" borderId="0" applyFont="0" applyFill="0" applyBorder="0" applyAlignment="0"/>
    <xf numFmtId="38" fontId="1" fillId="18" borderId="0" applyNumberFormat="0" applyFont="0" applyBorder="0" applyAlignment="0">
      <protection hidden="1"/>
    </xf>
    <xf numFmtId="0" fontId="32" fillId="0" borderId="5" applyNumberFormat="0" applyAlignment="0" applyProtection="0">
      <alignment horizontal="left" vertical="center"/>
    </xf>
    <xf numFmtId="0" fontId="32" fillId="0" borderId="6">
      <alignment horizontal="left" vertical="center"/>
    </xf>
    <xf numFmtId="10" fontId="9" fillId="17" borderId="7" applyNumberFormat="0" applyBorder="0" applyAlignment="0" applyProtection="0"/>
    <xf numFmtId="0" fontId="1" fillId="0" borderId="0"/>
    <xf numFmtId="0" fontId="1" fillId="17" borderId="0" applyFont="0" applyBorder="0" applyAlignment="0" applyProtection="0">
      <protection locked="0"/>
    </xf>
    <xf numFmtId="0" fontId="1" fillId="17" borderId="0" applyFont="0" applyBorder="0" applyAlignment="0">
      <protection locked="0"/>
    </xf>
    <xf numFmtId="0" fontId="1" fillId="0" borderId="0"/>
    <xf numFmtId="0" fontId="1" fillId="0" borderId="0"/>
    <xf numFmtId="10" fontId="1" fillId="17" borderId="0">
      <protection locked="0"/>
    </xf>
    <xf numFmtId="0" fontId="1" fillId="0" borderId="0"/>
    <xf numFmtId="0" fontId="1" fillId="17" borderId="0" applyNumberFormat="0" applyBorder="0" applyAlignment="0">
      <protection locked="0"/>
    </xf>
    <xf numFmtId="0" fontId="14" fillId="0" borderId="0"/>
    <xf numFmtId="0" fontId="14" fillId="0" borderId="0"/>
    <xf numFmtId="0" fontId="1" fillId="18" borderId="0" applyFont="0" applyBorder="0" applyAlignment="0" applyProtection="0">
      <alignment horizontal="right"/>
      <protection hidden="1"/>
    </xf>
    <xf numFmtId="187" fontId="10" fillId="0" borderId="0"/>
    <xf numFmtId="38" fontId="1" fillId="0" borderId="0" applyFont="0" applyFill="0" applyBorder="0" applyAlignment="0"/>
    <xf numFmtId="0" fontId="1" fillId="0" borderId="0" applyFont="0" applyFill="0" applyBorder="0" applyAlignment="0"/>
    <xf numFmtId="40" fontId="1" fillId="0" borderId="0" applyFont="0" applyFill="0" applyBorder="0" applyAlignment="0"/>
    <xf numFmtId="0" fontId="1" fillId="0" borderId="0" applyFont="0" applyFill="0" applyBorder="0" applyAlignment="0"/>
    <xf numFmtId="0" fontId="1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" fillId="0" borderId="0" applyFont="0" applyFill="0" applyBorder="0" applyAlignment="0" applyProtection="0">
      <protection locked="0"/>
    </xf>
    <xf numFmtId="10" fontId="2" fillId="0" borderId="0" applyFont="0" applyFill="0" applyBorder="0" applyAlignment="0" applyProtection="0">
      <protection locked="0"/>
    </xf>
    <xf numFmtId="0" fontId="1" fillId="0" borderId="0" applyFont="0" applyFill="0" applyBorder="0" applyAlignment="0"/>
    <xf numFmtId="0" fontId="1" fillId="0" borderId="0" applyFont="0" applyFill="0" applyBorder="0" applyAlignment="0"/>
    <xf numFmtId="0" fontId="1" fillId="0" borderId="0" applyFont="0" applyFill="0" applyBorder="0" applyAlignment="0"/>
    <xf numFmtId="10" fontId="11" fillId="19" borderId="0"/>
    <xf numFmtId="0" fontId="1" fillId="0" borderId="0" applyFont="0" applyFill="0" applyBorder="0" applyAlignment="0" applyProtection="0"/>
    <xf numFmtId="0" fontId="1" fillId="0" borderId="0" applyNumberFormat="0" applyFill="0" applyBorder="0" applyAlignment="0" applyProtection="0">
      <alignment horizontal="left"/>
    </xf>
    <xf numFmtId="0" fontId="1" fillId="0" borderId="0" applyFill="0" applyBorder="0" applyAlignment="0" applyProtection="0">
      <alignment horizontal="right"/>
    </xf>
    <xf numFmtId="0" fontId="12" fillId="0" borderId="0">
      <alignment vertical="top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3" fontId="4" fillId="0" borderId="0">
      <alignment horizontal="center" vertical="top"/>
    </xf>
    <xf numFmtId="0" fontId="17" fillId="0" borderId="0" applyNumberFormat="0" applyFill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5" fillId="26" borderId="9" applyNumberFormat="0" applyFon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88" fontId="33" fillId="0" borderId="0" applyBorder="0">
      <alignment horizontal="right"/>
    </xf>
    <xf numFmtId="49" fontId="14" fillId="0" borderId="0" applyFont="0"/>
    <xf numFmtId="0" fontId="22" fillId="27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0" fontId="1" fillId="0" borderId="0" applyFont="0" applyFill="0" applyBorder="0" applyAlignment="0" applyProtection="0"/>
    <xf numFmtId="17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7" borderId="16" applyNumberFormat="0" applyAlignment="0" applyProtection="0">
      <alignment vertical="center"/>
    </xf>
    <xf numFmtId="190" fontId="33" fillId="0" borderId="0" applyBorder="0">
      <alignment horizontal="left"/>
    </xf>
    <xf numFmtId="0" fontId="29" fillId="0" borderId="0" applyNumberForma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14" fontId="33" fillId="0" borderId="17" applyBorder="0">
      <alignment horizontal="left"/>
    </xf>
    <xf numFmtId="0" fontId="30" fillId="7" borderId="11" applyNumberFormat="0" applyAlignment="0" applyProtection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37" fillId="0" borderId="0"/>
    <xf numFmtId="0" fontId="14" fillId="0" borderId="0"/>
    <xf numFmtId="0" fontId="1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49" fontId="33" fillId="0" borderId="0" applyBorder="0">
      <alignment horizontal="left"/>
    </xf>
    <xf numFmtId="0" fontId="34" fillId="0" borderId="0"/>
    <xf numFmtId="0" fontId="31" fillId="4" borderId="0" applyNumberFormat="0" applyBorder="0" applyAlignment="0" applyProtection="0">
      <alignment vertical="center"/>
    </xf>
    <xf numFmtId="0" fontId="14" fillId="0" borderId="0"/>
    <xf numFmtId="0" fontId="39" fillId="0" borderId="0">
      <alignment vertical="center"/>
    </xf>
    <xf numFmtId="6" fontId="41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38" fontId="42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1" fillId="0" borderId="0" xfId="136">
      <alignment vertical="center"/>
    </xf>
    <xf numFmtId="181" fontId="1" fillId="0" borderId="7" xfId="136" applyNumberFormat="1" applyFill="1" applyBorder="1">
      <alignment vertical="center"/>
    </xf>
    <xf numFmtId="0" fontId="0" fillId="0" borderId="0" xfId="136" applyFont="1">
      <alignment vertical="center"/>
    </xf>
    <xf numFmtId="0" fontId="0" fillId="28" borderId="7" xfId="136" applyFont="1" applyFill="1" applyBorder="1" applyAlignment="1">
      <alignment horizontal="center" vertical="center" wrapText="1"/>
    </xf>
    <xf numFmtId="0" fontId="0" fillId="16" borderId="20" xfId="136" applyFont="1" applyFill="1" applyBorder="1">
      <alignment vertical="center"/>
    </xf>
    <xf numFmtId="0" fontId="0" fillId="16" borderId="22" xfId="136" applyFont="1" applyFill="1" applyBorder="1">
      <alignment vertical="center"/>
    </xf>
    <xf numFmtId="0" fontId="0" fillId="16" borderId="2" xfId="136" applyFont="1" applyFill="1" applyBorder="1">
      <alignment vertical="center"/>
    </xf>
    <xf numFmtId="0" fontId="0" fillId="16" borderId="26" xfId="136" applyFont="1" applyFill="1" applyBorder="1">
      <alignment vertical="center"/>
    </xf>
    <xf numFmtId="0" fontId="35" fillId="0" borderId="0" xfId="136" applyFont="1">
      <alignment vertical="center"/>
    </xf>
    <xf numFmtId="0" fontId="35" fillId="0" borderId="0" xfId="136" applyFont="1" applyAlignment="1">
      <alignment horizontal="center" vertical="center"/>
    </xf>
    <xf numFmtId="0" fontId="35" fillId="16" borderId="23" xfId="136" applyFont="1" applyFill="1" applyBorder="1">
      <alignment vertical="center"/>
    </xf>
    <xf numFmtId="0" fontId="35" fillId="16" borderId="24" xfId="136" applyFont="1" applyFill="1" applyBorder="1">
      <alignment vertical="center"/>
    </xf>
    <xf numFmtId="0" fontId="35" fillId="16" borderId="27" xfId="136" applyFont="1" applyFill="1" applyBorder="1" applyAlignment="1">
      <alignment horizontal="center" vertical="center"/>
    </xf>
    <xf numFmtId="38" fontId="35" fillId="16" borderId="27" xfId="110" applyNumberFormat="1" applyFont="1" applyFill="1" applyBorder="1" applyAlignment="1">
      <alignment vertical="center"/>
    </xf>
    <xf numFmtId="40" fontId="35" fillId="16" borderId="27" xfId="110" applyFont="1" applyFill="1" applyBorder="1" applyAlignment="1">
      <alignment vertical="center"/>
    </xf>
    <xf numFmtId="0" fontId="35" fillId="16" borderId="25" xfId="136" applyFont="1" applyFill="1" applyBorder="1">
      <alignment vertical="center"/>
    </xf>
    <xf numFmtId="0" fontId="35" fillId="16" borderId="1" xfId="136" applyFont="1" applyFill="1" applyBorder="1">
      <alignment vertical="center"/>
    </xf>
    <xf numFmtId="0" fontId="35" fillId="16" borderId="20" xfId="136" applyFont="1" applyFill="1" applyBorder="1">
      <alignment vertical="center"/>
    </xf>
    <xf numFmtId="0" fontId="35" fillId="16" borderId="7" xfId="136" applyFont="1" applyFill="1" applyBorder="1">
      <alignment vertical="center"/>
    </xf>
    <xf numFmtId="0" fontId="35" fillId="16" borderId="22" xfId="136" applyFont="1" applyFill="1" applyBorder="1">
      <alignment vertical="center"/>
    </xf>
    <xf numFmtId="0" fontId="35" fillId="16" borderId="2" xfId="136" applyFont="1" applyFill="1" applyBorder="1">
      <alignment vertical="center"/>
    </xf>
    <xf numFmtId="0" fontId="35" fillId="16" borderId="1" xfId="136" applyFont="1" applyFill="1" applyBorder="1" applyAlignment="1">
      <alignment horizontal="center" vertical="center"/>
    </xf>
    <xf numFmtId="38" fontId="35" fillId="16" borderId="1" xfId="110" applyNumberFormat="1" applyFont="1" applyFill="1" applyBorder="1" applyAlignment="1">
      <alignment vertical="center"/>
    </xf>
    <xf numFmtId="0" fontId="35" fillId="16" borderId="7" xfId="136" applyFont="1" applyFill="1" applyBorder="1" applyAlignment="1">
      <alignment horizontal="center" vertical="center"/>
    </xf>
    <xf numFmtId="38" fontId="35" fillId="16" borderId="7" xfId="110" applyNumberFormat="1" applyFont="1" applyFill="1" applyBorder="1" applyAlignment="1">
      <alignment vertical="center"/>
    </xf>
    <xf numFmtId="38" fontId="35" fillId="0" borderId="0" xfId="136" applyNumberFormat="1" applyFont="1">
      <alignment vertical="center"/>
    </xf>
    <xf numFmtId="0" fontId="35" fillId="0" borderId="7" xfId="136" applyFont="1" applyBorder="1" applyAlignment="1">
      <alignment horizontal="center" vertical="center"/>
    </xf>
    <xf numFmtId="17" fontId="35" fillId="0" borderId="7" xfId="136" applyNumberFormat="1" applyFont="1" applyBorder="1" applyAlignment="1">
      <alignment horizontal="center" vertical="center"/>
    </xf>
    <xf numFmtId="0" fontId="35" fillId="30" borderId="0" xfId="136" applyFont="1" applyFill="1">
      <alignment vertical="center"/>
    </xf>
    <xf numFmtId="0" fontId="35" fillId="31" borderId="0" xfId="136" applyFont="1" applyFill="1">
      <alignment vertical="center"/>
    </xf>
    <xf numFmtId="180" fontId="35" fillId="31" borderId="7" xfId="136" applyNumberFormat="1" applyFont="1" applyFill="1" applyBorder="1">
      <alignment vertical="center"/>
    </xf>
    <xf numFmtId="38" fontId="36" fillId="0" borderId="0" xfId="110" applyNumberFormat="1" applyFont="1" applyAlignment="1">
      <alignment vertical="center"/>
    </xf>
    <xf numFmtId="38" fontId="35" fillId="31" borderId="7" xfId="110" applyNumberFormat="1" applyFont="1" applyFill="1" applyBorder="1" applyAlignment="1">
      <alignment vertical="center"/>
    </xf>
    <xf numFmtId="38" fontId="9" fillId="0" borderId="0" xfId="136" applyNumberFormat="1" applyFont="1">
      <alignment vertical="center"/>
    </xf>
    <xf numFmtId="0" fontId="35" fillId="0" borderId="0" xfId="136" applyFont="1" applyAlignment="1">
      <alignment vertical="center" wrapText="1"/>
    </xf>
    <xf numFmtId="38" fontId="35" fillId="0" borderId="0" xfId="110" applyNumberFormat="1" applyFont="1" applyAlignment="1">
      <alignment vertical="center"/>
    </xf>
    <xf numFmtId="38" fontId="35" fillId="0" borderId="0" xfId="136" applyNumberFormat="1" applyFont="1" applyAlignment="1">
      <alignment horizontal="center" vertical="center"/>
    </xf>
    <xf numFmtId="0" fontId="35" fillId="0" borderId="0" xfId="136" applyFont="1" applyAlignment="1">
      <alignment horizontal="right" vertical="center"/>
    </xf>
    <xf numFmtId="191" fontId="35" fillId="31" borderId="7" xfId="136" applyNumberFormat="1" applyFont="1" applyFill="1" applyBorder="1">
      <alignment vertical="center"/>
    </xf>
    <xf numFmtId="191" fontId="35" fillId="0" borderId="0" xfId="136" applyNumberFormat="1" applyFont="1">
      <alignment vertical="center"/>
    </xf>
    <xf numFmtId="5" fontId="0" fillId="0" borderId="0" xfId="0" applyNumberFormat="1"/>
    <xf numFmtId="9" fontId="0" fillId="0" borderId="0" xfId="0" applyNumberFormat="1"/>
    <xf numFmtId="192" fontId="0" fillId="0" borderId="0" xfId="0" applyNumberFormat="1"/>
    <xf numFmtId="0" fontId="0" fillId="0" borderId="0" xfId="0" applyAlignment="1">
      <alignment horizontal="right"/>
    </xf>
    <xf numFmtId="5" fontId="38" fillId="0" borderId="0" xfId="0" applyNumberFormat="1" applyFont="1"/>
    <xf numFmtId="0" fontId="38" fillId="0" borderId="0" xfId="0" applyFont="1"/>
    <xf numFmtId="5" fontId="0" fillId="0" borderId="7" xfId="0" applyNumberFormat="1" applyBorder="1"/>
    <xf numFmtId="5" fontId="0" fillId="0" borderId="20" xfId="0" applyNumberFormat="1" applyBorder="1"/>
    <xf numFmtId="5" fontId="0" fillId="0" borderId="2" xfId="0" applyNumberFormat="1" applyBorder="1"/>
    <xf numFmtId="0" fontId="0" fillId="0" borderId="25" xfId="0" applyBorder="1"/>
    <xf numFmtId="0" fontId="0" fillId="0" borderId="1" xfId="0" applyBorder="1"/>
    <xf numFmtId="0" fontId="0" fillId="32" borderId="7" xfId="0" applyFill="1" applyBorder="1" applyAlignment="1">
      <alignment vertical="center"/>
    </xf>
    <xf numFmtId="192" fontId="0" fillId="0" borderId="7" xfId="0" applyNumberFormat="1" applyBorder="1"/>
    <xf numFmtId="192" fontId="38" fillId="0" borderId="0" xfId="0" applyNumberFormat="1" applyFont="1"/>
    <xf numFmtId="192" fontId="0" fillId="0" borderId="7" xfId="0" applyNumberFormat="1" applyBorder="1" applyAlignment="1">
      <alignment horizontal="right"/>
    </xf>
    <xf numFmtId="192" fontId="38" fillId="0" borderId="0" xfId="0" applyNumberFormat="1" applyFont="1" applyAlignment="1"/>
    <xf numFmtId="5" fontId="0" fillId="0" borderId="22" xfId="0" applyNumberFormat="1" applyBorder="1"/>
    <xf numFmtId="0" fontId="42" fillId="0" borderId="0" xfId="143" applyFont="1">
      <alignment vertical="center"/>
    </xf>
    <xf numFmtId="0" fontId="42" fillId="0" borderId="0" xfId="143" applyFont="1" applyBorder="1" applyAlignment="1">
      <alignment horizontal="left" vertical="center"/>
    </xf>
    <xf numFmtId="0" fontId="42" fillId="0" borderId="0" xfId="143" applyFont="1" applyAlignment="1">
      <alignment horizontal="left" vertical="center"/>
    </xf>
    <xf numFmtId="0" fontId="42" fillId="0" borderId="33" xfId="143" applyFont="1" applyBorder="1">
      <alignment vertical="center"/>
    </xf>
    <xf numFmtId="0" fontId="42" fillId="0" borderId="39" xfId="143" applyFont="1" applyBorder="1">
      <alignment vertical="center"/>
    </xf>
    <xf numFmtId="0" fontId="44" fillId="0" borderId="0" xfId="143" applyFont="1">
      <alignment vertical="center"/>
    </xf>
    <xf numFmtId="0" fontId="45" fillId="0" borderId="0" xfId="143" applyFont="1" applyAlignment="1">
      <alignment horizontal="left" vertical="center"/>
    </xf>
    <xf numFmtId="0" fontId="42" fillId="0" borderId="35" xfId="143" applyFont="1" applyBorder="1" applyAlignment="1">
      <alignment horizontal="center" vertical="center" wrapText="1"/>
    </xf>
    <xf numFmtId="0" fontId="42" fillId="0" borderId="34" xfId="143" applyFont="1" applyBorder="1" applyAlignment="1">
      <alignment horizontal="center" vertical="center" wrapText="1"/>
    </xf>
    <xf numFmtId="0" fontId="42" fillId="0" borderId="42" xfId="143" applyFont="1" applyBorder="1">
      <alignment vertical="center"/>
    </xf>
    <xf numFmtId="0" fontId="42" fillId="0" borderId="44" xfId="143" applyFont="1" applyBorder="1">
      <alignment vertical="center"/>
    </xf>
    <xf numFmtId="0" fontId="42" fillId="0" borderId="7" xfId="143" applyFont="1" applyBorder="1" applyAlignment="1">
      <alignment horizontal="left" vertical="center" wrapText="1"/>
    </xf>
    <xf numFmtId="0" fontId="42" fillId="0" borderId="7" xfId="143" applyFont="1" applyBorder="1" applyAlignment="1">
      <alignment horizontal="left" vertical="center"/>
    </xf>
    <xf numFmtId="0" fontId="42" fillId="0" borderId="45" xfId="143" applyFont="1" applyBorder="1">
      <alignment vertical="center"/>
    </xf>
    <xf numFmtId="0" fontId="42" fillId="0" borderId="46" xfId="143" applyFont="1" applyBorder="1" applyAlignment="1">
      <alignment vertical="center" wrapText="1"/>
    </xf>
    <xf numFmtId="0" fontId="42" fillId="0" borderId="48" xfId="143" applyFont="1" applyBorder="1">
      <alignment vertical="center"/>
    </xf>
    <xf numFmtId="0" fontId="42" fillId="0" borderId="50" xfId="143" applyFont="1" applyBorder="1">
      <alignment vertical="center"/>
    </xf>
    <xf numFmtId="38" fontId="43" fillId="0" borderId="44" xfId="144" applyFont="1" applyBorder="1" applyAlignment="1">
      <alignment horizontal="right" vertical="center"/>
    </xf>
    <xf numFmtId="38" fontId="43" fillId="0" borderId="45" xfId="144" applyFont="1" applyBorder="1" applyAlignment="1">
      <alignment horizontal="center" vertical="center"/>
    </xf>
    <xf numFmtId="38" fontId="43" fillId="0" borderId="48" xfId="144" applyFont="1" applyBorder="1" applyAlignment="1">
      <alignment horizontal="center" vertical="center"/>
    </xf>
    <xf numFmtId="0" fontId="42" fillId="0" borderId="56" xfId="143" applyFont="1" applyBorder="1" applyAlignment="1">
      <alignment horizontal="center" vertical="center"/>
    </xf>
    <xf numFmtId="0" fontId="42" fillId="0" borderId="46" xfId="143" applyFont="1" applyBorder="1" applyAlignment="1">
      <alignment horizontal="right" vertical="center"/>
    </xf>
    <xf numFmtId="0" fontId="42" fillId="0" borderId="42" xfId="143" applyFont="1" applyBorder="1" applyAlignment="1">
      <alignment vertical="center"/>
    </xf>
    <xf numFmtId="0" fontId="43" fillId="0" borderId="57" xfId="143" applyFont="1" applyBorder="1" applyAlignment="1">
      <alignment horizontal="center" vertical="center"/>
    </xf>
    <xf numFmtId="0" fontId="42" fillId="0" borderId="44" xfId="143" applyFont="1" applyBorder="1" applyAlignment="1">
      <alignment horizontal="right" vertical="center"/>
    </xf>
    <xf numFmtId="0" fontId="43" fillId="0" borderId="51" xfId="143" applyFont="1" applyBorder="1" applyAlignment="1">
      <alignment horizontal="center" vertical="center"/>
    </xf>
    <xf numFmtId="0" fontId="42" fillId="0" borderId="45" xfId="143" applyFont="1" applyBorder="1" applyAlignment="1">
      <alignment horizontal="right" vertical="center"/>
    </xf>
    <xf numFmtId="38" fontId="43" fillId="0" borderId="51" xfId="144" applyFont="1" applyBorder="1" applyAlignment="1">
      <alignment horizontal="center" vertical="center"/>
    </xf>
    <xf numFmtId="38" fontId="43" fillId="0" borderId="52" xfId="144" applyFont="1" applyBorder="1" applyAlignment="1">
      <alignment horizontal="center" vertical="center"/>
    </xf>
    <xf numFmtId="0" fontId="42" fillId="0" borderId="48" xfId="143" applyFont="1" applyBorder="1" applyAlignment="1">
      <alignment horizontal="right" vertical="center"/>
    </xf>
    <xf numFmtId="0" fontId="42" fillId="0" borderId="49" xfId="143" applyFont="1" applyBorder="1">
      <alignment vertical="center"/>
    </xf>
    <xf numFmtId="0" fontId="42" fillId="0" borderId="51" xfId="143" applyFont="1" applyBorder="1">
      <alignment vertical="center"/>
    </xf>
    <xf numFmtId="0" fontId="42" fillId="0" borderId="52" xfId="143" applyFont="1" applyBorder="1">
      <alignment vertical="center"/>
    </xf>
    <xf numFmtId="0" fontId="42" fillId="0" borderId="58" xfId="143" applyFont="1" applyBorder="1">
      <alignment vertical="center"/>
    </xf>
    <xf numFmtId="0" fontId="42" fillId="0" borderId="59" xfId="143" applyFont="1" applyBorder="1">
      <alignment vertical="center"/>
    </xf>
    <xf numFmtId="0" fontId="42" fillId="0" borderId="60" xfId="143" applyFont="1" applyBorder="1">
      <alignment vertical="center"/>
    </xf>
    <xf numFmtId="0" fontId="42" fillId="0" borderId="55" xfId="143" applyFont="1" applyBorder="1">
      <alignment vertical="center"/>
    </xf>
    <xf numFmtId="0" fontId="42" fillId="0" borderId="48" xfId="143" applyFont="1" applyBorder="1" applyAlignment="1">
      <alignment horizontal="center" vertical="center"/>
    </xf>
    <xf numFmtId="0" fontId="42" fillId="0" borderId="46" xfId="143" applyFont="1" applyBorder="1" applyAlignment="1">
      <alignment vertical="center"/>
    </xf>
    <xf numFmtId="0" fontId="42" fillId="0" borderId="57" xfId="143" applyFont="1" applyBorder="1">
      <alignment vertical="center"/>
    </xf>
    <xf numFmtId="0" fontId="42" fillId="0" borderId="53" xfId="143" applyFont="1" applyBorder="1">
      <alignment vertical="center"/>
    </xf>
    <xf numFmtId="0" fontId="42" fillId="0" borderId="62" xfId="143" applyFont="1" applyBorder="1">
      <alignment vertical="center"/>
    </xf>
    <xf numFmtId="0" fontId="42" fillId="0" borderId="63" xfId="143" applyFont="1" applyBorder="1">
      <alignment vertical="center"/>
    </xf>
    <xf numFmtId="0" fontId="42" fillId="0" borderId="61" xfId="143" quotePrefix="1" applyFont="1" applyBorder="1" applyAlignment="1">
      <alignment horizontal="right" vertical="center"/>
    </xf>
    <xf numFmtId="0" fontId="42" fillId="0" borderId="34" xfId="143" quotePrefix="1" applyFont="1" applyBorder="1" applyAlignment="1">
      <alignment horizontal="right" vertical="center"/>
    </xf>
    <xf numFmtId="0" fontId="42" fillId="0" borderId="36" xfId="143" applyFont="1" applyBorder="1" applyAlignment="1">
      <alignment horizontal="left" vertical="center"/>
    </xf>
    <xf numFmtId="0" fontId="35" fillId="28" borderId="17" xfId="136" applyFont="1" applyFill="1" applyBorder="1" applyAlignment="1">
      <alignment horizontal="center" vertical="center"/>
    </xf>
    <xf numFmtId="0" fontId="35" fillId="28" borderId="19" xfId="136" applyFont="1" applyFill="1" applyBorder="1" applyAlignment="1">
      <alignment horizontal="center" vertical="center"/>
    </xf>
    <xf numFmtId="0" fontId="46" fillId="0" borderId="0" xfId="143" applyFont="1" applyAlignment="1">
      <alignment horizontal="center" vertical="center"/>
    </xf>
    <xf numFmtId="0" fontId="42" fillId="0" borderId="0" xfId="143" applyAlignment="1">
      <alignment vertical="center"/>
    </xf>
    <xf numFmtId="0" fontId="42" fillId="0" borderId="43" xfId="143" applyFont="1" applyBorder="1" applyAlignment="1">
      <alignment horizontal="center" vertical="center"/>
    </xf>
    <xf numFmtId="0" fontId="42" fillId="0" borderId="42" xfId="143" applyFont="1" applyBorder="1" applyAlignment="1">
      <alignment horizontal="center" vertical="center"/>
    </xf>
    <xf numFmtId="0" fontId="42" fillId="0" borderId="47" xfId="143" applyFont="1" applyBorder="1" applyAlignment="1">
      <alignment horizontal="left" vertical="center" wrapText="1"/>
    </xf>
    <xf numFmtId="0" fontId="42" fillId="0" borderId="35" xfId="143" applyFont="1" applyBorder="1" applyAlignment="1">
      <alignment horizontal="left" vertical="center" wrapText="1"/>
    </xf>
    <xf numFmtId="0" fontId="42" fillId="0" borderId="34" xfId="143" applyFont="1" applyBorder="1" applyAlignment="1">
      <alignment horizontal="left" vertical="center" wrapText="1"/>
    </xf>
    <xf numFmtId="0" fontId="42" fillId="0" borderId="54" xfId="143" applyFont="1" applyBorder="1" applyAlignment="1">
      <alignment horizontal="center" vertical="center"/>
    </xf>
    <xf numFmtId="0" fontId="42" fillId="0" borderId="55" xfId="143" applyFont="1" applyBorder="1" applyAlignment="1">
      <alignment horizontal="center" vertical="center"/>
    </xf>
    <xf numFmtId="0" fontId="42" fillId="0" borderId="32" xfId="143" applyFont="1" applyBorder="1" applyAlignment="1">
      <alignment horizontal="center" vertical="center"/>
    </xf>
    <xf numFmtId="0" fontId="42" fillId="0" borderId="33" xfId="143" applyFont="1" applyBorder="1" applyAlignment="1">
      <alignment horizontal="center" vertical="center"/>
    </xf>
    <xf numFmtId="0" fontId="42" fillId="0" borderId="38" xfId="143" applyFont="1" applyBorder="1" applyAlignment="1">
      <alignment horizontal="center" vertical="center" wrapText="1"/>
    </xf>
    <xf numFmtId="0" fontId="42" fillId="0" borderId="34" xfId="143" applyFont="1" applyBorder="1" applyAlignment="1">
      <alignment horizontal="center" vertical="center"/>
    </xf>
    <xf numFmtId="0" fontId="42" fillId="0" borderId="37" xfId="143" applyFont="1" applyBorder="1" applyAlignment="1">
      <alignment horizontal="center" vertical="center"/>
    </xf>
    <xf numFmtId="0" fontId="42" fillId="0" borderId="36" xfId="143" applyFont="1" applyBorder="1" applyAlignment="1">
      <alignment horizontal="center" vertical="center"/>
    </xf>
    <xf numFmtId="0" fontId="42" fillId="0" borderId="40" xfId="143" applyFont="1" applyBorder="1" applyAlignment="1">
      <alignment horizontal="center" vertical="center" wrapText="1"/>
    </xf>
    <xf numFmtId="0" fontId="42" fillId="0" borderId="53" xfId="143" applyFont="1" applyBorder="1" applyAlignment="1">
      <alignment horizontal="center" vertical="center"/>
    </xf>
    <xf numFmtId="0" fontId="42" fillId="0" borderId="61" xfId="143" applyFont="1" applyBorder="1" applyAlignment="1">
      <alignment horizontal="center" vertical="center"/>
    </xf>
    <xf numFmtId="0" fontId="42" fillId="0" borderId="21" xfId="143" applyFont="1" applyBorder="1" applyAlignment="1">
      <alignment horizontal="center" vertical="center"/>
    </xf>
    <xf numFmtId="0" fontId="42" fillId="0" borderId="62" xfId="143" applyFont="1" applyBorder="1" applyAlignment="1">
      <alignment horizontal="center" vertical="center"/>
    </xf>
    <xf numFmtId="0" fontId="42" fillId="0" borderId="49" xfId="143" applyFont="1" applyBorder="1" applyAlignment="1">
      <alignment horizontal="center" vertical="center"/>
    </xf>
    <xf numFmtId="0" fontId="42" fillId="0" borderId="41" xfId="143" applyFont="1" applyBorder="1" applyAlignment="1">
      <alignment horizontal="center" vertical="center"/>
    </xf>
    <xf numFmtId="0" fontId="42" fillId="0" borderId="50" xfId="143" applyFont="1" applyBorder="1" applyAlignment="1">
      <alignment horizontal="center" vertical="center"/>
    </xf>
    <xf numFmtId="0" fontId="0" fillId="16" borderId="25" xfId="136" applyFont="1" applyFill="1" applyBorder="1" applyAlignment="1">
      <alignment horizontal="left" vertical="center"/>
    </xf>
    <xf numFmtId="0" fontId="0" fillId="16" borderId="1" xfId="136" applyFont="1" applyFill="1" applyBorder="1" applyAlignment="1">
      <alignment horizontal="left" vertical="center"/>
    </xf>
    <xf numFmtId="0" fontId="35" fillId="28" borderId="31" xfId="136" applyFont="1" applyFill="1" applyBorder="1" applyAlignment="1">
      <alignment horizontal="center" vertical="center"/>
    </xf>
    <xf numFmtId="0" fontId="35" fillId="28" borderId="17" xfId="136" applyFont="1" applyFill="1" applyBorder="1" applyAlignment="1">
      <alignment horizontal="center" vertical="center"/>
    </xf>
    <xf numFmtId="0" fontId="35" fillId="28" borderId="18" xfId="136" applyFont="1" applyFill="1" applyBorder="1" applyAlignment="1">
      <alignment horizontal="center" vertical="center"/>
    </xf>
    <xf numFmtId="0" fontId="35" fillId="28" borderId="19" xfId="136" applyFont="1" applyFill="1" applyBorder="1" applyAlignment="1">
      <alignment horizontal="center" vertical="center"/>
    </xf>
    <xf numFmtId="5" fontId="0" fillId="0" borderId="23" xfId="136" applyNumberFormat="1" applyFont="1" applyFill="1" applyBorder="1" applyAlignment="1">
      <alignment horizontal="right" vertical="center" wrapText="1"/>
    </xf>
    <xf numFmtId="5" fontId="0" fillId="0" borderId="24" xfId="136" applyNumberFormat="1" applyFont="1" applyFill="1" applyBorder="1" applyAlignment="1">
      <alignment horizontal="right" vertical="center" wrapText="1"/>
    </xf>
    <xf numFmtId="5" fontId="0" fillId="0" borderId="25" xfId="136" applyNumberFormat="1" applyFont="1" applyFill="1" applyBorder="1" applyAlignment="1">
      <alignment horizontal="right" vertical="center" wrapText="1"/>
    </xf>
    <xf numFmtId="5" fontId="0" fillId="0" borderId="1" xfId="136" applyNumberFormat="1" applyFont="1" applyFill="1" applyBorder="1" applyAlignment="1">
      <alignment horizontal="right" vertical="center" wrapText="1"/>
    </xf>
    <xf numFmtId="0" fontId="0" fillId="28" borderId="28" xfId="136" applyFont="1" applyFill="1" applyBorder="1" applyAlignment="1">
      <alignment horizontal="center" vertical="center"/>
    </xf>
    <xf numFmtId="0" fontId="0" fillId="28" borderId="29" xfId="136" applyFont="1" applyFill="1" applyBorder="1" applyAlignment="1">
      <alignment horizontal="center" vertical="center"/>
    </xf>
    <xf numFmtId="0" fontId="0" fillId="28" borderId="30" xfId="136" applyFont="1" applyFill="1" applyBorder="1" applyAlignment="1">
      <alignment horizontal="center" vertical="center"/>
    </xf>
    <xf numFmtId="0" fontId="0" fillId="16" borderId="23" xfId="136" applyFont="1" applyFill="1" applyBorder="1" applyAlignment="1">
      <alignment horizontal="left" vertical="center"/>
    </xf>
    <xf numFmtId="0" fontId="0" fillId="16" borderId="24" xfId="136" applyFont="1" applyFill="1" applyBorder="1" applyAlignment="1">
      <alignment horizontal="left" vertical="center"/>
    </xf>
    <xf numFmtId="0" fontId="0" fillId="32" borderId="25" xfId="0" applyFill="1" applyBorder="1" applyAlignment="1">
      <alignment horizontal="left" vertical="center"/>
    </xf>
    <xf numFmtId="0" fontId="0" fillId="32" borderId="6" xfId="0" applyFill="1" applyBorder="1" applyAlignment="1">
      <alignment horizontal="left" vertical="center"/>
    </xf>
    <xf numFmtId="0" fontId="0" fillId="32" borderId="1" xfId="0" applyFill="1" applyBorder="1" applyAlignment="1">
      <alignment horizontal="left" vertical="center"/>
    </xf>
    <xf numFmtId="0" fontId="0" fillId="32" borderId="20" xfId="0" applyFill="1" applyBorder="1" applyAlignment="1">
      <alignment horizontal="center" vertical="center"/>
    </xf>
    <xf numFmtId="0" fontId="0" fillId="32" borderId="2" xfId="0" applyFill="1" applyBorder="1" applyAlignment="1">
      <alignment horizontal="center" vertical="center"/>
    </xf>
    <xf numFmtId="0" fontId="1" fillId="29" borderId="28" xfId="136" applyFont="1" applyFill="1" applyBorder="1" applyAlignment="1">
      <alignment horizontal="center" vertical="center" wrapText="1"/>
    </xf>
    <xf numFmtId="0" fontId="1" fillId="29" borderId="30" xfId="136" applyFont="1" applyFill="1" applyBorder="1" applyAlignment="1">
      <alignment horizontal="center" vertical="center" wrapText="1"/>
    </xf>
  </cellXfs>
  <cellStyles count="145">
    <cellStyle name="$1000s (0)" xfId="1" xr:uid="{00000000-0005-0000-0000-000000000000}"/>
    <cellStyle name="’Ê‰Ý [0.00]_Area" xfId="2" xr:uid="{00000000-0005-0000-0000-000001000000}"/>
    <cellStyle name="’Ê‰Ý_Area" xfId="3" xr:uid="{00000000-0005-0000-0000-000002000000}"/>
    <cellStyle name="•W_Area" xfId="4" xr:uid="{00000000-0005-0000-0000-000003000000}"/>
    <cellStyle name="0）スタイル09" xfId="5" xr:uid="{00000000-0005-0000-0000-000004000000}"/>
    <cellStyle name="0,0_x000d__x000a_NA_x000d__x000a_" xfId="6" xr:uid="{00000000-0005-0000-0000-000005000000}"/>
    <cellStyle name="1000s (0)" xfId="7" xr:uid="{00000000-0005-0000-0000-000006000000}"/>
    <cellStyle name="20% - アクセント 1 2" xfId="8" xr:uid="{00000000-0005-0000-0000-000007000000}"/>
    <cellStyle name="20% - アクセント 2 2" xfId="9" xr:uid="{00000000-0005-0000-0000-000008000000}"/>
    <cellStyle name="20% - アクセント 3 2" xfId="10" xr:uid="{00000000-0005-0000-0000-000009000000}"/>
    <cellStyle name="20% - アクセント 4 2" xfId="11" xr:uid="{00000000-0005-0000-0000-00000A000000}"/>
    <cellStyle name="20% - アクセント 5 2" xfId="12" xr:uid="{00000000-0005-0000-0000-00000B000000}"/>
    <cellStyle name="20% - アクセント 6 2" xfId="13" xr:uid="{00000000-0005-0000-0000-00000C000000}"/>
    <cellStyle name="40% - アクセント 1 2" xfId="14" xr:uid="{00000000-0005-0000-0000-00000D000000}"/>
    <cellStyle name="40% - アクセント 2 2" xfId="15" xr:uid="{00000000-0005-0000-0000-00000E000000}"/>
    <cellStyle name="40% - アクセント 3 2" xfId="16" xr:uid="{00000000-0005-0000-0000-00000F000000}"/>
    <cellStyle name="40% - アクセント 4 2" xfId="17" xr:uid="{00000000-0005-0000-0000-000010000000}"/>
    <cellStyle name="40% - アクセント 5 2" xfId="18" xr:uid="{00000000-0005-0000-0000-000011000000}"/>
    <cellStyle name="40% - アクセント 6 2" xfId="19" xr:uid="{00000000-0005-0000-0000-000012000000}"/>
    <cellStyle name="60% - アクセント 1 2" xfId="20" xr:uid="{00000000-0005-0000-0000-000013000000}"/>
    <cellStyle name="60% - アクセント 2 2" xfId="21" xr:uid="{00000000-0005-0000-0000-000014000000}"/>
    <cellStyle name="60% - アクセント 3 2" xfId="22" xr:uid="{00000000-0005-0000-0000-000015000000}"/>
    <cellStyle name="60% - アクセント 4 2" xfId="23" xr:uid="{00000000-0005-0000-0000-000016000000}"/>
    <cellStyle name="60% - アクセント 5 2" xfId="24" xr:uid="{00000000-0005-0000-0000-000017000000}"/>
    <cellStyle name="60% - アクセント 6 2" xfId="25" xr:uid="{00000000-0005-0000-0000-000018000000}"/>
    <cellStyle name="Calc Currency (0)" xfId="26" xr:uid="{00000000-0005-0000-0000-000019000000}"/>
    <cellStyle name="ColBlue" xfId="27" xr:uid="{00000000-0005-0000-0000-00001A000000}"/>
    <cellStyle name="ColGreen" xfId="28" xr:uid="{00000000-0005-0000-0000-00001B000000}"/>
    <cellStyle name="ColRed" xfId="29" xr:uid="{00000000-0005-0000-0000-00001C000000}"/>
    <cellStyle name="Comma  - Style1" xfId="30" xr:uid="{00000000-0005-0000-0000-00001D000000}"/>
    <cellStyle name="Comma  - Style2" xfId="31" xr:uid="{00000000-0005-0000-0000-00001E000000}"/>
    <cellStyle name="Comma  - Style3" xfId="32" xr:uid="{00000000-0005-0000-0000-00001F000000}"/>
    <cellStyle name="Comma  - Style4" xfId="33" xr:uid="{00000000-0005-0000-0000-000020000000}"/>
    <cellStyle name="Comma  - Style5" xfId="34" xr:uid="{00000000-0005-0000-0000-000021000000}"/>
    <cellStyle name="Comma  - Style6" xfId="35" xr:uid="{00000000-0005-0000-0000-000022000000}"/>
    <cellStyle name="Comma  - Style7" xfId="36" xr:uid="{00000000-0005-0000-0000-000023000000}"/>
    <cellStyle name="Comma  - Style8" xfId="37" xr:uid="{00000000-0005-0000-0000-000024000000}"/>
    <cellStyle name="Comma (1)" xfId="38" xr:uid="{00000000-0005-0000-0000-000025000000}"/>
    <cellStyle name="Comma (2)" xfId="39" xr:uid="{00000000-0005-0000-0000-000026000000}"/>
    <cellStyle name="Currency (0)" xfId="40" xr:uid="{00000000-0005-0000-0000-000027000000}"/>
    <cellStyle name="Currency (2)" xfId="41" xr:uid="{00000000-0005-0000-0000-000028000000}"/>
    <cellStyle name="Currency [1]" xfId="42" xr:uid="{00000000-0005-0000-0000-000029000000}"/>
    <cellStyle name="Currency [2]" xfId="43" xr:uid="{00000000-0005-0000-0000-00002A000000}"/>
    <cellStyle name="Date" xfId="44" xr:uid="{00000000-0005-0000-0000-00002B000000}"/>
    <cellStyle name="Date [d-mmm-yy]" xfId="45" xr:uid="{00000000-0005-0000-0000-00002C000000}"/>
    <cellStyle name="Date [mm-d-yy]" xfId="46" xr:uid="{00000000-0005-0000-0000-00002D000000}"/>
    <cellStyle name="Date [mm-d-yyyy]" xfId="47" xr:uid="{00000000-0005-0000-0000-00002E000000}"/>
    <cellStyle name="Date [mmm-d-yyyy]" xfId="48" xr:uid="{00000000-0005-0000-0000-00002F000000}"/>
    <cellStyle name="Date [mmm-yy]" xfId="49" xr:uid="{00000000-0005-0000-0000-000030000000}"/>
    <cellStyle name="Date [mmm-yyyy]" xfId="50" xr:uid="{00000000-0005-0000-0000-000031000000}"/>
    <cellStyle name="Date_【JICA】資料２（コスト等）" xfId="51" xr:uid="{00000000-0005-0000-0000-000032000000}"/>
    <cellStyle name="Date2" xfId="52" xr:uid="{00000000-0005-0000-0000-000033000000}"/>
    <cellStyle name="Date2h" xfId="53" xr:uid="{00000000-0005-0000-0000-000034000000}"/>
    <cellStyle name="dollars" xfId="54" xr:uid="{00000000-0005-0000-0000-000035000000}"/>
    <cellStyle name="Fixed [0]" xfId="55" xr:uid="{00000000-0005-0000-0000-000036000000}"/>
    <cellStyle name="Grey" xfId="56" xr:uid="{00000000-0005-0000-0000-000037000000}"/>
    <cellStyle name="Header1" xfId="57" xr:uid="{00000000-0005-0000-0000-000038000000}"/>
    <cellStyle name="Header2" xfId="58" xr:uid="{00000000-0005-0000-0000-000039000000}"/>
    <cellStyle name="Input [yellow]" xfId="59" xr:uid="{00000000-0005-0000-0000-00003A000000}"/>
    <cellStyle name="Input Currency" xfId="60" xr:uid="{00000000-0005-0000-0000-00003B000000}"/>
    <cellStyle name="Input Date" xfId="61" xr:uid="{00000000-0005-0000-0000-00003C000000}"/>
    <cellStyle name="Input Fixed [0]" xfId="62" xr:uid="{00000000-0005-0000-0000-00003D000000}"/>
    <cellStyle name="Input Normal" xfId="63" xr:uid="{00000000-0005-0000-0000-00003E000000}"/>
    <cellStyle name="Input Percent" xfId="64" xr:uid="{00000000-0005-0000-0000-00003F000000}"/>
    <cellStyle name="Input Percent [2]" xfId="65" xr:uid="{00000000-0005-0000-0000-000040000000}"/>
    <cellStyle name="Input Percent_【JICA】資料２（コスト等）" xfId="66" xr:uid="{00000000-0005-0000-0000-000041000000}"/>
    <cellStyle name="Input Titles" xfId="67" xr:uid="{00000000-0005-0000-0000-000042000000}"/>
    <cellStyle name="Jun" xfId="68" xr:uid="{00000000-0005-0000-0000-000043000000}"/>
    <cellStyle name="n" xfId="69" xr:uid="{00000000-0005-0000-0000-000044000000}"/>
    <cellStyle name="NA is zero" xfId="70" xr:uid="{00000000-0005-0000-0000-000045000000}"/>
    <cellStyle name="Normal - Style1" xfId="71" xr:uid="{00000000-0005-0000-0000-000046000000}"/>
    <cellStyle name="Normal [0]" xfId="72" xr:uid="{00000000-0005-0000-0000-000047000000}"/>
    <cellStyle name="Normal [1]" xfId="73" xr:uid="{00000000-0005-0000-0000-000048000000}"/>
    <cellStyle name="Normal [2]" xfId="74" xr:uid="{00000000-0005-0000-0000-000049000000}"/>
    <cellStyle name="Normal [3]" xfId="75" xr:uid="{00000000-0005-0000-0000-00004A000000}"/>
    <cellStyle name="Normal Bold" xfId="76" xr:uid="{00000000-0005-0000-0000-00004B000000}"/>
    <cellStyle name="Normal Pct" xfId="77" xr:uid="{00000000-0005-0000-0000-00004C000000}"/>
    <cellStyle name="NPPESalesPct" xfId="78" xr:uid="{00000000-0005-0000-0000-00004D000000}"/>
    <cellStyle name="NWI%S" xfId="79" xr:uid="{00000000-0005-0000-0000-00004E000000}"/>
    <cellStyle name="Œ…‹æØ‚è [0.00]_Area" xfId="80" xr:uid="{00000000-0005-0000-0000-00004F000000}"/>
    <cellStyle name="Œ…‹æØ‚è_Area" xfId="81" xr:uid="{00000000-0005-0000-0000-000050000000}"/>
    <cellStyle name="Percent (1)" xfId="82" xr:uid="{00000000-0005-0000-0000-000051000000}"/>
    <cellStyle name="Percent (2)" xfId="83" xr:uid="{00000000-0005-0000-0000-000052000000}"/>
    <cellStyle name="Percent [0]" xfId="84" xr:uid="{00000000-0005-0000-0000-000053000000}"/>
    <cellStyle name="Percent [1]" xfId="85" xr:uid="{00000000-0005-0000-0000-000054000000}"/>
    <cellStyle name="Percent [2]" xfId="86" xr:uid="{00000000-0005-0000-0000-000055000000}"/>
    <cellStyle name="percentage" xfId="87" xr:uid="{00000000-0005-0000-0000-000056000000}"/>
    <cellStyle name="PercentSales" xfId="88" xr:uid="{00000000-0005-0000-0000-000057000000}"/>
    <cellStyle name="Red font" xfId="89" xr:uid="{00000000-0005-0000-0000-000058000000}"/>
    <cellStyle name="TFCF" xfId="90" xr:uid="{00000000-0005-0000-0000-000059000000}"/>
    <cellStyle name="Update" xfId="91" xr:uid="{00000000-0005-0000-0000-00005A000000}"/>
    <cellStyle name="アクセント 1 2" xfId="92" xr:uid="{00000000-0005-0000-0000-00005B000000}"/>
    <cellStyle name="アクセント 2 2" xfId="93" xr:uid="{00000000-0005-0000-0000-00005C000000}"/>
    <cellStyle name="アクセント 3 2" xfId="94" xr:uid="{00000000-0005-0000-0000-00005D000000}"/>
    <cellStyle name="アクセント 4 2" xfId="95" xr:uid="{00000000-0005-0000-0000-00005E000000}"/>
    <cellStyle name="アクセント 5 2" xfId="96" xr:uid="{00000000-0005-0000-0000-00005F000000}"/>
    <cellStyle name="アクセント 6 2" xfId="97" xr:uid="{00000000-0005-0000-0000-000060000000}"/>
    <cellStyle name="ｽﾀｲﾙ数表" xfId="98" xr:uid="{00000000-0005-0000-0000-000061000000}"/>
    <cellStyle name="タイトル 2" xfId="99" xr:uid="{00000000-0005-0000-0000-000062000000}"/>
    <cellStyle name="チェック セル 2" xfId="100" xr:uid="{00000000-0005-0000-0000-000063000000}"/>
    <cellStyle name="どちらでもない 2" xfId="101" xr:uid="{00000000-0005-0000-0000-000064000000}"/>
    <cellStyle name="パーセント 2" xfId="102" xr:uid="{00000000-0005-0000-0000-000065000000}"/>
    <cellStyle name="メモ 2" xfId="103" xr:uid="{00000000-0005-0000-0000-000066000000}"/>
    <cellStyle name="リンク セル 2" xfId="104" xr:uid="{00000000-0005-0000-0000-000067000000}"/>
    <cellStyle name="悪い 2" xfId="105" xr:uid="{00000000-0005-0000-0000-000068000000}"/>
    <cellStyle name="価格桁区切り" xfId="106" xr:uid="{00000000-0005-0000-0000-000069000000}"/>
    <cellStyle name="型番" xfId="107" xr:uid="{00000000-0005-0000-0000-00006A000000}"/>
    <cellStyle name="計算 2" xfId="108" xr:uid="{00000000-0005-0000-0000-00006B000000}"/>
    <cellStyle name="警告文 2" xfId="109" xr:uid="{00000000-0005-0000-0000-00006C000000}"/>
    <cellStyle name="桁区切り [0.00]" xfId="110" builtinId="3"/>
    <cellStyle name="桁区切り 2" xfId="111" xr:uid="{00000000-0005-0000-0000-00006E000000}"/>
    <cellStyle name="桁区切り 2 2" xfId="112" xr:uid="{00000000-0005-0000-0000-00006F000000}"/>
    <cellStyle name="桁区切り 3" xfId="144" xr:uid="{00000000-0005-0000-0000-000070000000}"/>
    <cellStyle name="見出し 1 2" xfId="113" xr:uid="{00000000-0005-0000-0000-000071000000}"/>
    <cellStyle name="見出し 2 2" xfId="114" xr:uid="{00000000-0005-0000-0000-000072000000}"/>
    <cellStyle name="見出し 3 2" xfId="115" xr:uid="{00000000-0005-0000-0000-000073000000}"/>
    <cellStyle name="見出し 4 2" xfId="116" xr:uid="{00000000-0005-0000-0000-000074000000}"/>
    <cellStyle name="集計 2" xfId="117" xr:uid="{00000000-0005-0000-0000-000075000000}"/>
    <cellStyle name="出力 2" xfId="118" xr:uid="{00000000-0005-0000-0000-000076000000}"/>
    <cellStyle name="数値" xfId="119" xr:uid="{00000000-0005-0000-0000-000077000000}"/>
    <cellStyle name="説明文 2" xfId="120" xr:uid="{00000000-0005-0000-0000-000078000000}"/>
    <cellStyle name="通貨 2" xfId="121" xr:uid="{00000000-0005-0000-0000-000079000000}"/>
    <cellStyle name="通貨 3" xfId="142" xr:uid="{00000000-0005-0000-0000-00007A000000}"/>
    <cellStyle name="日付" xfId="122" xr:uid="{00000000-0005-0000-0000-00007B000000}"/>
    <cellStyle name="入力 2" xfId="123" xr:uid="{00000000-0005-0000-0000-00007C000000}"/>
    <cellStyle name="標準" xfId="0" builtinId="0"/>
    <cellStyle name="標準 2" xfId="124" xr:uid="{00000000-0005-0000-0000-00007E000000}"/>
    <cellStyle name="標準 2 2" xfId="125" xr:uid="{00000000-0005-0000-0000-00007F000000}"/>
    <cellStyle name="標準 2 2 2" xfId="126" xr:uid="{00000000-0005-0000-0000-000080000000}"/>
    <cellStyle name="標準 2 2 2 2" xfId="127" xr:uid="{00000000-0005-0000-0000-000081000000}"/>
    <cellStyle name="標準 2 3" xfId="128" xr:uid="{00000000-0005-0000-0000-000082000000}"/>
    <cellStyle name="標準 2 4" xfId="129" xr:uid="{00000000-0005-0000-0000-000083000000}"/>
    <cellStyle name="標準 3" xfId="130" xr:uid="{00000000-0005-0000-0000-000084000000}"/>
    <cellStyle name="標準 4" xfId="131" xr:uid="{00000000-0005-0000-0000-000085000000}"/>
    <cellStyle name="標準 5" xfId="132" xr:uid="{00000000-0005-0000-0000-000086000000}"/>
    <cellStyle name="標準 6" xfId="133" xr:uid="{00000000-0005-0000-0000-000087000000}"/>
    <cellStyle name="標準 7" xfId="134" xr:uid="{00000000-0005-0000-0000-000088000000}"/>
    <cellStyle name="標準 7 2" xfId="135" xr:uid="{00000000-0005-0000-0000-000089000000}"/>
    <cellStyle name="標準 8" xfId="141" xr:uid="{00000000-0005-0000-0000-00008A000000}"/>
    <cellStyle name="標準 9" xfId="143" xr:uid="{00000000-0005-0000-0000-00008B000000}"/>
    <cellStyle name="標準_【提示】見積明細⑤_H20.4切替シミュレーション" xfId="136" xr:uid="{00000000-0005-0000-0000-00008C000000}"/>
    <cellStyle name="文字列" xfId="137" xr:uid="{00000000-0005-0000-0000-00008D000000}"/>
    <cellStyle name="未定義" xfId="138" xr:uid="{00000000-0005-0000-0000-00008E000000}"/>
    <cellStyle name="良い 2" xfId="139" xr:uid="{00000000-0005-0000-0000-00008F000000}"/>
    <cellStyle name="湪" xfId="140" xr:uid="{00000000-0005-0000-0000-00009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dsvr\15R1285810\PROJECT\Belltree\New%20Model\Revise_Model_JPM0104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.148.18.13\sp\sales\NSP\&#21152;&#34276;\&#12486;&#12483;&#12463;&#12501;&#12449;&#12540;&#12512;\&#21152;&#34276;&#29256;&#12288;&#12471;&#12451;&#12473;&#124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Revenue"/>
      <sheetName val="PrintOut"/>
      <sheetName val="Main Sheet"/>
      <sheetName val="Operating Cash In &amp; Revenue"/>
      <sheetName val="New Expense"/>
      <sheetName val="Operating Cash Out"/>
      <sheetName val="Investment2"/>
      <sheetName val="Investment3"/>
      <sheetName val="Operating Cash Out2"/>
      <sheetName val="Operating Cash Out3"/>
      <sheetName val="Data Center Rev."/>
      <sheetName val="New Depreciation"/>
      <sheetName val="Depreciation"/>
      <sheetName val="Dep (SKIP-YKHM)"/>
      <sheetName val="New Depreciation2"/>
      <sheetName val="Dep (J-Box)"/>
      <sheetName val="CWC"/>
      <sheetName val="Investment Activities"/>
      <sheetName val="New Capex"/>
      <sheetName val="Input"/>
      <sheetName val="ISBS"/>
      <sheetName val="IncStatement"/>
      <sheetName val="BalanceSheet"/>
      <sheetName val="CashFlow"/>
      <sheetName val="OperatingRatios"/>
      <sheetName val="CreditRatios"/>
      <sheetName val="SumSheet"/>
      <sheetName val="ValuationInput"/>
      <sheetName val="Valuation"/>
      <sheetName val="ValuationSummary"/>
      <sheetName val="Storage"/>
      <sheetName val="EVA"/>
      <sheetName val="APV"/>
      <sheetName val="BalanceSheet(Pct)"/>
      <sheetName val="IncStat(PctofSales)"/>
      <sheetName val="TokyoBondRating"/>
      <sheetName val="TokyoOfficeRatios"/>
      <sheetName val="SingaporeCRStats"/>
      <sheetName val="TrailingLTM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C1" t="str">
            <v>Crosswave Communications</v>
          </cell>
        </row>
        <row r="2">
          <cell r="C2" t="str">
            <v>Base case</v>
          </cell>
        </row>
        <row r="4">
          <cell r="C4" t="str">
            <v>¥ millions</v>
          </cell>
        </row>
        <row r="8">
          <cell r="F8">
            <v>55</v>
          </cell>
        </row>
        <row r="17">
          <cell r="C17" t="str">
            <v>International Speed 97 version 4.0d   November 2000</v>
          </cell>
        </row>
      </sheetData>
      <sheetData sheetId="20">
        <row r="203">
          <cell r="E203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項目"/>
      <sheetName val="Cisco_0404"/>
      <sheetName val="見積書"/>
    </sheetNames>
    <sheetDataSet>
      <sheetData sheetId="0" refreshError="1">
        <row r="3">
          <cell r="P3" t="str">
            <v>0S2</v>
          </cell>
          <cell r="Q3">
            <v>6</v>
          </cell>
          <cell r="R3" t="str">
            <v>翌日対応</v>
          </cell>
        </row>
        <row r="4">
          <cell r="P4" t="str">
            <v>0S3</v>
          </cell>
          <cell r="Q4">
            <v>7</v>
          </cell>
          <cell r="R4" t="str">
            <v>4時間対応標準時間</v>
          </cell>
        </row>
        <row r="5">
          <cell r="P5" t="str">
            <v>0S6</v>
          </cell>
          <cell r="Q5">
            <v>8</v>
          </cell>
          <cell r="R5" t="str">
            <v>4時間対応24x7</v>
          </cell>
        </row>
      </sheetData>
      <sheetData sheetId="1" refreshError="1">
        <row r="5">
          <cell r="B5" t="str">
            <v>HP Product Number</v>
          </cell>
          <cell r="C5" t="str">
            <v>Product Description</v>
          </cell>
          <cell r="D5" t="str">
            <v>参考価格</v>
          </cell>
          <cell r="E5" t="str">
            <v>Nihon USD</v>
          </cell>
          <cell r="F5" t="str">
            <v>仕切り概算</v>
          </cell>
          <cell r="G5" t="str">
            <v>翌日対応（0S2）</v>
          </cell>
          <cell r="H5" t="str">
            <v>４時間対応標準時間（0S3）</v>
          </cell>
          <cell r="I5" t="str">
            <v>4時間対応２４ｘ７（0S6）</v>
          </cell>
          <cell r="J5" t="str">
            <v>翌日対応</v>
          </cell>
          <cell r="K5" t="str">
            <v>４時間対応標準時間</v>
          </cell>
          <cell r="L5" t="str">
            <v>4時間対応２４ｘ７</v>
          </cell>
        </row>
        <row r="6">
          <cell r="B6" t="str">
            <v>CSCIFLUZ</v>
          </cell>
          <cell r="C6" t="str">
            <v>2 Port E3 Serial Port Adapter with E3 DSUs</v>
          </cell>
          <cell r="D6">
            <v>3131000</v>
          </cell>
          <cell r="E6">
            <v>12650</v>
          </cell>
          <cell r="F6">
            <v>811620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 t="str">
            <v>CSCLCT1Z</v>
          </cell>
          <cell r="C7" t="str">
            <v>2-Port Fast Ethernet 100Base FX Port Adapter</v>
          </cell>
          <cell r="D7">
            <v>1252000</v>
          </cell>
          <cell r="E7">
            <v>5060</v>
          </cell>
          <cell r="F7">
            <v>324650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 t="str">
            <v>CSCLCT1Z</v>
          </cell>
          <cell r="C8" t="str">
            <v>2-Port Fast Ethernet 100Base FX Port Adapter</v>
          </cell>
          <cell r="D8">
            <v>1252000</v>
          </cell>
          <cell r="E8">
            <v>5060</v>
          </cell>
          <cell r="F8">
            <v>324650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CSCLCT2Z</v>
          </cell>
          <cell r="C9" t="str">
            <v>2-Port Fast Ethernet 100Base TX Port Adapter</v>
          </cell>
          <cell r="D9">
            <v>952000</v>
          </cell>
          <cell r="E9">
            <v>3846</v>
          </cell>
          <cell r="F9">
            <v>246760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CSCLCT2Z</v>
          </cell>
          <cell r="C10" t="str">
            <v>2-Port Fast Ethernet 100Base TX Port Adapter</v>
          </cell>
          <cell r="D10">
            <v>952000</v>
          </cell>
          <cell r="E10">
            <v>3846</v>
          </cell>
          <cell r="F10">
            <v>246760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CSCLCYEZ</v>
          </cell>
          <cell r="C11" t="str">
            <v>2-Port HSSI Port Adapter</v>
          </cell>
          <cell r="D11">
            <v>2505000</v>
          </cell>
          <cell r="E11">
            <v>10120</v>
          </cell>
          <cell r="F11">
            <v>649300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CSCIF8JZ</v>
          </cell>
          <cell r="C12" t="str">
            <v>2 Port T3 Serial Port Adapter Enhanced</v>
          </cell>
          <cell r="D12">
            <v>3131000</v>
          </cell>
          <cell r="E12">
            <v>12650</v>
          </cell>
          <cell r="F12">
            <v>811620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CSCLCY2Z</v>
          </cell>
          <cell r="C13" t="str">
            <v>4-Port Ethernet 10BaseT Port Adapter</v>
          </cell>
          <cell r="D13">
            <v>1127000</v>
          </cell>
          <cell r="E13">
            <v>4554</v>
          </cell>
          <cell r="F13">
            <v>292180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CSCIFNUZ</v>
          </cell>
          <cell r="C14" t="str">
            <v>4-Port E1 G.703 Serial Port Adapter (120ohm/Balanced)</v>
          </cell>
          <cell r="D14">
            <v>1127000</v>
          </cell>
          <cell r="E14">
            <v>4554</v>
          </cell>
          <cell r="F14">
            <v>292180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CSCIFNTZ</v>
          </cell>
          <cell r="C15" t="str">
            <v>4-Port E1 G.703 Serial Port Adapter (75ohm/Unbalanced)</v>
          </cell>
          <cell r="D15">
            <v>1127000</v>
          </cell>
          <cell r="E15">
            <v>4554</v>
          </cell>
          <cell r="F15">
            <v>292180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CSCLCXAZ</v>
          </cell>
          <cell r="C16" t="str">
            <v>4 Port Serial Port Adapter, Enhanced</v>
          </cell>
          <cell r="D16">
            <v>1127000</v>
          </cell>
          <cell r="E16">
            <v>4554</v>
          </cell>
          <cell r="F16">
            <v>292180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CSCLCY3Z</v>
          </cell>
          <cell r="C17" t="str">
            <v>8-Port Ethernet 10BaseT Port Adapter</v>
          </cell>
          <cell r="D17">
            <v>2004000</v>
          </cell>
          <cell r="E17">
            <v>8096</v>
          </cell>
          <cell r="F17">
            <v>519440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CSCIFQAZ</v>
          </cell>
          <cell r="C18" t="str">
            <v>8-Port Serial, 232 Port Adapter</v>
          </cell>
          <cell r="D18">
            <v>2004000</v>
          </cell>
          <cell r="E18">
            <v>8096</v>
          </cell>
          <cell r="F18">
            <v>519440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 t="str">
            <v>CSCLCYFZ</v>
          </cell>
          <cell r="C19" t="str">
            <v>8-Port Serial, V.35 Port Adapter</v>
          </cell>
          <cell r="D19">
            <v>2004000</v>
          </cell>
          <cell r="E19">
            <v>8096</v>
          </cell>
          <cell r="F19">
            <v>519440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 t="str">
            <v>CSCIFQBZ</v>
          </cell>
          <cell r="C20" t="str">
            <v>8-Port Serial, X.21 Port Adapter</v>
          </cell>
          <cell r="D20">
            <v>2004000</v>
          </cell>
          <cell r="E20">
            <v>8096</v>
          </cell>
          <cell r="F20">
            <v>519440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CSCIF2ZZ</v>
          </cell>
          <cell r="C21" t="str">
            <v>8-port ATM Inverse Mux E1 (120 Ohm) Port Adapter</v>
          </cell>
          <cell r="D21">
            <v>2004000</v>
          </cell>
          <cell r="E21">
            <v>8096</v>
          </cell>
          <cell r="F21">
            <v>519440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CSCIF1AZ</v>
          </cell>
          <cell r="C22" t="str">
            <v>8-port ATM Inverse Mux T1 Port Adapter</v>
          </cell>
          <cell r="D22">
            <v>2004000</v>
          </cell>
          <cell r="E22">
            <v>8096</v>
          </cell>
          <cell r="F22">
            <v>519440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CSCIFIRZ</v>
          </cell>
          <cell r="C23" t="str">
            <v>1-Port ATM Enhanced E3 Port Adapter</v>
          </cell>
          <cell r="D23">
            <v>1503000</v>
          </cell>
          <cell r="E23">
            <v>6072</v>
          </cell>
          <cell r="F23">
            <v>389580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CSCIFH8Z</v>
          </cell>
          <cell r="C24" t="str">
            <v>1-Port ATM Enhanced OC3c/STM1 Multimode Port Adapter</v>
          </cell>
          <cell r="D24">
            <v>2004000</v>
          </cell>
          <cell r="E24">
            <v>8096</v>
          </cell>
          <cell r="F24">
            <v>519440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CSCIFH9Z</v>
          </cell>
          <cell r="C25" t="str">
            <v>1-Port ATM Enhanced OC3c/STM1 Singlemode(IR)Port Adapter</v>
          </cell>
          <cell r="D25">
            <v>2505000</v>
          </cell>
          <cell r="E25">
            <v>10120</v>
          </cell>
          <cell r="F25">
            <v>649300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 t="str">
            <v>CSCIFISZ</v>
          </cell>
          <cell r="C26" t="str">
            <v>1-Port ATM Enhanced OC3c/STM1 Singlemode(LR)Port Adapter</v>
          </cell>
          <cell r="D26">
            <v>3006000</v>
          </cell>
          <cell r="E26">
            <v>12144</v>
          </cell>
          <cell r="F26">
            <v>779150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CSCIFITZ</v>
          </cell>
          <cell r="C27" t="str">
            <v>1-Port ATM Enhanced DS3 Port Adapter</v>
          </cell>
          <cell r="D27">
            <v>1503000</v>
          </cell>
          <cell r="E27">
            <v>6072</v>
          </cell>
          <cell r="F27">
            <v>389580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CSCLCW3Z</v>
          </cell>
          <cell r="C28" t="str">
            <v>1 Port E3 Serial Port Adapter with E3 DSU</v>
          </cell>
          <cell r="D28">
            <v>2129000</v>
          </cell>
          <cell r="E28">
            <v>8602</v>
          </cell>
          <cell r="F28">
            <v>551900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CSCLCVPZ</v>
          </cell>
          <cell r="C29" t="str">
            <v>Gigabit Ethernet Port Adapter</v>
          </cell>
          <cell r="D29">
            <v>1503000</v>
          </cell>
          <cell r="E29">
            <v>6072</v>
          </cell>
          <cell r="F29">
            <v>389580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CSCIFRXZ</v>
          </cell>
          <cell r="C30" t="str">
            <v>1-Port HSSI Port Adapter</v>
          </cell>
          <cell r="D30">
            <v>1503000</v>
          </cell>
          <cell r="E30">
            <v>6072</v>
          </cell>
          <cell r="F30">
            <v>389580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CSCLCVJZ</v>
          </cell>
          <cell r="C31" t="str">
            <v>2 port multichannel E1 port adapter with G.703 120ohm interf</v>
          </cell>
          <cell r="D31">
            <v>1127000</v>
          </cell>
          <cell r="E31">
            <v>4554</v>
          </cell>
          <cell r="F31">
            <v>292180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CSCLCVKZ</v>
          </cell>
          <cell r="C32" t="str">
            <v>2 port multichannel T1 port adapter with integrated CSU/DSUs</v>
          </cell>
          <cell r="D32">
            <v>1127000</v>
          </cell>
          <cell r="E32">
            <v>4554</v>
          </cell>
          <cell r="F32">
            <v>292180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CSCCCUQZ</v>
          </cell>
          <cell r="C33" t="str">
            <v>2 port multichannel T3 port adapter</v>
          </cell>
          <cell r="D33">
            <v>7014000</v>
          </cell>
          <cell r="E33">
            <v>28336</v>
          </cell>
          <cell r="F33">
            <v>1818030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CSCLCWNZ</v>
          </cell>
          <cell r="C34" t="str">
            <v>4 port multichannel T1 port adapter with integrated CSU/DSUs</v>
          </cell>
          <cell r="D34">
            <v>1816000</v>
          </cell>
          <cell r="E34">
            <v>7337</v>
          </cell>
          <cell r="F34">
            <v>470740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CSCLCSLZ</v>
          </cell>
          <cell r="C35" t="str">
            <v>8 port multichannel T1/E1 8PRI port adapter</v>
          </cell>
          <cell r="D35">
            <v>2906000</v>
          </cell>
          <cell r="E35">
            <v>11739</v>
          </cell>
          <cell r="F35">
            <v>753170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CSCCCG8Z</v>
          </cell>
          <cell r="C36" t="str">
            <v>8 port multichannel T1/E1 8PRI port adapter</v>
          </cell>
          <cell r="D36">
            <v>2906000</v>
          </cell>
          <cell r="E36">
            <v>11739</v>
          </cell>
          <cell r="F36">
            <v>753170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CSCIFIUZ</v>
          </cell>
          <cell r="C37" t="str">
            <v>1 port Multi-Channel E3 port adapter</v>
          </cell>
          <cell r="D37">
            <v>4384000</v>
          </cell>
          <cell r="E37">
            <v>17710</v>
          </cell>
          <cell r="F37">
            <v>1136270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CSCCCJ1Z</v>
          </cell>
          <cell r="C38" t="str">
            <v>1 port multichannel STM-1multimode port adapter</v>
          </cell>
          <cell r="D38">
            <v>11272000</v>
          </cell>
          <cell r="E38">
            <v>45540</v>
          </cell>
          <cell r="F38">
            <v>2921830</v>
          </cell>
          <cell r="G38">
            <v>1009000</v>
          </cell>
          <cell r="H38">
            <v>1463000</v>
          </cell>
          <cell r="I38">
            <v>1615000</v>
          </cell>
          <cell r="J38">
            <v>1110000</v>
          </cell>
          <cell r="K38">
            <v>1609000</v>
          </cell>
          <cell r="L38">
            <v>1777000</v>
          </cell>
        </row>
        <row r="39">
          <cell r="B39" t="str">
            <v>CSCLCTEZ</v>
          </cell>
          <cell r="C39" t="str">
            <v>1 port multichannel STM-1 single mode port adapter</v>
          </cell>
          <cell r="D39">
            <v>11523000</v>
          </cell>
          <cell r="E39">
            <v>46552</v>
          </cell>
          <cell r="F39">
            <v>2986760</v>
          </cell>
          <cell r="G39">
            <v>1040000</v>
          </cell>
          <cell r="H39">
            <v>1508000</v>
          </cell>
          <cell r="I39">
            <v>1663000</v>
          </cell>
          <cell r="J39">
            <v>1081200</v>
          </cell>
          <cell r="K39">
            <v>1567200</v>
          </cell>
          <cell r="L39">
            <v>1740000</v>
          </cell>
        </row>
        <row r="40">
          <cell r="B40" t="str">
            <v>CSCIFIVZ</v>
          </cell>
          <cell r="C40" t="str">
            <v>1 port multichannel T3 port adapter</v>
          </cell>
          <cell r="D40">
            <v>4384000</v>
          </cell>
          <cell r="E40">
            <v>17710</v>
          </cell>
          <cell r="F40">
            <v>1136270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CSCLCWKZ</v>
          </cell>
          <cell r="C41" t="str">
            <v>1-Port Packet/SONET OC3c/STM1 Multimode Port Adapter</v>
          </cell>
          <cell r="D41">
            <v>1503000</v>
          </cell>
          <cell r="E41">
            <v>6072</v>
          </cell>
          <cell r="F41">
            <v>389580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CSCLCWLZ</v>
          </cell>
          <cell r="C42" t="str">
            <v>1-Port Packet/SONET OC3c/STM1 Singlemode (IR) Port Adapter</v>
          </cell>
          <cell r="D42">
            <v>2004000</v>
          </cell>
          <cell r="E42">
            <v>8096</v>
          </cell>
          <cell r="F42">
            <v>519440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 t="str">
            <v>CSCLCWMZ</v>
          </cell>
          <cell r="C43" t="str">
            <v>1-Port Packet/SONET OC3c/STM1 Singlemode (LR) Port Adapter</v>
          </cell>
          <cell r="D43">
            <v>2505000</v>
          </cell>
          <cell r="E43">
            <v>10120</v>
          </cell>
          <cell r="F43">
            <v>649300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CSCIF8KZ</v>
          </cell>
          <cell r="C44" t="str">
            <v>1 Port T3 Serial Port Adapter Enhanced</v>
          </cell>
          <cell r="D44">
            <v>2129000</v>
          </cell>
          <cell r="E44">
            <v>8602</v>
          </cell>
          <cell r="F44">
            <v>551900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CSCCCBDZ</v>
          </cell>
          <cell r="C45" t="str">
            <v>1 Port Enh ATM OC3c/STM1 Multimode Port Adapter (8k VCs)</v>
          </cell>
          <cell r="D45">
            <v>3006000</v>
          </cell>
          <cell r="E45">
            <v>12144</v>
          </cell>
          <cell r="F45">
            <v>779150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CSCCCBEZ</v>
          </cell>
          <cell r="C46" t="str">
            <v>1 Port Enh ATM OC3c/STM1 Singlemode(IR)Port Adapter</v>
          </cell>
          <cell r="D46">
            <v>3757000</v>
          </cell>
          <cell r="E46">
            <v>15180</v>
          </cell>
          <cell r="F46">
            <v>973940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CSCCCBFZ</v>
          </cell>
          <cell r="C47" t="str">
            <v>1 Port Enh ATM OC3c/STM1 Singlemode(LR)Port Adapter</v>
          </cell>
          <cell r="D47">
            <v>4509000</v>
          </cell>
          <cell r="E47">
            <v>18216</v>
          </cell>
          <cell r="F47">
            <v>1168730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>CSCCCODZ</v>
          </cell>
          <cell r="C48" t="str">
            <v>2 port T1/E1 moderate capacity enhanced voice PA</v>
          </cell>
          <cell r="D48">
            <v>2881000</v>
          </cell>
          <cell r="E48">
            <v>11638</v>
          </cell>
          <cell r="F48">
            <v>746690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CSCIFD3Z</v>
          </cell>
          <cell r="C49" t="str">
            <v>1000BASE-SX  Short Wavelength  GBIC (Multimode only)</v>
          </cell>
          <cell r="D49">
            <v>91000</v>
          </cell>
          <cell r="E49">
            <v>506</v>
          </cell>
          <cell r="F49">
            <v>32460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 t="str">
            <v>CSCIFD3Z</v>
          </cell>
          <cell r="C50" t="str">
            <v>1000BASE-SX Short Wavelength GBIC (Multimode only)</v>
          </cell>
          <cell r="D50">
            <v>91000</v>
          </cell>
          <cell r="E50">
            <v>506</v>
          </cell>
          <cell r="F50">
            <v>32460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>CSCIFD4Z</v>
          </cell>
          <cell r="C51" t="str">
            <v>1000BASE-LX/LH  long haul  GBIC (singlemode or multimode)</v>
          </cell>
          <cell r="D51">
            <v>182000</v>
          </cell>
          <cell r="E51">
            <v>1007</v>
          </cell>
          <cell r="F51">
            <v>64610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CSCIF6CZ</v>
          </cell>
          <cell r="C52" t="str">
            <v>1000Base-ZX extended reach GBIC(singlemode)</v>
          </cell>
          <cell r="D52">
            <v>730000</v>
          </cell>
          <cell r="E52">
            <v>4043</v>
          </cell>
          <cell r="F52">
            <v>259400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CSCCCJPZ</v>
          </cell>
          <cell r="C53" t="str">
            <v>GE SFP, LC connector LX/LH transceiver</v>
          </cell>
          <cell r="D53">
            <v>182000</v>
          </cell>
          <cell r="E53">
            <v>1007</v>
          </cell>
          <cell r="F53">
            <v>64610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CSCCCH0Z</v>
          </cell>
          <cell r="C54" t="str">
            <v>GE SFP,LC connector LX/LH transceiver</v>
          </cell>
          <cell r="D54">
            <v>182000</v>
          </cell>
          <cell r="E54">
            <v>1007</v>
          </cell>
          <cell r="F54">
            <v>64610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 t="str">
            <v>CSCCCJQZ</v>
          </cell>
          <cell r="C55" t="str">
            <v>GE SFP, LC connector SX transceiver</v>
          </cell>
          <cell r="D55">
            <v>91000</v>
          </cell>
          <cell r="E55">
            <v>506</v>
          </cell>
          <cell r="F55">
            <v>32460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>CSCCCH1Z</v>
          </cell>
          <cell r="C56" t="str">
            <v>GE SFP, LC connector SX transceiver</v>
          </cell>
          <cell r="D56">
            <v>91000</v>
          </cell>
          <cell r="E56">
            <v>506</v>
          </cell>
          <cell r="F56">
            <v>32460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>CSCCCCPZ</v>
          </cell>
          <cell r="C57" t="str">
            <v>1000BASE-ZX SFP</v>
          </cell>
          <cell r="D57">
            <v>730000</v>
          </cell>
          <cell r="E57">
            <v>4043</v>
          </cell>
          <cell r="F57">
            <v>259400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CSCRT85Z</v>
          </cell>
          <cell r="C58" t="str">
            <v>7206VXR with NPE-G1 includes 3GigE/FE/E Ports and IP SW</v>
          </cell>
          <cell r="D58">
            <v>5511000</v>
          </cell>
          <cell r="E58">
            <v>22264</v>
          </cell>
          <cell r="F58">
            <v>1428450</v>
          </cell>
          <cell r="G58">
            <v>607000</v>
          </cell>
          <cell r="H58">
            <v>880000</v>
          </cell>
          <cell r="I58">
            <v>970000</v>
          </cell>
          <cell r="J58">
            <v>566400</v>
          </cell>
          <cell r="K58">
            <v>849600</v>
          </cell>
          <cell r="L58">
            <v>940800</v>
          </cell>
        </row>
        <row r="59">
          <cell r="B59" t="str">
            <v>CSCRTF1Z</v>
          </cell>
          <cell r="C59" t="str">
            <v>7206VXR with NPE-400 and I/O Controller with 2 FE/E Ports</v>
          </cell>
          <cell r="D59">
            <v>4384000</v>
          </cell>
          <cell r="E59">
            <v>17710</v>
          </cell>
          <cell r="F59">
            <v>1136270</v>
          </cell>
          <cell r="G59">
            <v>607000</v>
          </cell>
          <cell r="H59">
            <v>880000</v>
          </cell>
          <cell r="I59">
            <v>970000</v>
          </cell>
          <cell r="J59">
            <v>626400</v>
          </cell>
          <cell r="K59">
            <v>909600</v>
          </cell>
          <cell r="L59">
            <v>1003200</v>
          </cell>
        </row>
        <row r="60">
          <cell r="B60" t="str">
            <v>CSCRTADZ</v>
          </cell>
          <cell r="C60" t="str">
            <v>7206VXR with NPE-400 and GE+E I/O controller</v>
          </cell>
          <cell r="D60">
            <v>4384000</v>
          </cell>
          <cell r="E60">
            <v>17710</v>
          </cell>
          <cell r="F60">
            <v>1136270</v>
          </cell>
          <cell r="G60">
            <v>607000</v>
          </cell>
          <cell r="H60">
            <v>880000</v>
          </cell>
          <cell r="I60">
            <v>970000</v>
          </cell>
          <cell r="J60">
            <v>622800</v>
          </cell>
          <cell r="K60">
            <v>906000</v>
          </cell>
          <cell r="L60">
            <v>999600</v>
          </cell>
        </row>
        <row r="61">
          <cell r="B61" t="str">
            <v>CSCRTNTZ</v>
          </cell>
          <cell r="C61" t="str">
            <v>7204VXR Bundle with NPE-225 and I/O Controller with 2 FE/E</v>
          </cell>
          <cell r="D61">
            <v>2630000</v>
          </cell>
          <cell r="E61">
            <v>10626</v>
          </cell>
          <cell r="F61">
            <v>681760</v>
          </cell>
          <cell r="G61">
            <v>506000</v>
          </cell>
          <cell r="H61">
            <v>734000</v>
          </cell>
          <cell r="I61">
            <v>809000</v>
          </cell>
          <cell r="J61">
            <v>972000</v>
          </cell>
          <cell r="K61">
            <v>1208400</v>
          </cell>
          <cell r="L61">
            <v>1286400</v>
          </cell>
        </row>
        <row r="62">
          <cell r="B62" t="str">
            <v>CSCRTO4Z</v>
          </cell>
          <cell r="C62" t="str">
            <v>Cisco 7204VXR, 4-slot chassis, 1 AC Supply w/IP Software</v>
          </cell>
          <cell r="D62">
            <v>1503000</v>
          </cell>
          <cell r="E62">
            <v>6072</v>
          </cell>
          <cell r="F62">
            <v>389580</v>
          </cell>
          <cell r="G62">
            <v>506000</v>
          </cell>
          <cell r="H62">
            <v>734000</v>
          </cell>
          <cell r="I62">
            <v>809000</v>
          </cell>
          <cell r="J62">
            <v>522000</v>
          </cell>
          <cell r="K62">
            <v>758400</v>
          </cell>
          <cell r="L62">
            <v>836400</v>
          </cell>
        </row>
        <row r="63">
          <cell r="B63" t="str">
            <v>CSCRTO5Z</v>
          </cell>
          <cell r="C63" t="str">
            <v>Cisco 7206VXR, 6-slot chassis, 1 AC Supply w/IP Software</v>
          </cell>
          <cell r="D63">
            <v>1753000</v>
          </cell>
          <cell r="E63">
            <v>7084</v>
          </cell>
          <cell r="F63">
            <v>454510</v>
          </cell>
          <cell r="G63">
            <v>607000</v>
          </cell>
          <cell r="H63">
            <v>880000</v>
          </cell>
          <cell r="I63">
            <v>970000</v>
          </cell>
          <cell r="J63">
            <v>626400</v>
          </cell>
          <cell r="K63">
            <v>909600</v>
          </cell>
          <cell r="L63">
            <v>1003200</v>
          </cell>
        </row>
        <row r="64">
          <cell r="B64" t="str">
            <v>CSCRTEFZ</v>
          </cell>
          <cell r="C64" t="str">
            <v>7206VXR w/ NPE-400, Voice PA PA-VXC-2TE1+, I/O contlr w/ 2FE</v>
          </cell>
          <cell r="D64">
            <v>7890000</v>
          </cell>
          <cell r="E64">
            <v>31878</v>
          </cell>
          <cell r="F64">
            <v>2045280</v>
          </cell>
          <cell r="G64">
            <v>607000</v>
          </cell>
          <cell r="H64">
            <v>880000</v>
          </cell>
          <cell r="I64">
            <v>970000</v>
          </cell>
          <cell r="J64">
            <v>668000</v>
          </cell>
          <cell r="K64">
            <v>968000</v>
          </cell>
          <cell r="L64">
            <v>1067000</v>
          </cell>
        </row>
        <row r="65">
          <cell r="B65" t="str">
            <v>CSCRTAUZ</v>
          </cell>
          <cell r="C65" t="str">
            <v>7204VXR VPN Bundle NPE225,128MB, I/O 2FE, VAM,IPSEC 3DES IOS</v>
          </cell>
          <cell r="D65">
            <v>3883000</v>
          </cell>
          <cell r="E65">
            <v>15686</v>
          </cell>
          <cell r="F65">
            <v>1006410</v>
          </cell>
          <cell r="G65">
            <v>506000</v>
          </cell>
          <cell r="H65">
            <v>734000</v>
          </cell>
          <cell r="I65">
            <v>809000</v>
          </cell>
          <cell r="J65">
            <v>522000</v>
          </cell>
          <cell r="K65">
            <v>758400</v>
          </cell>
          <cell r="L65">
            <v>836400</v>
          </cell>
        </row>
        <row r="66">
          <cell r="B66" t="str">
            <v>CSCRTAWZ</v>
          </cell>
          <cell r="C66" t="str">
            <v>7206VXR VPN Bundle NPE400,256MB, I/O 2FE, VAM,IPSEC 3DES IOS</v>
          </cell>
          <cell r="D66">
            <v>5887000</v>
          </cell>
          <cell r="E66">
            <v>23782</v>
          </cell>
          <cell r="F66">
            <v>1525840</v>
          </cell>
          <cell r="G66">
            <v>608000</v>
          </cell>
          <cell r="H66">
            <v>882000</v>
          </cell>
          <cell r="I66">
            <v>974000</v>
          </cell>
          <cell r="J66">
            <v>628800</v>
          </cell>
          <cell r="K66">
            <v>912000</v>
          </cell>
          <cell r="L66">
            <v>1005600</v>
          </cell>
        </row>
        <row r="67">
          <cell r="B67" t="str">
            <v>CSCRT7LZ</v>
          </cell>
          <cell r="C67" t="str">
            <v>7206VXR VPN Bundle NPE-G1,256MB, 3 FE/GE,VAM2,IPSEC 3DES IOS</v>
          </cell>
          <cell r="D67">
            <v>6638000</v>
          </cell>
          <cell r="E67">
            <v>26818</v>
          </cell>
          <cell r="F67">
            <v>1720630</v>
          </cell>
          <cell r="G67">
            <v>408000</v>
          </cell>
          <cell r="H67">
            <v>592000</v>
          </cell>
          <cell r="I67">
            <v>653000</v>
          </cell>
          <cell r="J67">
            <v>422400</v>
          </cell>
          <cell r="K67">
            <v>614400</v>
          </cell>
          <cell r="L67">
            <v>678000</v>
          </cell>
        </row>
        <row r="68">
          <cell r="B68" t="str">
            <v>CSCIF5CZ</v>
          </cell>
          <cell r="C68" t="str">
            <v>Network Processing Engine NPE-225 (128MB default memory)</v>
          </cell>
          <cell r="D68">
            <v>1127000</v>
          </cell>
          <cell r="E68">
            <v>4554</v>
          </cell>
          <cell r="F68">
            <v>292180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 t="str">
            <v>CSCINTRZ</v>
          </cell>
          <cell r="C69" t="str">
            <v>7200VXR NPE-400 (128MB default memory)</v>
          </cell>
          <cell r="D69">
            <v>1879000</v>
          </cell>
          <cell r="E69">
            <v>7590</v>
          </cell>
          <cell r="F69">
            <v>486970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 t="str">
            <v>CSCNFVCZ</v>
          </cell>
          <cell r="C70" t="str">
            <v>7200 Network Processing Engine with 3 GE/FE/E ports</v>
          </cell>
          <cell r="D70">
            <v>3757000</v>
          </cell>
          <cell r="E70">
            <v>15180</v>
          </cell>
          <cell r="F70">
            <v>973940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 t="str">
            <v>CSCLCYXZ</v>
          </cell>
          <cell r="C71" t="str">
            <v>Cisco 7200 Input/Output Controller</v>
          </cell>
          <cell r="D71">
            <v>250000</v>
          </cell>
          <cell r="E71">
            <v>1012</v>
          </cell>
          <cell r="F71">
            <v>64930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 t="str">
            <v>CSCINTNZ</v>
          </cell>
          <cell r="C72" t="str">
            <v>Cisco 7200 Input/Output Controller with Dual 10/100 Ethernet</v>
          </cell>
          <cell r="D72">
            <v>852000</v>
          </cell>
          <cell r="E72">
            <v>3441</v>
          </cell>
          <cell r="F72">
            <v>220770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CSCINTOZ</v>
          </cell>
          <cell r="C73" t="str">
            <v>Cisco 7200 Input/Output Controller with GE and Ethernet</v>
          </cell>
          <cell r="D73">
            <v>1252000</v>
          </cell>
          <cell r="E73">
            <v>5060</v>
          </cell>
          <cell r="F73">
            <v>324650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CSCIFEYZ</v>
          </cell>
          <cell r="C74" t="str">
            <v>128MB Memory Upgrade Kit for NPE-200/NPE-150/NPE-100</v>
          </cell>
          <cell r="D74">
            <v>601000</v>
          </cell>
          <cell r="E74">
            <v>2429</v>
          </cell>
          <cell r="F74">
            <v>155840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CSCIFEZZ</v>
          </cell>
          <cell r="C75" t="str">
            <v>16MB Memory Upgrade Kit for NPE-200/NPE-150/NPE-100</v>
          </cell>
          <cell r="D75">
            <v>75000</v>
          </cell>
          <cell r="E75">
            <v>304</v>
          </cell>
          <cell r="F75">
            <v>19500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CSCIFD0Z</v>
          </cell>
          <cell r="C76" t="str">
            <v>32MB Memory Upgrade Kit for NPE-200/NPE-150/NPE-100</v>
          </cell>
          <cell r="D76">
            <v>150000</v>
          </cell>
          <cell r="E76">
            <v>607</v>
          </cell>
          <cell r="F76">
            <v>38940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CSCIF9EZ</v>
          </cell>
          <cell r="C77" t="str">
            <v>128MB Memory Upgrade Kit for NPE-300/NPE-225/NPE-175</v>
          </cell>
          <cell r="D77">
            <v>1052000</v>
          </cell>
          <cell r="E77">
            <v>2429</v>
          </cell>
          <cell r="F77">
            <v>155840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CSCIF5IZ</v>
          </cell>
          <cell r="C78" t="str">
            <v>2 128MB memory modules (256MB total) for the NPE-300 in 7200</v>
          </cell>
          <cell r="D78">
            <v>1202000</v>
          </cell>
          <cell r="E78">
            <v>4858</v>
          </cell>
          <cell r="F78">
            <v>311690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CSCIF9FZ</v>
          </cell>
          <cell r="C79" t="str">
            <v>32MB Memory Upgrade Kit for NPE-300/NPE-225/NPE-175</v>
          </cell>
          <cell r="D79">
            <v>150000</v>
          </cell>
          <cell r="E79">
            <v>607</v>
          </cell>
          <cell r="F79">
            <v>38940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CSCIF9GZ</v>
          </cell>
          <cell r="C80" t="str">
            <v>64MB Memory Upgrade Kit for NPE-300/225/175</v>
          </cell>
          <cell r="D80">
            <v>301000</v>
          </cell>
          <cell r="E80">
            <v>1214</v>
          </cell>
          <cell r="F80">
            <v>77890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CSCINWWZ</v>
          </cell>
          <cell r="C81" t="str">
            <v>256MB Memory for NPE-225 or NSE-1 in 7200 Series</v>
          </cell>
          <cell r="D81">
            <v>1052000</v>
          </cell>
          <cell r="E81">
            <v>4250</v>
          </cell>
          <cell r="F81">
            <v>272680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CSCINSLZ</v>
          </cell>
          <cell r="C82" t="str">
            <v>128MB Memory for NPE-400 in 7200 Series</v>
          </cell>
          <cell r="D82">
            <v>601000</v>
          </cell>
          <cell r="E82">
            <v>2429</v>
          </cell>
          <cell r="F82">
            <v>155840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CSCINTPZ</v>
          </cell>
          <cell r="C83" t="str">
            <v>256MB Memory for NPE-400 in 7200 Series</v>
          </cell>
          <cell r="D83">
            <v>1052000</v>
          </cell>
          <cell r="E83">
            <v>4250</v>
          </cell>
          <cell r="F83">
            <v>272680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 t="str">
            <v>CSCINSEZ</v>
          </cell>
          <cell r="C84" t="str">
            <v>256MB Memory for NPE-400 in 7200 Series</v>
          </cell>
          <cell r="D84">
            <v>1202000</v>
          </cell>
          <cell r="E84">
            <v>4858</v>
          </cell>
          <cell r="F84">
            <v>311690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 t="str">
            <v>CSCINTQZ</v>
          </cell>
          <cell r="C85" t="str">
            <v>512MB Memory for NPE-400 in 7200 Series</v>
          </cell>
          <cell r="D85">
            <v>1578000</v>
          </cell>
          <cell r="E85">
            <v>6376</v>
          </cell>
          <cell r="F85">
            <v>409080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 t="str">
            <v>CSCINSFZ</v>
          </cell>
          <cell r="C86" t="str">
            <v>512MB Memory for NPE-400 in 7200 Series</v>
          </cell>
          <cell r="D86">
            <v>1728000</v>
          </cell>
          <cell r="E86">
            <v>6983</v>
          </cell>
          <cell r="F86">
            <v>448030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CSCNFV8Z</v>
          </cell>
          <cell r="C87" t="str">
            <v>Two 512MB mem modules (1GB total) for NPE-G1 in 7200</v>
          </cell>
          <cell r="D87">
            <v>1879000</v>
          </cell>
          <cell r="E87">
            <v>7590</v>
          </cell>
          <cell r="F87">
            <v>486970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CSCNFV7Z</v>
          </cell>
          <cell r="C88" t="str">
            <v>Two 256MB mem modules (512MB total) for NPE-G1 in 7200</v>
          </cell>
          <cell r="D88">
            <v>1252000</v>
          </cell>
          <cell r="E88">
            <v>5060</v>
          </cell>
          <cell r="F88">
            <v>324650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 t="str">
            <v>CSCIFEOZ</v>
          </cell>
          <cell r="C89" t="str">
            <v>CIP 32 MB DRAM Upgrade Kit</v>
          </cell>
          <cell r="D89">
            <v>150000</v>
          </cell>
          <cell r="E89">
            <v>607</v>
          </cell>
          <cell r="F89">
            <v>38940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 t="str">
            <v>CSCNCYMZ</v>
          </cell>
          <cell r="C90" t="str">
            <v>Cisco 7200 I/O PCMCIA Flash Memory, 20MB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 t="str">
            <v>CSCINVMZ</v>
          </cell>
          <cell r="C91" t="str">
            <v>Cisco 7200 I/O PCMCIA Flash Disk, 128 MB Option</v>
          </cell>
          <cell r="D91">
            <v>249000</v>
          </cell>
          <cell r="E91">
            <v>1007</v>
          </cell>
          <cell r="F91">
            <v>64610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>CSCNFVDZ</v>
          </cell>
          <cell r="C92" t="str">
            <v>Cisco 7200 I/O PCMCIA Flash Disk Memory, 64MB</v>
          </cell>
          <cell r="D92">
            <v>100000</v>
          </cell>
          <cell r="E92">
            <v>405</v>
          </cell>
          <cell r="F92">
            <v>25980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 t="str">
            <v>CSCNFVAZ</v>
          </cell>
          <cell r="C93" t="str">
            <v>Cisco 7200 Compact Flash Disk for NPE-G1, 128 MB Option</v>
          </cell>
          <cell r="D93">
            <v>249000</v>
          </cell>
          <cell r="E93">
            <v>1007</v>
          </cell>
          <cell r="F93">
            <v>64610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 t="str">
            <v>CSCNFVBZ</v>
          </cell>
          <cell r="C94" t="str">
            <v>Cisco 7200 Compact Flash Disk for NPE-G1, 256 MB Option</v>
          </cell>
          <cell r="D94">
            <v>498000</v>
          </cell>
          <cell r="E94">
            <v>2014</v>
          </cell>
          <cell r="F94">
            <v>129220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 t="str">
            <v>CSCLCT3Z</v>
          </cell>
          <cell r="C95" t="str">
            <v>1 Port Enhanced ESCON Channel Port Adapter</v>
          </cell>
          <cell r="D95">
            <v>4509000</v>
          </cell>
          <cell r="E95">
            <v>18216</v>
          </cell>
          <cell r="F95">
            <v>1168730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CSCLCWRZ</v>
          </cell>
          <cell r="C96" t="str">
            <v>Port Adapter:4-Port Dedicated Token Ring,4/16Mbps, HDX/FDX</v>
          </cell>
          <cell r="D96">
            <v>1578000</v>
          </cell>
          <cell r="E96">
            <v>6376</v>
          </cell>
          <cell r="F96">
            <v>409080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CSCLCYVZ</v>
          </cell>
          <cell r="C97" t="str">
            <v>8-Port BRI Port Adapter, S/T Interface</v>
          </cell>
          <cell r="D97">
            <v>501000</v>
          </cell>
          <cell r="E97">
            <v>2024</v>
          </cell>
          <cell r="F97">
            <v>129860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CSCLCXZZ</v>
          </cell>
          <cell r="C98" t="str">
            <v>CES Port Adapter E3/E1 120 ohms</v>
          </cell>
          <cell r="D98">
            <v>2004000</v>
          </cell>
          <cell r="E98">
            <v>8096</v>
          </cell>
          <cell r="F98">
            <v>519440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 t="str">
            <v>CSCLCW1Z</v>
          </cell>
          <cell r="C99" t="str">
            <v>ATM CES Port Adapter, 4T1 CES Ports and 1 OC3 ATM SM Port</v>
          </cell>
          <cell r="D99">
            <v>2505000</v>
          </cell>
          <cell r="E99">
            <v>10120</v>
          </cell>
          <cell r="F99">
            <v>649300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 t="str">
            <v>CSCLCW2Z</v>
          </cell>
          <cell r="C100" t="str">
            <v>ATM CES Port Adapter, 4T1 CES Ports and 1 T3 ATM Port</v>
          </cell>
          <cell r="D100">
            <v>2004000</v>
          </cell>
          <cell r="E100">
            <v>8096</v>
          </cell>
          <cell r="F100">
            <v>519440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CSCLCYGZ</v>
          </cell>
          <cell r="C101" t="str">
            <v>1-Port FDDI Full Duplex Multi-Mode Port Adapter</v>
          </cell>
          <cell r="D101">
            <v>3507000</v>
          </cell>
          <cell r="E101">
            <v>14168</v>
          </cell>
          <cell r="F101">
            <v>909010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CSCLCYHZ</v>
          </cell>
          <cell r="C102" t="str">
            <v>1-Port FDDI Full Duplex Single-Mode Port Adapter</v>
          </cell>
          <cell r="D102">
            <v>4008000</v>
          </cell>
          <cell r="E102">
            <v>16192</v>
          </cell>
          <cell r="F102">
            <v>1038870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 t="str">
            <v>CSCCCNOZ</v>
          </cell>
          <cell r="C103" t="str">
            <v>2 port MIX-enabled multichannel T1/E1 with CSU/DSU</v>
          </cell>
          <cell r="D103">
            <v>1378000</v>
          </cell>
          <cell r="E103">
            <v>5566</v>
          </cell>
          <cell r="F103">
            <v>357110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 t="str">
            <v>CSCCCNPZ</v>
          </cell>
          <cell r="C104" t="str">
            <v>4 port MIX-enabled multichannel T1/E1 with CSU/DSU</v>
          </cell>
          <cell r="D104">
            <v>1816000</v>
          </cell>
          <cell r="E104">
            <v>7337</v>
          </cell>
          <cell r="F104">
            <v>470740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 t="str">
            <v>CSCCCNQZ</v>
          </cell>
          <cell r="C105" t="str">
            <v>8 port MIX-enabled multichannel T1/E1 with CSU/DSU</v>
          </cell>
          <cell r="D105">
            <v>2906000</v>
          </cell>
          <cell r="E105">
            <v>11739</v>
          </cell>
          <cell r="F105">
            <v>753170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CSCCCTVZ</v>
          </cell>
          <cell r="C106" t="str">
            <v>DPT-OC12 Multi-mode port adapter</v>
          </cell>
          <cell r="D106">
            <v>2505000</v>
          </cell>
          <cell r="E106">
            <v>10120</v>
          </cell>
          <cell r="F106">
            <v>649300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CSCCCTWZ</v>
          </cell>
          <cell r="C107" t="str">
            <v>DPT-OC12 Single-mode intermediate port adapter</v>
          </cell>
          <cell r="D107">
            <v>3006000</v>
          </cell>
          <cell r="E107">
            <v>12144</v>
          </cell>
          <cell r="F107">
            <v>779150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CSCCCTXZ</v>
          </cell>
          <cell r="C108" t="str">
            <v>DPT-OC12 Single-mode long-reach port adapter</v>
          </cell>
          <cell r="D108">
            <v>3507000</v>
          </cell>
          <cell r="E108">
            <v>14168</v>
          </cell>
          <cell r="F108">
            <v>909010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 t="str">
            <v>CSCCCO7Z</v>
          </cell>
          <cell r="C109" t="str">
            <v>DPT-OC12 Singe-mode extended reach PA</v>
          </cell>
          <cell r="D109">
            <v>4885000</v>
          </cell>
          <cell r="E109">
            <v>19734</v>
          </cell>
          <cell r="F109">
            <v>1266130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 t="str">
            <v>CSCCCG9Z</v>
          </cell>
          <cell r="C110" t="str">
            <v>1 Port T1/E1 Digital Voice Port Adapter with 24 Channels</v>
          </cell>
          <cell r="D110">
            <v>1879000</v>
          </cell>
          <cell r="E110">
            <v>7590</v>
          </cell>
          <cell r="F110">
            <v>486970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CSCCCGAZ</v>
          </cell>
          <cell r="C111" t="str">
            <v>1 Port T1/E1 Digital Voice Port Adapter with 30 Channels</v>
          </cell>
          <cell r="D111">
            <v>2129000</v>
          </cell>
          <cell r="E111">
            <v>8602</v>
          </cell>
          <cell r="F111">
            <v>551900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 t="str">
            <v>CSCCCOEZ</v>
          </cell>
          <cell r="C112" t="str">
            <v>2 port TE1 hi-capacity enhanced voice PA</v>
          </cell>
          <cell r="D112">
            <v>4885000</v>
          </cell>
          <cell r="E112">
            <v>19734</v>
          </cell>
          <cell r="F112">
            <v>1266130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CSCINV0Z</v>
          </cell>
          <cell r="C113" t="str">
            <v>Integrated Services Adapter for IPSec or MPPE encryption</v>
          </cell>
          <cell r="D113">
            <v>1252000</v>
          </cell>
          <cell r="E113">
            <v>5060</v>
          </cell>
          <cell r="F113">
            <v>324650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 t="str">
            <v>CSCLCSMZ</v>
          </cell>
          <cell r="C114" t="str">
            <v>VPN Acceleration Module, IPSec and IPComp Acceleration</v>
          </cell>
          <cell r="D114">
            <v>1252000</v>
          </cell>
          <cell r="E114">
            <v>5060</v>
          </cell>
          <cell r="F114">
            <v>324650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 t="str">
            <v>CSCNFUMZ</v>
          </cell>
          <cell r="C115" t="str">
            <v>Cisco VPN Acceleration Module 2</v>
          </cell>
          <cell r="D115">
            <v>1252000</v>
          </cell>
          <cell r="E115">
            <v>5060</v>
          </cell>
          <cell r="F115">
            <v>324650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CSCWCWZZ</v>
          </cell>
          <cell r="C116" t="str">
            <v>1000BASE-CWDM 1470 nm GBIC (single mode only)</v>
          </cell>
          <cell r="D116">
            <v>913000</v>
          </cell>
          <cell r="E116">
            <v>5055</v>
          </cell>
          <cell r="F116">
            <v>324330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CSCWCV0Z</v>
          </cell>
          <cell r="C117" t="str">
            <v>1000BASE-CWDM 1490 nm GBIC (single mode only)</v>
          </cell>
          <cell r="D117">
            <v>913000</v>
          </cell>
          <cell r="E117">
            <v>5055</v>
          </cell>
          <cell r="F117">
            <v>324330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CSCWCV1Z</v>
          </cell>
          <cell r="C118" t="str">
            <v>1000BASE-CWDM 1510 nm GBIC (single mode only)</v>
          </cell>
          <cell r="D118">
            <v>913000</v>
          </cell>
          <cell r="E118">
            <v>5055</v>
          </cell>
          <cell r="F118">
            <v>324330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 t="str">
            <v>CSCWCV2Z</v>
          </cell>
          <cell r="C119" t="str">
            <v>1000BASE-CWDM 1530 nm GBIC (single mode only)</v>
          </cell>
          <cell r="D119">
            <v>913000</v>
          </cell>
          <cell r="E119">
            <v>5055</v>
          </cell>
          <cell r="F119">
            <v>324330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 t="str">
            <v>CSCWCV3Z</v>
          </cell>
          <cell r="C120" t="str">
            <v>1000BASE-CWDM 1550 nm GBIC (single mode only)</v>
          </cell>
          <cell r="D120">
            <v>913000</v>
          </cell>
          <cell r="E120">
            <v>5055</v>
          </cell>
          <cell r="F120">
            <v>324330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 t="str">
            <v>CSCWCV4Z</v>
          </cell>
          <cell r="C121" t="str">
            <v>1000BASE-CWDM 1570 nm GBIC (single mode only)</v>
          </cell>
          <cell r="D121">
            <v>913000</v>
          </cell>
          <cell r="E121">
            <v>5055</v>
          </cell>
          <cell r="F121">
            <v>324330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CSCWCV5Z</v>
          </cell>
          <cell r="C122" t="str">
            <v>1000BASE-CWDM 1590 nm GBIC (single mode only)</v>
          </cell>
          <cell r="D122">
            <v>913000</v>
          </cell>
          <cell r="E122">
            <v>5055</v>
          </cell>
          <cell r="F122">
            <v>324330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CSCWCV6Z</v>
          </cell>
          <cell r="C123" t="str">
            <v>1000BASE-CWDM 1610 nm GBIC (single mode only)</v>
          </cell>
          <cell r="D123">
            <v>913000</v>
          </cell>
          <cell r="E123">
            <v>5055</v>
          </cell>
          <cell r="F123">
            <v>324330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 t="str">
            <v>CSCCCCXZ</v>
          </cell>
          <cell r="C124" t="str">
            <v>1-port OC3/STM1 Pluggable Optic Module, MM</v>
          </cell>
          <cell r="D124">
            <v>250000</v>
          </cell>
          <cell r="E124">
            <v>1012</v>
          </cell>
          <cell r="F124">
            <v>64930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 t="str">
            <v>CSCCCCYZ</v>
          </cell>
          <cell r="C125" t="str">
            <v>1-port OC3/STM1 Pluggable Optic Module, SM-IR</v>
          </cell>
          <cell r="D125">
            <v>501000</v>
          </cell>
          <cell r="E125">
            <v>2024</v>
          </cell>
          <cell r="F125">
            <v>129860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CSCCCCZZ</v>
          </cell>
          <cell r="C126" t="str">
            <v>1-port OC3/STM1 Pluggable Optic Module, SM-LR</v>
          </cell>
          <cell r="D126">
            <v>751000</v>
          </cell>
          <cell r="E126">
            <v>3036</v>
          </cell>
          <cell r="F126">
            <v>194790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CSCNCHJZ</v>
          </cell>
          <cell r="C127" t="str">
            <v>RS-449 Cable, DTE, Male, 10 Feet</v>
          </cell>
          <cell r="D127">
            <v>23000</v>
          </cell>
          <cell r="E127">
            <v>101</v>
          </cell>
          <cell r="F127">
            <v>6480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 t="str">
            <v>CSCNCR4Z</v>
          </cell>
          <cell r="C128" t="str">
            <v>V.35 Cable, DCE, Female, 10 Feet</v>
          </cell>
          <cell r="D128">
            <v>23000</v>
          </cell>
          <cell r="E128">
            <v>101</v>
          </cell>
          <cell r="F128">
            <v>6480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 t="str">
            <v>CSCNCHZZ</v>
          </cell>
          <cell r="C129" t="str">
            <v>V.35 Cable, DCE, Female, 10 Feet</v>
          </cell>
          <cell r="D129">
            <v>23000</v>
          </cell>
          <cell r="E129">
            <v>101</v>
          </cell>
          <cell r="F129">
            <v>6480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 t="str">
            <v>CSCNCRXZ</v>
          </cell>
          <cell r="C130" t="str">
            <v>V.35 Cable, DTE, Male, 10 Feet</v>
          </cell>
          <cell r="D130">
            <v>23000</v>
          </cell>
          <cell r="E130">
            <v>101</v>
          </cell>
          <cell r="F130">
            <v>6480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CSCNCG1Z</v>
          </cell>
          <cell r="C131" t="str">
            <v>X.21 Cable, DTE, Male, 10 Feet</v>
          </cell>
          <cell r="D131">
            <v>23000</v>
          </cell>
          <cell r="E131">
            <v>101</v>
          </cell>
          <cell r="F131">
            <v>6480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CSCNCHUZ</v>
          </cell>
          <cell r="C132" t="str">
            <v>HSSI Cable, Male-to-Male Connectors, 10 Feet</v>
          </cell>
          <cell r="D132">
            <v>23000</v>
          </cell>
          <cell r="E132">
            <v>101</v>
          </cell>
          <cell r="F132">
            <v>6480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 t="str">
            <v>CSCMSNUZ</v>
          </cell>
          <cell r="C133" t="str">
            <v>Feat Lic Survivable Remote Site Telephony up to 144 phones</v>
          </cell>
          <cell r="D133">
            <v>670000</v>
          </cell>
          <cell r="E133">
            <v>3340</v>
          </cell>
          <cell r="F133">
            <v>214290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 t="str">
            <v>CSCMSRHZ</v>
          </cell>
          <cell r="C134" t="str">
            <v>Feat Lic Survivable Remote Site Telephony up to 240 phones</v>
          </cell>
          <cell r="D134">
            <v>975000</v>
          </cell>
          <cell r="E134">
            <v>4858</v>
          </cell>
          <cell r="F134">
            <v>311690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CSCMSM4Z</v>
          </cell>
          <cell r="C135" t="str">
            <v>Feat Lic Survivable Remote Site Telephony up to 48 phones</v>
          </cell>
          <cell r="D135">
            <v>254000</v>
          </cell>
          <cell r="E135">
            <v>1265</v>
          </cell>
          <cell r="F135">
            <v>81160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CSCPST2Z</v>
          </cell>
          <cell r="C136" t="str">
            <v>Cisco 7200 AC Power Supply Option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CSCPSW2Z</v>
          </cell>
          <cell r="C137" t="str">
            <v>Cisco 7200 AC Power Supply With United States Cord</v>
          </cell>
          <cell r="D137">
            <v>751000</v>
          </cell>
          <cell r="E137">
            <v>3036</v>
          </cell>
          <cell r="F137">
            <v>194790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CSCPSSUZ</v>
          </cell>
          <cell r="C138" t="str">
            <v>Cisco 7200 DC (24V-60V) Power Supply Option</v>
          </cell>
          <cell r="D138">
            <v>125000</v>
          </cell>
          <cell r="E138">
            <v>506</v>
          </cell>
          <cell r="F138">
            <v>32460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 t="str">
            <v>CSCPSSVZ</v>
          </cell>
          <cell r="C139" t="str">
            <v>Cisco 7200 DC (24V-60V) Power Supply Option</v>
          </cell>
          <cell r="D139">
            <v>1127000</v>
          </cell>
          <cell r="E139">
            <v>4554</v>
          </cell>
          <cell r="F139">
            <v>292180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 t="str">
            <v>CSCPSY7Z</v>
          </cell>
          <cell r="C140" t="str">
            <v>Cisco 7200 Redundant AC Power Supply Option, 280W</v>
          </cell>
          <cell r="D140">
            <v>751000</v>
          </cell>
          <cell r="E140">
            <v>3036</v>
          </cell>
          <cell r="F140">
            <v>194790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 t="str">
            <v>CSCPSSWZ</v>
          </cell>
          <cell r="C141" t="str">
            <v>Cisco 7200 Dual DC (24V-60V) Power Supply Option</v>
          </cell>
          <cell r="D141">
            <v>1002000</v>
          </cell>
          <cell r="E141">
            <v>4048</v>
          </cell>
          <cell r="F141">
            <v>259720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CSCMSLGZ</v>
          </cell>
          <cell r="C142" t="str">
            <v>Cisco IOS 7200 Series WAN Packet Protocols/Netflow License</v>
          </cell>
          <cell r="D142">
            <v>852000</v>
          </cell>
          <cell r="E142">
            <v>3441</v>
          </cell>
          <cell r="F142">
            <v>220770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CSCRT95Z</v>
          </cell>
          <cell r="C143" t="str">
            <v>Cisco 7204VXR, 4-slot chassis, 1 DC Supply w/IP Software</v>
          </cell>
          <cell r="D143">
            <v>1628000</v>
          </cell>
          <cell r="E143">
            <v>6578</v>
          </cell>
          <cell r="F143">
            <v>422040</v>
          </cell>
          <cell r="G143">
            <v>506000</v>
          </cell>
          <cell r="H143">
            <v>734000</v>
          </cell>
          <cell r="I143">
            <v>809000</v>
          </cell>
          <cell r="J143">
            <v>346800</v>
          </cell>
          <cell r="K143">
            <v>520800</v>
          </cell>
          <cell r="L143">
            <v>576000</v>
          </cell>
        </row>
        <row r="144">
          <cell r="B144" t="str">
            <v>CSCRT96Z</v>
          </cell>
          <cell r="C144" t="str">
            <v>Cisco 7206VXR, 6-slot chassis, 1 DC Supply w/IP Software</v>
          </cell>
          <cell r="D144">
            <v>1879000</v>
          </cell>
          <cell r="E144">
            <v>7590</v>
          </cell>
          <cell r="F144">
            <v>486970</v>
          </cell>
          <cell r="G144">
            <v>607000</v>
          </cell>
          <cell r="H144">
            <v>880000</v>
          </cell>
          <cell r="I144">
            <v>970000</v>
          </cell>
          <cell r="J144">
            <v>668000</v>
          </cell>
          <cell r="K144">
            <v>968000</v>
          </cell>
          <cell r="L144">
            <v>1067000</v>
          </cell>
        </row>
        <row r="145">
          <cell r="B145" t="str">
            <v>CSCNCP2Z</v>
          </cell>
          <cell r="C145" t="str">
            <v>VPN3002 HWClient:Chassis,1FE+8FE Switch,SW,US PWR</v>
          </cell>
          <cell r="D145">
            <v>223000</v>
          </cell>
          <cell r="E145">
            <v>1209</v>
          </cell>
          <cell r="F145">
            <v>77570</v>
          </cell>
          <cell r="G145" t="str">
            <v>Quote</v>
          </cell>
          <cell r="H145" t="str">
            <v>Quote</v>
          </cell>
          <cell r="I145" t="str">
            <v>Quote</v>
          </cell>
          <cell r="J145" t="str">
            <v>Quote</v>
          </cell>
          <cell r="K145" t="str">
            <v>Quote</v>
          </cell>
          <cell r="L145" t="str">
            <v>Quote</v>
          </cell>
        </row>
        <row r="146">
          <cell r="B146" t="str">
            <v>CSCNCP3Z</v>
          </cell>
          <cell r="C146" t="str">
            <v>VPN3002 HWClient:Chassis, 1FE+8FE Switch, SW</v>
          </cell>
          <cell r="D146">
            <v>223000</v>
          </cell>
          <cell r="E146">
            <v>1209</v>
          </cell>
          <cell r="F146">
            <v>77570</v>
          </cell>
          <cell r="G146" t="str">
            <v>Quote</v>
          </cell>
          <cell r="H146" t="str">
            <v>Quote</v>
          </cell>
          <cell r="I146" t="str">
            <v>Quote</v>
          </cell>
          <cell r="J146" t="str">
            <v>Quote</v>
          </cell>
          <cell r="K146" t="str">
            <v>Quote</v>
          </cell>
          <cell r="L146" t="str">
            <v>Quote</v>
          </cell>
        </row>
        <row r="147">
          <cell r="B147" t="str">
            <v>CSCNCP5Z</v>
          </cell>
          <cell r="C147" t="str">
            <v>VPN3002 HWClient:Chassis, 2FE, SW</v>
          </cell>
          <cell r="D147">
            <v>186000</v>
          </cell>
          <cell r="E147">
            <v>1007</v>
          </cell>
          <cell r="F147">
            <v>64610</v>
          </cell>
          <cell r="G147" t="str">
            <v>Quote</v>
          </cell>
          <cell r="H147" t="str">
            <v>Quote</v>
          </cell>
          <cell r="I147" t="str">
            <v>Quote</v>
          </cell>
          <cell r="J147" t="str">
            <v>Quote</v>
          </cell>
          <cell r="K147" t="str">
            <v>Quote</v>
          </cell>
          <cell r="L147" t="str">
            <v>Quote</v>
          </cell>
        </row>
        <row r="148">
          <cell r="B148" t="str">
            <v>CSCRTJGZ</v>
          </cell>
          <cell r="C148" t="str">
            <v>VPN3005:Chassis, 2FE, 200 user, client</v>
          </cell>
          <cell r="D148">
            <v>467000</v>
          </cell>
          <cell r="E148">
            <v>2530</v>
          </cell>
          <cell r="F148">
            <v>162320</v>
          </cell>
          <cell r="G148">
            <v>70000</v>
          </cell>
          <cell r="H148">
            <v>102000</v>
          </cell>
          <cell r="I148">
            <v>113000</v>
          </cell>
          <cell r="J148">
            <v>74400</v>
          </cell>
          <cell r="K148">
            <v>108000</v>
          </cell>
          <cell r="L148">
            <v>120000</v>
          </cell>
        </row>
        <row r="149">
          <cell r="B149" t="str">
            <v>CSCRTJHZ</v>
          </cell>
          <cell r="C149" t="str">
            <v>VPN3005:Chassis, 2FE, 200 user, client, SW, US PWR</v>
          </cell>
          <cell r="D149">
            <v>560000</v>
          </cell>
          <cell r="E149">
            <v>3031</v>
          </cell>
          <cell r="F149">
            <v>194470</v>
          </cell>
          <cell r="G149">
            <v>70000</v>
          </cell>
          <cell r="H149">
            <v>102000</v>
          </cell>
          <cell r="I149">
            <v>113000</v>
          </cell>
          <cell r="J149">
            <v>74400</v>
          </cell>
          <cell r="K149">
            <v>108000</v>
          </cell>
          <cell r="L149">
            <v>120000</v>
          </cell>
        </row>
        <row r="150">
          <cell r="B150" t="str">
            <v>CSCRT4FZ</v>
          </cell>
          <cell r="C150" t="str">
            <v>VPN3005:SW</v>
          </cell>
          <cell r="D150">
            <v>92000</v>
          </cell>
          <cell r="E150">
            <v>501</v>
          </cell>
          <cell r="F150">
            <v>32140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CSCRTIOZ</v>
          </cell>
          <cell r="C151" t="str">
            <v>VPN3015:Chassis, 3FE, 100 user, client</v>
          </cell>
          <cell r="D151">
            <v>1962000</v>
          </cell>
          <cell r="E151">
            <v>10626</v>
          </cell>
          <cell r="F151">
            <v>681760</v>
          </cell>
          <cell r="G151">
            <v>154000</v>
          </cell>
          <cell r="H151">
            <v>223000</v>
          </cell>
          <cell r="I151">
            <v>246000</v>
          </cell>
          <cell r="J151">
            <v>158400</v>
          </cell>
          <cell r="K151">
            <v>231600</v>
          </cell>
          <cell r="L151">
            <v>254400</v>
          </cell>
        </row>
        <row r="152">
          <cell r="B152" t="str">
            <v>CSCRTJMZ</v>
          </cell>
          <cell r="C152" t="str">
            <v>VPN3030:Chassis, 3FE, SEP, 1500 user, client</v>
          </cell>
          <cell r="D152">
            <v>3176000</v>
          </cell>
          <cell r="E152">
            <v>17204</v>
          </cell>
          <cell r="F152">
            <v>1103800</v>
          </cell>
          <cell r="G152">
            <v>339000</v>
          </cell>
          <cell r="H152">
            <v>492000</v>
          </cell>
          <cell r="I152">
            <v>542000</v>
          </cell>
          <cell r="J152">
            <v>349200</v>
          </cell>
          <cell r="K152">
            <v>508800</v>
          </cell>
          <cell r="L152">
            <v>560400</v>
          </cell>
        </row>
        <row r="153">
          <cell r="B153" t="str">
            <v>CSCRTJOZ</v>
          </cell>
          <cell r="C153" t="str">
            <v>VPN3030:Chassis, 3FE, 2SEP, 1500 user, client, 2 PWR</v>
          </cell>
          <cell r="D153">
            <v>4111000</v>
          </cell>
          <cell r="E153">
            <v>22264</v>
          </cell>
          <cell r="F153">
            <v>1428450</v>
          </cell>
          <cell r="G153">
            <v>493000</v>
          </cell>
          <cell r="H153">
            <v>715000</v>
          </cell>
          <cell r="I153">
            <v>789000</v>
          </cell>
          <cell r="J153">
            <v>508800</v>
          </cell>
          <cell r="K153">
            <v>739200</v>
          </cell>
          <cell r="L153">
            <v>814800</v>
          </cell>
        </row>
        <row r="154">
          <cell r="B154" t="str">
            <v>CSCRT7SZ</v>
          </cell>
          <cell r="C154" t="str">
            <v>VPN3030:Chassis, 3FE, SEP-E, 1500 user, client</v>
          </cell>
          <cell r="D154">
            <v>3176000</v>
          </cell>
          <cell r="E154">
            <v>17204</v>
          </cell>
          <cell r="F154">
            <v>1103800</v>
          </cell>
          <cell r="G154" t="str">
            <v>Quote</v>
          </cell>
          <cell r="H154" t="str">
            <v>Quote</v>
          </cell>
          <cell r="I154" t="str">
            <v>Quote</v>
          </cell>
          <cell r="J154" t="str">
            <v>Quote</v>
          </cell>
          <cell r="K154" t="str">
            <v>Quote</v>
          </cell>
          <cell r="L154" t="str">
            <v>Quote</v>
          </cell>
        </row>
        <row r="155">
          <cell r="B155" t="str">
            <v>CSCRT7TZ</v>
          </cell>
          <cell r="C155" t="str">
            <v>VPN3030:Chassis, 3FE, SEP-E, 1500 user, client, SW, US PWR</v>
          </cell>
          <cell r="D155">
            <v>3736000</v>
          </cell>
          <cell r="E155">
            <v>20235</v>
          </cell>
          <cell r="F155">
            <v>1298270</v>
          </cell>
          <cell r="G155">
            <v>339000</v>
          </cell>
          <cell r="H155">
            <v>492000</v>
          </cell>
          <cell r="I155">
            <v>542000</v>
          </cell>
          <cell r="J155">
            <v>349200</v>
          </cell>
          <cell r="K155">
            <v>508800</v>
          </cell>
          <cell r="L155">
            <v>560400</v>
          </cell>
        </row>
        <row r="156">
          <cell r="B156" t="str">
            <v>CSCRT7UZ</v>
          </cell>
          <cell r="C156" t="str">
            <v>VPN3030:Chassis, 3FE, 2SEP-E, 1500 user, client, SW, 2US PWR</v>
          </cell>
          <cell r="D156">
            <v>4670000</v>
          </cell>
          <cell r="E156">
            <v>25295</v>
          </cell>
          <cell r="F156">
            <v>1622920</v>
          </cell>
          <cell r="G156" t="str">
            <v>Quote</v>
          </cell>
          <cell r="H156" t="str">
            <v>Quote</v>
          </cell>
          <cell r="I156" t="str">
            <v>Quote</v>
          </cell>
          <cell r="J156" t="str">
            <v>Quote</v>
          </cell>
          <cell r="K156" t="str">
            <v>Quote</v>
          </cell>
          <cell r="L156" t="str">
            <v>Quote</v>
          </cell>
        </row>
        <row r="157">
          <cell r="B157" t="str">
            <v>CSCRT7VZ</v>
          </cell>
          <cell r="C157" t="str">
            <v>VPN3030:Chassis, 3FE, 2SEP-E, 1500 user, client, 2 PWR</v>
          </cell>
          <cell r="D157">
            <v>4111000</v>
          </cell>
          <cell r="E157">
            <v>22264</v>
          </cell>
          <cell r="F157">
            <v>1428450</v>
          </cell>
          <cell r="G157" t="str">
            <v>Quote</v>
          </cell>
          <cell r="H157" t="str">
            <v>Quote</v>
          </cell>
          <cell r="I157" t="str">
            <v>Quote</v>
          </cell>
          <cell r="J157" t="str">
            <v>Quote</v>
          </cell>
          <cell r="K157" t="str">
            <v>Quote</v>
          </cell>
          <cell r="L157" t="str">
            <v>Quote</v>
          </cell>
        </row>
        <row r="158">
          <cell r="B158" t="str">
            <v>CSCRTJRZ</v>
          </cell>
          <cell r="C158" t="str">
            <v>VPN3060:Chassis, 3FE, 2SEP, 5k user, client</v>
          </cell>
          <cell r="D158">
            <v>6540000</v>
          </cell>
          <cell r="E158">
            <v>35420</v>
          </cell>
          <cell r="F158">
            <v>2272530</v>
          </cell>
          <cell r="G158">
            <v>616000</v>
          </cell>
          <cell r="H158">
            <v>893000</v>
          </cell>
          <cell r="I158">
            <v>986000</v>
          </cell>
          <cell r="J158">
            <v>678000</v>
          </cell>
          <cell r="K158">
            <v>982000</v>
          </cell>
          <cell r="L158">
            <v>1085000</v>
          </cell>
        </row>
        <row r="159">
          <cell r="B159" t="str">
            <v>CSCRTJTZ</v>
          </cell>
          <cell r="C159" t="str">
            <v>VPN3060:Chassis, 3FE, 4SEP, 5k user, client, 2 PWR</v>
          </cell>
          <cell r="D159">
            <v>5606000</v>
          </cell>
          <cell r="E159">
            <v>30360</v>
          </cell>
          <cell r="F159">
            <v>1947890</v>
          </cell>
          <cell r="G159">
            <v>770000</v>
          </cell>
          <cell r="H159">
            <v>1117000</v>
          </cell>
          <cell r="I159">
            <v>1232000</v>
          </cell>
          <cell r="J159">
            <v>847000</v>
          </cell>
          <cell r="K159">
            <v>1229000</v>
          </cell>
          <cell r="L159">
            <v>1355000</v>
          </cell>
        </row>
        <row r="160">
          <cell r="B160" t="str">
            <v>CSCRT7XZ</v>
          </cell>
          <cell r="C160" t="str">
            <v>VPN3060:Chassis, 3FE, 2SEP-E, 5k user, client</v>
          </cell>
          <cell r="D160">
            <v>5045000</v>
          </cell>
          <cell r="E160">
            <v>27324</v>
          </cell>
          <cell r="F160">
            <v>1753100</v>
          </cell>
          <cell r="G160" t="str">
            <v>Quote</v>
          </cell>
          <cell r="H160" t="str">
            <v>Quote</v>
          </cell>
          <cell r="I160" t="str">
            <v>Quote</v>
          </cell>
          <cell r="J160" t="str">
            <v>Quote</v>
          </cell>
          <cell r="K160" t="str">
            <v>Quote</v>
          </cell>
          <cell r="L160" t="str">
            <v>Quote</v>
          </cell>
        </row>
        <row r="161">
          <cell r="B161" t="str">
            <v>CSCRT7XZ</v>
          </cell>
          <cell r="C161" t="str">
            <v>VPN3060:Chassis, 3FE, 2SEP-E, 5k user, client, SW, US PWR</v>
          </cell>
          <cell r="D161">
            <v>7474000</v>
          </cell>
          <cell r="E161">
            <v>40480</v>
          </cell>
          <cell r="F161">
            <v>2597180</v>
          </cell>
          <cell r="G161" t="str">
            <v>Quote</v>
          </cell>
          <cell r="H161" t="str">
            <v>Quote</v>
          </cell>
          <cell r="I161" t="str">
            <v>Quote</v>
          </cell>
          <cell r="J161" t="str">
            <v>Quote</v>
          </cell>
          <cell r="K161" t="str">
            <v>Quote</v>
          </cell>
          <cell r="L161" t="str">
            <v>Quote</v>
          </cell>
        </row>
        <row r="162">
          <cell r="B162" t="str">
            <v>CSCRT7ZZ</v>
          </cell>
          <cell r="C162" t="str">
            <v>VPN3060:Chassis, 3FE, 4SEP-E, 5k user, client, SW, 2 US PWR</v>
          </cell>
          <cell r="D162">
            <v>6539000</v>
          </cell>
          <cell r="E162">
            <v>35415</v>
          </cell>
          <cell r="F162">
            <v>2272210</v>
          </cell>
          <cell r="G162" t="str">
            <v>Quote</v>
          </cell>
          <cell r="H162" t="str">
            <v>Quote</v>
          </cell>
          <cell r="I162" t="str">
            <v>Quote</v>
          </cell>
          <cell r="J162" t="str">
            <v>Quote</v>
          </cell>
          <cell r="K162" t="str">
            <v>Quote</v>
          </cell>
          <cell r="L162" t="str">
            <v>Quote</v>
          </cell>
        </row>
        <row r="163">
          <cell r="B163" t="str">
            <v>CSCRT62Z</v>
          </cell>
          <cell r="C163" t="str">
            <v>VPN3060:Chassis, 3FE, 4SEP-E, 5k user, client, 2 PWR</v>
          </cell>
          <cell r="D163">
            <v>5606000</v>
          </cell>
          <cell r="E163">
            <v>30360</v>
          </cell>
          <cell r="F163">
            <v>1947890</v>
          </cell>
          <cell r="G163">
            <v>570000</v>
          </cell>
          <cell r="H163">
            <v>826000</v>
          </cell>
          <cell r="I163">
            <v>912000</v>
          </cell>
          <cell r="J163">
            <v>589200</v>
          </cell>
          <cell r="K163">
            <v>855600</v>
          </cell>
          <cell r="L163">
            <v>944400</v>
          </cell>
        </row>
        <row r="164">
          <cell r="B164" t="str">
            <v>CSCPST6Z</v>
          </cell>
          <cell r="C164" t="str">
            <v>VPN3080:Chassis, 3FE, 4SEP, 10k user, client, 2 PWR</v>
          </cell>
          <cell r="D164">
            <v>6540000</v>
          </cell>
          <cell r="E164">
            <v>35420</v>
          </cell>
          <cell r="F164">
            <v>2272530</v>
          </cell>
          <cell r="G164">
            <v>1155000</v>
          </cell>
          <cell r="H164">
            <v>1675000</v>
          </cell>
          <cell r="I164">
            <v>1848000</v>
          </cell>
          <cell r="J164">
            <v>1271000</v>
          </cell>
          <cell r="K164">
            <v>1843000</v>
          </cell>
          <cell r="L164">
            <v>2033000</v>
          </cell>
        </row>
        <row r="165">
          <cell r="B165" t="str">
            <v>CSCRT64Z</v>
          </cell>
          <cell r="C165" t="str">
            <v>VPN3080:Chassis, 3FE, 4SEP-E, 10k user, client, SW, 2 US PWR</v>
          </cell>
          <cell r="D165">
            <v>8408000</v>
          </cell>
          <cell r="E165">
            <v>45540</v>
          </cell>
          <cell r="F165">
            <v>2921830</v>
          </cell>
          <cell r="G165" t="str">
            <v>Quote</v>
          </cell>
          <cell r="H165" t="str">
            <v>Quote</v>
          </cell>
          <cell r="I165" t="str">
            <v>Quote</v>
          </cell>
          <cell r="J165" t="str">
            <v>Quote</v>
          </cell>
          <cell r="K165" t="str">
            <v>Quote</v>
          </cell>
          <cell r="L165" t="str">
            <v>Quote</v>
          </cell>
        </row>
        <row r="166">
          <cell r="B166" t="str">
            <v>CSCRT65Z</v>
          </cell>
          <cell r="C166" t="str">
            <v>VPN3080:Chassis, 3FE, 2SEP-E, 10k user, client, 2 PWR</v>
          </cell>
          <cell r="D166">
            <v>6540000</v>
          </cell>
          <cell r="E166">
            <v>35420</v>
          </cell>
          <cell r="F166">
            <v>2272530</v>
          </cell>
          <cell r="G166" t="str">
            <v>Quote</v>
          </cell>
          <cell r="H166" t="str">
            <v>Quote</v>
          </cell>
          <cell r="I166" t="str">
            <v>Quote</v>
          </cell>
          <cell r="J166" t="str">
            <v>Quote</v>
          </cell>
          <cell r="K166" t="str">
            <v>Quote</v>
          </cell>
          <cell r="L166" t="str">
            <v>Quote</v>
          </cell>
        </row>
        <row r="167">
          <cell r="B167" t="str">
            <v>CSCRT83Z</v>
          </cell>
          <cell r="C167" t="str">
            <v>3700 Series, 2-Slot, Dual FE, Multiservice Access Router</v>
          </cell>
          <cell r="D167">
            <v>1726000</v>
          </cell>
          <cell r="E167">
            <v>8602</v>
          </cell>
          <cell r="F167">
            <v>551900</v>
          </cell>
          <cell r="G167">
            <v>207000</v>
          </cell>
          <cell r="H167">
            <v>285000</v>
          </cell>
          <cell r="I167">
            <v>310000</v>
          </cell>
          <cell r="J167">
            <v>216000</v>
          </cell>
          <cell r="K167">
            <v>279600</v>
          </cell>
          <cell r="L167">
            <v>309600</v>
          </cell>
        </row>
        <row r="168">
          <cell r="B168" t="str">
            <v>CSCPSPTZ</v>
          </cell>
          <cell r="C168" t="str">
            <v>3700 2-Slot, Dual FE, Modular Router, IP Software - RPS ADPT</v>
          </cell>
          <cell r="D168">
            <v>1726000</v>
          </cell>
          <cell r="E168">
            <v>8602</v>
          </cell>
          <cell r="F168">
            <v>551900</v>
          </cell>
          <cell r="G168">
            <v>207000</v>
          </cell>
          <cell r="H168">
            <v>285000</v>
          </cell>
          <cell r="I168">
            <v>310000</v>
          </cell>
          <cell r="J168">
            <v>216000</v>
          </cell>
          <cell r="K168">
            <v>312000</v>
          </cell>
          <cell r="L168">
            <v>344400</v>
          </cell>
        </row>
        <row r="169">
          <cell r="B169" t="str">
            <v>CSCRT84Z</v>
          </cell>
          <cell r="C169" t="str">
            <v>3700 Series, 4-Slot, Dual FE, Multiservice Access Router</v>
          </cell>
          <cell r="D169">
            <v>2437000</v>
          </cell>
          <cell r="E169">
            <v>12144</v>
          </cell>
          <cell r="F169">
            <v>779150</v>
          </cell>
          <cell r="G169">
            <v>323000</v>
          </cell>
          <cell r="H169">
            <v>444000</v>
          </cell>
          <cell r="I169">
            <v>485000</v>
          </cell>
          <cell r="J169">
            <v>333600</v>
          </cell>
          <cell r="K169">
            <v>434400</v>
          </cell>
          <cell r="L169">
            <v>481200</v>
          </cell>
        </row>
        <row r="170">
          <cell r="B170" t="str">
            <v>CSCIFLOZ</v>
          </cell>
          <cell r="C170" t="str">
            <v>12 Port Digital Modem Network Module</v>
          </cell>
          <cell r="D170">
            <v>751000</v>
          </cell>
          <cell r="E170">
            <v>3744</v>
          </cell>
          <cell r="F170">
            <v>240210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CSCIFNHZ</v>
          </cell>
          <cell r="C171" t="str">
            <v>16 port Asynchronous Module</v>
          </cell>
          <cell r="D171">
            <v>467000</v>
          </cell>
          <cell r="E171">
            <v>2328</v>
          </cell>
          <cell r="F171">
            <v>149360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 t="str">
            <v>CSCLCS6Z</v>
          </cell>
          <cell r="C172" t="str">
            <v>1 16 port 10/100 EtherSwitch NM</v>
          </cell>
          <cell r="D172">
            <v>304000</v>
          </cell>
          <cell r="E172">
            <v>1513</v>
          </cell>
          <cell r="F172">
            <v>97070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 t="str">
            <v>CSCLCS7Z</v>
          </cell>
          <cell r="C173" t="str">
            <v>1 16 port 10/100  EtherSwitch NM with 1 GE (1000BaseT) port</v>
          </cell>
          <cell r="D173">
            <v>385000</v>
          </cell>
          <cell r="E173">
            <v>1918</v>
          </cell>
          <cell r="F173">
            <v>123060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 t="str">
            <v>CSCLCS8Z</v>
          </cell>
          <cell r="C174" t="str">
            <v>1 16 port 10/100  EtherSwitch NM with In-Line Power support</v>
          </cell>
          <cell r="D174">
            <v>365000</v>
          </cell>
          <cell r="E174">
            <v>1817</v>
          </cell>
          <cell r="F174">
            <v>116580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 t="str">
            <v>CSCCCDXZ</v>
          </cell>
          <cell r="C175" t="str">
            <v>1 16 port 10/100 EtherSwitch NM with In-Line Power and GE</v>
          </cell>
          <cell r="D175">
            <v>446000</v>
          </cell>
          <cell r="E175">
            <v>2221</v>
          </cell>
          <cell r="F175">
            <v>142500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CSCIFLPZ</v>
          </cell>
          <cell r="C176" t="str">
            <v>18 Port Digital Modem Network Module</v>
          </cell>
          <cell r="D176">
            <v>1076000</v>
          </cell>
          <cell r="E176">
            <v>5364</v>
          </cell>
          <cell r="F176">
            <v>344150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 t="str">
            <v>CSCCCPKZ</v>
          </cell>
          <cell r="C177" t="str">
            <v>1-Port E3 ATM Network Module</v>
          </cell>
          <cell r="D177">
            <v>1219000</v>
          </cell>
          <cell r="E177">
            <v>6072</v>
          </cell>
          <cell r="F177">
            <v>389580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 t="str">
            <v>CSCCCPKZ</v>
          </cell>
          <cell r="C178" t="str">
            <v>1-Port E3 ATM Network Module</v>
          </cell>
          <cell r="D178">
            <v>1219000</v>
          </cell>
          <cell r="E178">
            <v>6072</v>
          </cell>
          <cell r="F178">
            <v>389580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 t="str">
            <v>CSCIF7AZ</v>
          </cell>
          <cell r="C179" t="str">
            <v>One-port ATM OC-3 Multimode NM for 2691,3600,3725</v>
          </cell>
          <cell r="D179">
            <v>1219000</v>
          </cell>
          <cell r="E179">
            <v>6072</v>
          </cell>
          <cell r="F179">
            <v>389580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 t="str">
            <v>CSCCCB7Z</v>
          </cell>
          <cell r="C180" t="str">
            <v>1-Port OC-3 Multimode ATM Enhanced performance NM for 3745</v>
          </cell>
          <cell r="D180">
            <v>1950000</v>
          </cell>
          <cell r="E180">
            <v>12144</v>
          </cell>
          <cell r="F180">
            <v>779150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 t="str">
            <v>CSCIF7BZ</v>
          </cell>
          <cell r="C181" t="str">
            <v>One-port ATM OC-3 Singlemode Inter Reach NM 2691,3600,3725</v>
          </cell>
          <cell r="D181">
            <v>1625000</v>
          </cell>
          <cell r="E181">
            <v>8096</v>
          </cell>
          <cell r="F181">
            <v>519440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 t="str">
            <v>CSCCCB8Z</v>
          </cell>
          <cell r="C182" t="str">
            <v>1-Port OC-3 ATM Enhanced perf Singlemode Int Reach NM 3745</v>
          </cell>
          <cell r="D182">
            <v>2275000</v>
          </cell>
          <cell r="E182">
            <v>14168</v>
          </cell>
          <cell r="F182">
            <v>909010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CSCIF7CZ</v>
          </cell>
          <cell r="C183" t="str">
            <v>One-port ATM OC-3 Singlemode Long Reach NM 2691,3600,3725</v>
          </cell>
          <cell r="D183">
            <v>2031000</v>
          </cell>
          <cell r="E183">
            <v>10120</v>
          </cell>
          <cell r="F183">
            <v>649300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 t="str">
            <v>CSCCCB9Z</v>
          </cell>
          <cell r="C184" t="str">
            <v>1-Port OC-3 ATM Enhanced Perf Singlemode Long NM 3745</v>
          </cell>
          <cell r="D184">
            <v>2600000</v>
          </cell>
          <cell r="E184">
            <v>16192</v>
          </cell>
          <cell r="F184">
            <v>1038870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 t="str">
            <v>CSCCCPLZ</v>
          </cell>
          <cell r="C185" t="str">
            <v>1-Port DS3 ATM Network Module</v>
          </cell>
          <cell r="D185">
            <v>1219000</v>
          </cell>
          <cell r="E185">
            <v>6072</v>
          </cell>
          <cell r="F185">
            <v>389580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 t="str">
            <v>CSCCCPLZ</v>
          </cell>
          <cell r="C186" t="str">
            <v>1-Port DS3 ATM Network Module</v>
          </cell>
          <cell r="D186">
            <v>1219000</v>
          </cell>
          <cell r="E186">
            <v>6072</v>
          </cell>
          <cell r="F186">
            <v>389580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CSCCC4JZ</v>
          </cell>
          <cell r="C187" t="str">
            <v>1-Port Channelized E1/T1/ISDN-PRI Network Module</v>
          </cell>
          <cell r="D187">
            <v>528000</v>
          </cell>
          <cell r="E187">
            <v>2631</v>
          </cell>
          <cell r="F187">
            <v>168800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CSCCCB1Z</v>
          </cell>
          <cell r="C188" t="str">
            <v>1-Port Fast Ethernet Network Module, FX Only</v>
          </cell>
          <cell r="D188">
            <v>548000</v>
          </cell>
          <cell r="E188">
            <v>2732</v>
          </cell>
          <cell r="F188">
            <v>175280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 t="str">
            <v>CSCLCVXZ</v>
          </cell>
          <cell r="C189" t="str">
            <v>1 10/100 Ethernet 1 4/16 Token-Ring 2 WAN Card Slot NM</v>
          </cell>
          <cell r="D189">
            <v>711000</v>
          </cell>
          <cell r="E189">
            <v>3542</v>
          </cell>
          <cell r="F189">
            <v>227250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 t="str">
            <v>CSCWCW8Z</v>
          </cell>
          <cell r="C190" t="str">
            <v>1 10/100 Ethernet with 2 WAN Card Slot Network Module</v>
          </cell>
          <cell r="D190">
            <v>467000</v>
          </cell>
          <cell r="E190">
            <v>2328</v>
          </cell>
          <cell r="F190">
            <v>149360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 t="str">
            <v>CSCIFI8Z</v>
          </cell>
          <cell r="C191" t="str">
            <v>Single port HSSI network module for 3660, 3640 and 3620</v>
          </cell>
          <cell r="D191">
            <v>1016000</v>
          </cell>
          <cell r="E191">
            <v>5060</v>
          </cell>
          <cell r="F191">
            <v>324650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CSCIFR2Z</v>
          </cell>
          <cell r="C192" t="str">
            <v>One-slot Voice/fax Network Module</v>
          </cell>
          <cell r="D192">
            <v>122000</v>
          </cell>
          <cell r="E192">
            <v>607</v>
          </cell>
          <cell r="F192">
            <v>38940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 t="str">
            <v>CSCIFLQZ</v>
          </cell>
          <cell r="C193" t="str">
            <v>24 Port Digital Modem Network Module</v>
          </cell>
          <cell r="D193">
            <v>1401000</v>
          </cell>
          <cell r="E193">
            <v>6983</v>
          </cell>
          <cell r="F193">
            <v>448030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 t="str">
            <v>CSCCC4KZ</v>
          </cell>
          <cell r="C194" t="str">
            <v>2-Port Channelized E1/T1/ISDN-PRI Network Module</v>
          </cell>
          <cell r="D194">
            <v>853000</v>
          </cell>
          <cell r="E194">
            <v>4250</v>
          </cell>
          <cell r="F194">
            <v>272680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CSCWCW9Z</v>
          </cell>
          <cell r="C195" t="str">
            <v>2 port 10/100 Ethernet with 2 WAN Card Slot Network Module</v>
          </cell>
          <cell r="D195">
            <v>650000</v>
          </cell>
          <cell r="E195">
            <v>3238</v>
          </cell>
          <cell r="F195">
            <v>207750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 t="str">
            <v>CSCIFR6Z</v>
          </cell>
          <cell r="C196" t="str">
            <v>Two-Slot Voice/fax Network Module</v>
          </cell>
          <cell r="D196">
            <v>203000</v>
          </cell>
          <cell r="E196">
            <v>1012</v>
          </cell>
          <cell r="F196">
            <v>64930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CSCLCU0Z</v>
          </cell>
          <cell r="C197" t="str">
            <v>2 WAN Card Slot Network Module(no LAN)</v>
          </cell>
          <cell r="D197">
            <v>305000</v>
          </cell>
          <cell r="E197">
            <v>1518</v>
          </cell>
          <cell r="F197">
            <v>97390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CSCIFLRZ</v>
          </cell>
          <cell r="C198" t="str">
            <v>30 Port Digital Modem Network Module</v>
          </cell>
          <cell r="D198">
            <v>1747000</v>
          </cell>
          <cell r="E198">
            <v>8703</v>
          </cell>
          <cell r="F198">
            <v>558380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 t="str">
            <v>CSCIFNJZ</v>
          </cell>
          <cell r="C199" t="str">
            <v>32 port Asynchronous Module</v>
          </cell>
          <cell r="D199">
            <v>934000</v>
          </cell>
          <cell r="E199">
            <v>4655</v>
          </cell>
          <cell r="F199">
            <v>298660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 t="str">
            <v>CSCIFSNZ</v>
          </cell>
          <cell r="C200" t="str">
            <v>4-Port Async/Sync Serial Network Module</v>
          </cell>
          <cell r="D200">
            <v>264000</v>
          </cell>
          <cell r="E200">
            <v>1316</v>
          </cell>
          <cell r="F200">
            <v>84430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 t="str">
            <v>CSCIFSJZ</v>
          </cell>
          <cell r="C201" t="str">
            <v>4-Port ISDN-BRI Network Module</v>
          </cell>
          <cell r="D201">
            <v>223000</v>
          </cell>
          <cell r="E201">
            <v>1113</v>
          </cell>
          <cell r="F201">
            <v>71410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 t="str">
            <v>CSCIFSKZ</v>
          </cell>
          <cell r="C202" t="str">
            <v>4-Port ISDN-BRI with NT-1 Network Module</v>
          </cell>
          <cell r="D202">
            <v>305000</v>
          </cell>
          <cell r="E202">
            <v>1518</v>
          </cell>
          <cell r="F202">
            <v>97390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 t="str">
            <v>CSCCCVTZ</v>
          </cell>
          <cell r="C203" t="str">
            <v>4-port E1 ATM Network Module with IMA</v>
          </cell>
          <cell r="D203">
            <v>812000</v>
          </cell>
          <cell r="E203">
            <v>4048</v>
          </cell>
          <cell r="F203">
            <v>259720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 t="str">
            <v>CSCIFO4Z</v>
          </cell>
          <cell r="C204" t="str">
            <v>4-Port Serial Network Module</v>
          </cell>
          <cell r="D204">
            <v>609000</v>
          </cell>
          <cell r="E204">
            <v>3036</v>
          </cell>
          <cell r="F204">
            <v>194790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 t="str">
            <v>CSCCCVUZ</v>
          </cell>
          <cell r="C205" t="str">
            <v>4-port T1 ATM Network Module with IMA</v>
          </cell>
          <cell r="D205">
            <v>812000</v>
          </cell>
          <cell r="E205">
            <v>4048</v>
          </cell>
          <cell r="F205">
            <v>259720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 t="str">
            <v>CSCIFLSZ</v>
          </cell>
          <cell r="C206" t="str">
            <v>6 Port Digital Modem Network Module</v>
          </cell>
          <cell r="D206">
            <v>447000</v>
          </cell>
          <cell r="E206">
            <v>2226</v>
          </cell>
          <cell r="F206">
            <v>142820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 t="str">
            <v>CSCIFSOZ</v>
          </cell>
          <cell r="C207" t="str">
            <v>8-Port Async/Sync Serial Network Module</v>
          </cell>
          <cell r="D207">
            <v>487000</v>
          </cell>
          <cell r="E207">
            <v>2429</v>
          </cell>
          <cell r="F207">
            <v>155840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CSCIFSLZ</v>
          </cell>
          <cell r="C208" t="str">
            <v>8-Port ISDN-BRI Network Module</v>
          </cell>
          <cell r="D208">
            <v>325000</v>
          </cell>
          <cell r="E208">
            <v>1619</v>
          </cell>
          <cell r="F208">
            <v>103870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 t="str">
            <v>CSCIFSMZ</v>
          </cell>
          <cell r="C209" t="str">
            <v>8-Port ISDN-BRI with NT-1 Network Module</v>
          </cell>
          <cell r="D209">
            <v>487000</v>
          </cell>
          <cell r="E209">
            <v>2429</v>
          </cell>
          <cell r="F209">
            <v>155840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 t="str">
            <v>CSCCCVVZ</v>
          </cell>
          <cell r="C210" t="str">
            <v>8-port E1 ATM Network Module with IMA</v>
          </cell>
          <cell r="D210">
            <v>1422000</v>
          </cell>
          <cell r="E210">
            <v>7084</v>
          </cell>
          <cell r="F210">
            <v>454510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 t="str">
            <v>CSCCCVWZ</v>
          </cell>
          <cell r="C211" t="str">
            <v>8-port T1 ATM Network Module with IMA</v>
          </cell>
          <cell r="D211">
            <v>1422000</v>
          </cell>
          <cell r="E211">
            <v>7084</v>
          </cell>
          <cell r="F211">
            <v>454510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 t="str">
            <v>CSCCCB5Z</v>
          </cell>
          <cell r="C212" t="str">
            <v>Content Engine NM-Basic Perf-40GB</v>
          </cell>
          <cell r="D212">
            <v>792000</v>
          </cell>
          <cell r="E212">
            <v>3947</v>
          </cell>
          <cell r="F212">
            <v>253240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 t="str">
            <v>CSCWCXVZ</v>
          </cell>
          <cell r="C213" t="str">
            <v>One-slot IP Communications Voice/Fax Network Module</v>
          </cell>
          <cell r="D213">
            <v>122000</v>
          </cell>
          <cell r="E213">
            <v>607</v>
          </cell>
          <cell r="F213">
            <v>38940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 t="str">
            <v>CSCWCXWZ</v>
          </cell>
          <cell r="C214" t="str">
            <v>Two-slot IP Communications Voice/Fax Network Module</v>
          </cell>
          <cell r="D214">
            <v>203000</v>
          </cell>
          <cell r="E214">
            <v>1012</v>
          </cell>
          <cell r="F214">
            <v>64930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 t="str">
            <v>CSCWCXXZ</v>
          </cell>
          <cell r="C215" t="str">
            <v>Two-slot IP Communications Enhanced Voice/Fax Network Module</v>
          </cell>
          <cell r="D215">
            <v>487000</v>
          </cell>
          <cell r="E215">
            <v>2429</v>
          </cell>
          <cell r="F215">
            <v>155840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 t="str">
            <v>CSCCCF8Z</v>
          </cell>
          <cell r="C216" t="str">
            <v>Single-Port 30 Channel J1 Voice/Fax Network Module</v>
          </cell>
          <cell r="D216">
            <v>1479000</v>
          </cell>
          <cell r="E216">
            <v>7894</v>
          </cell>
          <cell r="F216">
            <v>506480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 t="str">
            <v>CSCCCF9Z</v>
          </cell>
          <cell r="C217" t="str">
            <v>Single-Port 30 Enhanced Channel J1 Voice/Fax Network Module</v>
          </cell>
          <cell r="D217">
            <v>2009000</v>
          </cell>
          <cell r="E217">
            <v>10727</v>
          </cell>
          <cell r="F217">
            <v>688240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 t="str">
            <v>CSCLCT9Z</v>
          </cell>
          <cell r="C218" t="str">
            <v>Single-Port 12 Channel T1 Voice/Fax Network Module</v>
          </cell>
          <cell r="D218">
            <v>1016000</v>
          </cell>
          <cell r="E218">
            <v>5060</v>
          </cell>
          <cell r="F218">
            <v>324650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 t="str">
            <v>CSCCCVXZ</v>
          </cell>
          <cell r="C219" t="str">
            <v>Single-Port 24 Channel T1 Voice/Fax Network Module</v>
          </cell>
          <cell r="D219">
            <v>1280000</v>
          </cell>
          <cell r="E219">
            <v>6376</v>
          </cell>
          <cell r="F219">
            <v>409080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 t="str">
            <v>CSCCCVYZ</v>
          </cell>
          <cell r="C220" t="str">
            <v>Single-Port 24 Enhanced Channel T1 Voice/Fax Network Module</v>
          </cell>
          <cell r="D220">
            <v>1848000</v>
          </cell>
          <cell r="E220">
            <v>9209</v>
          </cell>
          <cell r="F220">
            <v>590850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 t="str">
            <v>CSCCCVZZ</v>
          </cell>
          <cell r="C221" t="str">
            <v>Dual-Port 48 Channel T1 Voice/Fax Network Module</v>
          </cell>
          <cell r="D221">
            <v>1990000</v>
          </cell>
          <cell r="E221">
            <v>9918</v>
          </cell>
          <cell r="F221">
            <v>636330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 t="str">
            <v>CSCLCSBZ</v>
          </cell>
          <cell r="C222" t="str">
            <v>1 36 port 10/100 EtherSwitch High Density Service Module</v>
          </cell>
          <cell r="D222">
            <v>608000</v>
          </cell>
          <cell r="E222">
            <v>3031</v>
          </cell>
          <cell r="F222">
            <v>194470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 t="str">
            <v>CSCLCSCZ</v>
          </cell>
          <cell r="C223" t="str">
            <v>1 36 port 10/100  EtherSwitch NM + 2 Gig Port</v>
          </cell>
          <cell r="D223">
            <v>771000</v>
          </cell>
          <cell r="E223">
            <v>3841</v>
          </cell>
          <cell r="F223">
            <v>246440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 t="str">
            <v>CSCLCSDZ</v>
          </cell>
          <cell r="C224" t="str">
            <v>1 36 port 10/100  EtherSwitch NM+PWR Card -opt GE</v>
          </cell>
          <cell r="D224">
            <v>730000</v>
          </cell>
          <cell r="E224">
            <v>3638</v>
          </cell>
          <cell r="F224">
            <v>233410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 t="str">
            <v>CSCLCSEZ</v>
          </cell>
          <cell r="C225" t="str">
            <v>1 36 port 10/100 EtherSwitch NM+PWR+2 Gig Port</v>
          </cell>
          <cell r="D225">
            <v>933000</v>
          </cell>
          <cell r="E225">
            <v>4650</v>
          </cell>
          <cell r="F225">
            <v>298340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 t="str">
            <v>CSCCCHZZ</v>
          </cell>
          <cell r="C226" t="str">
            <v>ATM SAR and 30 Channel Voice/Fax AIM</v>
          </cell>
          <cell r="D226">
            <v>955000</v>
          </cell>
          <cell r="E226">
            <v>4756</v>
          </cell>
          <cell r="F226">
            <v>305140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 t="str">
            <v>CSCIF3QZ</v>
          </cell>
          <cell r="C227" t="str">
            <v>Data Compression AIM for the 3660</v>
          </cell>
          <cell r="D227">
            <v>406000</v>
          </cell>
          <cell r="E227">
            <v>2024</v>
          </cell>
          <cell r="F227">
            <v>129860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 t="str">
            <v>CSCCCG0Z</v>
          </cell>
          <cell r="C228" t="str">
            <v>30 Channel Voice/Fax AIM</v>
          </cell>
          <cell r="D228">
            <v>812000</v>
          </cell>
          <cell r="E228">
            <v>4048</v>
          </cell>
          <cell r="F228">
            <v>259720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 t="str">
            <v>CSCNFXFZ</v>
          </cell>
          <cell r="C229" t="str">
            <v>DES/3DES VPN Encryption Module for 2600/3725 Enhanced Perf</v>
          </cell>
          <cell r="D229">
            <v>406000</v>
          </cell>
          <cell r="E229">
            <v>2024</v>
          </cell>
          <cell r="F229">
            <v>129860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 t="str">
            <v>CSCNFUFZ</v>
          </cell>
          <cell r="C230" t="str">
            <v>DES/3DES/AES VPN Encryption/Compression Module for 2691/3725</v>
          </cell>
          <cell r="D230">
            <v>508000</v>
          </cell>
          <cell r="E230">
            <v>2530</v>
          </cell>
          <cell r="F230">
            <v>162320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 t="str">
            <v>CSCINTCZ</v>
          </cell>
          <cell r="C231" t="str">
            <v>DES/3DES VPN for 3660/3745 high perf</v>
          </cell>
          <cell r="D231">
            <v>711000</v>
          </cell>
          <cell r="E231">
            <v>3542</v>
          </cell>
          <cell r="F231">
            <v>227250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 t="str">
            <v>CSCNFS8Z</v>
          </cell>
          <cell r="C232" t="str">
            <v>DES/3DES/AES VPN Encryption/Compression Module for 3660/3745</v>
          </cell>
          <cell r="D232">
            <v>711000</v>
          </cell>
          <cell r="E232">
            <v>3542</v>
          </cell>
          <cell r="F232">
            <v>227250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 t="str">
            <v>CSCINUBZ</v>
          </cell>
          <cell r="C233" t="str">
            <v>Two-port Voice Interface Card - BRI (NT and TE)</v>
          </cell>
          <cell r="D233">
            <v>193000</v>
          </cell>
          <cell r="E233">
            <v>961</v>
          </cell>
          <cell r="F233">
            <v>61660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 t="str">
            <v>CSCIFAXZ</v>
          </cell>
          <cell r="C234" t="str">
            <v>Two-port Voice Interface Card - BRI (Terminal)</v>
          </cell>
          <cell r="D234">
            <v>193000</v>
          </cell>
          <cell r="E234">
            <v>961</v>
          </cell>
          <cell r="F234">
            <v>61660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 t="str">
            <v>CSCIFKFZ</v>
          </cell>
          <cell r="C235" t="str">
            <v>Two-port Voice Interface Card - EandM</v>
          </cell>
          <cell r="D235">
            <v>81000</v>
          </cell>
          <cell r="E235">
            <v>405</v>
          </cell>
          <cell r="F235">
            <v>25980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 t="str">
            <v>CSCIFKGZ</v>
          </cell>
          <cell r="C236" t="str">
            <v>Two-port Voice Interface Card - FXO</v>
          </cell>
          <cell r="D236">
            <v>81000</v>
          </cell>
          <cell r="E236">
            <v>405</v>
          </cell>
          <cell r="F236">
            <v>25980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 t="str">
            <v>CSCINYAZ</v>
          </cell>
          <cell r="C237" t="str">
            <v>Two-port Voice Interface Card - FXO w/ Reversal (for US+)</v>
          </cell>
          <cell r="D237">
            <v>81000</v>
          </cell>
          <cell r="E237">
            <v>405</v>
          </cell>
          <cell r="F237">
            <v>25980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 t="str">
            <v>CSCINYBZ</v>
          </cell>
          <cell r="C238" t="str">
            <v>Two-port Voice Interface Card - FXO w/ Reversal (for EU)</v>
          </cell>
          <cell r="D238">
            <v>81000</v>
          </cell>
          <cell r="E238">
            <v>405</v>
          </cell>
          <cell r="F238">
            <v>25980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 t="str">
            <v>CSCIFKHZ</v>
          </cell>
          <cell r="C239" t="str">
            <v>Two-port Voice Interface Card - FXS</v>
          </cell>
          <cell r="D239">
            <v>81000</v>
          </cell>
          <cell r="E239">
            <v>405</v>
          </cell>
          <cell r="F239">
            <v>25980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 t="str">
            <v>CSCWCXYZ</v>
          </cell>
          <cell r="C240" t="str">
            <v>4 port FXS or DID VIC</v>
          </cell>
          <cell r="D240">
            <v>162000</v>
          </cell>
          <cell r="E240">
            <v>810</v>
          </cell>
          <cell r="F240">
            <v>51970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 t="str">
            <v>CSCWCW0Z</v>
          </cell>
          <cell r="C241" t="str">
            <v>Two-port Voice Interface Card - BRI (NT and TE)</v>
          </cell>
          <cell r="D241">
            <v>193000</v>
          </cell>
          <cell r="E241">
            <v>961</v>
          </cell>
          <cell r="F241">
            <v>61660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 t="str">
            <v>CSCWCW3Z</v>
          </cell>
          <cell r="C242" t="str">
            <v>Two-port Voice Interface Card - EandM</v>
          </cell>
          <cell r="D242">
            <v>81000</v>
          </cell>
          <cell r="E242">
            <v>405</v>
          </cell>
          <cell r="F242">
            <v>25980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 t="str">
            <v>CSCWCW1Z</v>
          </cell>
          <cell r="C243" t="str">
            <v>Two-port Voice Interface Card - FXO (Universal)</v>
          </cell>
          <cell r="D243">
            <v>81000</v>
          </cell>
          <cell r="E243">
            <v>405</v>
          </cell>
          <cell r="F243">
            <v>25980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 t="str">
            <v>CSCWCXZZ</v>
          </cell>
          <cell r="C244" t="str">
            <v>Two-port Voice Interface Card - FXS</v>
          </cell>
          <cell r="D244">
            <v>81000</v>
          </cell>
          <cell r="E244">
            <v>405</v>
          </cell>
          <cell r="F244">
            <v>25980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 t="str">
            <v>CSCWCW2Z</v>
          </cell>
          <cell r="C245" t="str">
            <v>Four-port Voice Interface Card - FXO (Universal)</v>
          </cell>
          <cell r="D245">
            <v>162000</v>
          </cell>
          <cell r="E245">
            <v>810</v>
          </cell>
          <cell r="F245">
            <v>51970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 t="str">
            <v>CSCCCQCZ</v>
          </cell>
          <cell r="C246" t="str">
            <v>1-Port RJ-48 Multiflex Trunk - G.703</v>
          </cell>
          <cell r="D246">
            <v>366000</v>
          </cell>
          <cell r="E246">
            <v>1822</v>
          </cell>
          <cell r="F246">
            <v>116900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 t="str">
            <v>CSCCCU1Z</v>
          </cell>
          <cell r="C247" t="str">
            <v>1-Port RJ-48 Multiflex Trunk - T1</v>
          </cell>
          <cell r="D247">
            <v>264000</v>
          </cell>
          <cell r="E247">
            <v>1316</v>
          </cell>
          <cell r="F247">
            <v>84430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 t="str">
            <v>CSCCCQDZ</v>
          </cell>
          <cell r="C248" t="str">
            <v>2-Port RJ-48 Multiflex Trunk - G.703</v>
          </cell>
          <cell r="D248">
            <v>609000</v>
          </cell>
          <cell r="E248">
            <v>3036</v>
          </cell>
          <cell r="F248">
            <v>194790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 t="str">
            <v>CSCCCU4Z</v>
          </cell>
          <cell r="C249" t="str">
            <v>2-Port RJ-48 Multiflex Trunk - T1</v>
          </cell>
          <cell r="D249">
            <v>406000</v>
          </cell>
          <cell r="E249">
            <v>2024</v>
          </cell>
          <cell r="F249">
            <v>129860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 t="str">
            <v>CSCCCU5Z</v>
          </cell>
          <cell r="C250" t="str">
            <v>2-Port RJ-48 Multiflex Trunk - T1 With Drop and Insert</v>
          </cell>
          <cell r="D250">
            <v>508000</v>
          </cell>
          <cell r="E250">
            <v>2530</v>
          </cell>
          <cell r="F250">
            <v>162320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 t="str">
            <v>CSCCCC0Z</v>
          </cell>
          <cell r="C251" t="str">
            <v>One-port Analog Modem WAN Interface Card</v>
          </cell>
          <cell r="D251">
            <v>90000</v>
          </cell>
          <cell r="E251">
            <v>501</v>
          </cell>
          <cell r="F251">
            <v>32140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 t="str">
            <v>CSCIFRYZ</v>
          </cell>
          <cell r="C252" t="str">
            <v>1-Port ISDN WAN Interface Card(dial and leased line)</v>
          </cell>
          <cell r="D252">
            <v>91000</v>
          </cell>
          <cell r="E252">
            <v>506</v>
          </cell>
          <cell r="F252">
            <v>32460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 t="str">
            <v>CSCCCB6Z</v>
          </cell>
          <cell r="C253" t="str">
            <v>1-Port ISDN BRI NT-1 WIC for 1700, 2600, 3600 and 3700 series</v>
          </cell>
          <cell r="D253">
            <v>128000</v>
          </cell>
          <cell r="E253">
            <v>708</v>
          </cell>
          <cell r="F253">
            <v>45420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 t="str">
            <v>CSCLCX0Z</v>
          </cell>
          <cell r="C254" t="str">
            <v>1-port 4-WIRE 56/64 KBPS WAN INTERFACE CARD</v>
          </cell>
          <cell r="D254">
            <v>128000</v>
          </cell>
          <cell r="E254">
            <v>708</v>
          </cell>
          <cell r="F254">
            <v>45420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 t="str">
            <v>CSCIFKOZ</v>
          </cell>
          <cell r="C255" t="str">
            <v>1-Port T1/Fractional T1 DSU/CSU WAN Interface Card</v>
          </cell>
          <cell r="D255">
            <v>183000</v>
          </cell>
          <cell r="E255">
            <v>1012</v>
          </cell>
          <cell r="F255">
            <v>64930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 t="str">
            <v>CSCWCWFZ</v>
          </cell>
          <cell r="C256" t="str">
            <v>Updated 1-Port T1/Fractional T1 DSU/CSU WAN Interface Card</v>
          </cell>
          <cell r="D256">
            <v>183000</v>
          </cell>
          <cell r="E256">
            <v>1012</v>
          </cell>
          <cell r="F256">
            <v>64930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 t="str">
            <v>CSCIFSPZ</v>
          </cell>
          <cell r="C257" t="str">
            <v>1-Port Serial WAN Interface Card</v>
          </cell>
          <cell r="D257">
            <v>73000</v>
          </cell>
          <cell r="E257">
            <v>405</v>
          </cell>
          <cell r="F257">
            <v>25980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 t="str">
            <v>CSCIFJHZ</v>
          </cell>
          <cell r="C258" t="str">
            <v>2-Port Async/Sync Serial WAN Interface Card</v>
          </cell>
          <cell r="D258">
            <v>91000</v>
          </cell>
          <cell r="E258">
            <v>506</v>
          </cell>
          <cell r="F258">
            <v>32460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 t="str">
            <v>CSCCCC1Z</v>
          </cell>
          <cell r="C259" t="str">
            <v>Two-port Analog Modem WAN Interface Card</v>
          </cell>
          <cell r="D259">
            <v>145000</v>
          </cell>
          <cell r="E259">
            <v>805</v>
          </cell>
          <cell r="F259">
            <v>51650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 t="str">
            <v>CSCIFJGZ</v>
          </cell>
          <cell r="C260" t="str">
            <v>2-Port Serial WAN Interface Card</v>
          </cell>
          <cell r="D260">
            <v>128000</v>
          </cell>
          <cell r="E260">
            <v>708</v>
          </cell>
          <cell r="F260">
            <v>45420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 t="str">
            <v>CSCNFV3Z</v>
          </cell>
          <cell r="C261" t="str">
            <v>128 to 192MB DIMM DRAM factory upgrade for the Cisco 3725</v>
          </cell>
          <cell r="D261">
            <v>386000</v>
          </cell>
          <cell r="E261">
            <v>1923</v>
          </cell>
          <cell r="F261">
            <v>123380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 t="str">
            <v>CSCNFV4Z</v>
          </cell>
          <cell r="C262" t="str">
            <v>32 to 64MB Cisco 3700 Compact Flash factory upgrade</v>
          </cell>
          <cell r="D262">
            <v>61000</v>
          </cell>
          <cell r="E262">
            <v>304</v>
          </cell>
          <cell r="F262">
            <v>19500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 t="str">
            <v>CSCNFTMZ</v>
          </cell>
          <cell r="C263" t="str">
            <v>64MB External Compact Flash factory upgrade for Cisco 3725</v>
          </cell>
          <cell r="D263">
            <v>81000</v>
          </cell>
          <cell r="E263">
            <v>405</v>
          </cell>
          <cell r="F263">
            <v>25980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 t="str">
            <v>CSCNFV5Z</v>
          </cell>
          <cell r="C264" t="str">
            <v>128 to 192MB SODIMM DRAM factory upgrade for Cisco 3745</v>
          </cell>
          <cell r="D264">
            <v>386000</v>
          </cell>
          <cell r="E264">
            <v>1923</v>
          </cell>
          <cell r="F264">
            <v>123380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 t="str">
            <v>CSCNFULZ</v>
          </cell>
          <cell r="C265" t="str">
            <v>128 to 256MB SODIMM DRAM factory upgrade for Cisco 3745</v>
          </cell>
          <cell r="D265">
            <v>711000</v>
          </cell>
          <cell r="E265">
            <v>3542</v>
          </cell>
          <cell r="F265">
            <v>227250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 t="str">
            <v>CSCNFUKZ</v>
          </cell>
          <cell r="C266" t="str">
            <v>32 to 128MB Cisco 3700 Compact Flash factory upgrade</v>
          </cell>
          <cell r="D266">
            <v>122000</v>
          </cell>
          <cell r="E266">
            <v>607</v>
          </cell>
          <cell r="F266">
            <v>38940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 t="str">
            <v>CSCNFV6Z</v>
          </cell>
          <cell r="C267" t="str">
            <v>32 to 64MB Cisco 3700 Compact Flash factory upgrade</v>
          </cell>
          <cell r="D267">
            <v>61000</v>
          </cell>
          <cell r="E267">
            <v>304</v>
          </cell>
          <cell r="F267">
            <v>19500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 t="str">
            <v>CSCPSQTZ</v>
          </cell>
          <cell r="C268" t="str">
            <v>1 48V (360W) power supply for EtherSwitch Modules</v>
          </cell>
          <cell r="D268">
            <v>121000</v>
          </cell>
          <cell r="E268">
            <v>602</v>
          </cell>
          <cell r="F268">
            <v>38620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 t="str">
            <v>CSCPSQLZ</v>
          </cell>
          <cell r="C269" t="str">
            <v>AC Power Supply for the Cisco 3745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 t="str">
            <v>CSCPSPNZ</v>
          </cell>
          <cell r="C270" t="str">
            <v>Redundant AC System Power Supply for the Cisco 3745</v>
          </cell>
          <cell r="D270">
            <v>162000</v>
          </cell>
          <cell r="E270">
            <v>810</v>
          </cell>
          <cell r="F270">
            <v>51970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 t="str">
            <v>CSCPSPEZ</v>
          </cell>
          <cell r="C271" t="str">
            <v>Universal Power Supply, 24/48 volts</v>
          </cell>
          <cell r="D271">
            <v>41000</v>
          </cell>
          <cell r="E271">
            <v>202</v>
          </cell>
          <cell r="F271">
            <v>12960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 t="str">
            <v>CSCPSQUZ</v>
          </cell>
          <cell r="C272" t="str">
            <v>1 power supply chassis and 48V power supply for EtherSwitch</v>
          </cell>
          <cell r="D272">
            <v>263000</v>
          </cell>
          <cell r="E272">
            <v>1311</v>
          </cell>
          <cell r="F272">
            <v>84110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 t="str">
            <v>CSCNCHQZ</v>
          </cell>
          <cell r="C273" t="str">
            <v>E1 Cable BNC 75ohm/Unbal 5m</v>
          </cell>
          <cell r="D273">
            <v>23000</v>
          </cell>
          <cell r="E273">
            <v>101</v>
          </cell>
          <cell r="F273">
            <v>6480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 t="str">
            <v>CSCNCHRZ</v>
          </cell>
          <cell r="C274" t="str">
            <v>E1 Cable DB15 120 ohm/Balanced, 5 Meters</v>
          </cell>
          <cell r="D274">
            <v>23000</v>
          </cell>
          <cell r="E274">
            <v>101</v>
          </cell>
          <cell r="F274">
            <v>6480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 t="str">
            <v>CSCNCSRZ</v>
          </cell>
          <cell r="C275" t="str">
            <v>RS-232 Cable, DTE Male to Smart Serial, 10 Feet</v>
          </cell>
          <cell r="D275">
            <v>23000</v>
          </cell>
          <cell r="E275">
            <v>101</v>
          </cell>
          <cell r="F275">
            <v>6480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 t="str">
            <v>CSCNCSSZ</v>
          </cell>
          <cell r="C276" t="str">
            <v>V.35 Cable, DTE Male to Smart Serial, 10 Feet</v>
          </cell>
          <cell r="D276">
            <v>23000</v>
          </cell>
          <cell r="E276">
            <v>101</v>
          </cell>
          <cell r="F276">
            <v>6480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 t="str">
            <v>CSCIF4UZ</v>
          </cell>
          <cell r="C277" t="str">
            <v>High Density Voice/Fax Network Module (Single VIC Slot)</v>
          </cell>
          <cell r="D277">
            <v>750000</v>
          </cell>
          <cell r="E277">
            <v>3739</v>
          </cell>
          <cell r="F277">
            <v>239890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CSCIF4VZ</v>
          </cell>
          <cell r="C278" t="str">
            <v>12-Channel Packet Voice/Fax DSP Module</v>
          </cell>
          <cell r="D278">
            <v>284000</v>
          </cell>
          <cell r="E278">
            <v>1417</v>
          </cell>
          <cell r="F278">
            <v>90910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CSCRT4MZ</v>
          </cell>
          <cell r="C279" t="str">
            <v>Cisco 3745 Ser IOS ENTERPRISE PLUS</v>
          </cell>
          <cell r="D279">
            <v>406000</v>
          </cell>
          <cell r="E279">
            <v>2024</v>
          </cell>
          <cell r="F279">
            <v>129860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>CSCWCWTZ</v>
          </cell>
          <cell r="C280" t="str">
            <v>Application and Content Networking System Software v5.1-IDE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CSCMSMHZ</v>
          </cell>
          <cell r="C281" t="str">
            <v>Application and Content Networking System Software v5.1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 t="str">
            <v>CSCWCWUZ</v>
          </cell>
          <cell r="C282" t="str">
            <v>Application and Content Networking System Software v5.1-SCSI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CSCRT58Z</v>
          </cell>
          <cell r="C283" t="str">
            <v>3725 PRI Dial Bundle: NM-30DM, NM-1CE1T1-PRI, IP IOS</v>
          </cell>
          <cell r="D283">
            <v>2234000</v>
          </cell>
          <cell r="E283">
            <v>11132</v>
          </cell>
          <cell r="F283">
            <v>714220</v>
          </cell>
          <cell r="G283">
            <v>207000</v>
          </cell>
          <cell r="H283">
            <v>285000</v>
          </cell>
          <cell r="I283">
            <v>310000</v>
          </cell>
          <cell r="J283">
            <v>213600</v>
          </cell>
          <cell r="K283">
            <v>309600</v>
          </cell>
          <cell r="L283">
            <v>342000</v>
          </cell>
        </row>
        <row r="284">
          <cell r="B284" t="str">
            <v>CSCRT54Z</v>
          </cell>
          <cell r="C284" t="str">
            <v>3745 VPN Bundle,AIM-VPN/HPII,AdvancedIP,64-192Mem</v>
          </cell>
          <cell r="D284">
            <v>3045000</v>
          </cell>
          <cell r="E284">
            <v>15175</v>
          </cell>
          <cell r="F284">
            <v>973620</v>
          </cell>
          <cell r="G284">
            <v>323000</v>
          </cell>
          <cell r="H284">
            <v>444000</v>
          </cell>
          <cell r="I284">
            <v>485000</v>
          </cell>
          <cell r="J284">
            <v>355000</v>
          </cell>
          <cell r="K284">
            <v>488000</v>
          </cell>
          <cell r="L284">
            <v>534000</v>
          </cell>
        </row>
        <row r="285">
          <cell r="B285" t="str">
            <v>CSCRTM3Z</v>
          </cell>
          <cell r="C285" t="str">
            <v>Dual 10/100E Cisco 3660 6-slot CO Mod Router-AC w/ Telco SW</v>
          </cell>
          <cell r="D285">
            <v>3047000</v>
          </cell>
          <cell r="E285">
            <v>15180</v>
          </cell>
          <cell r="F285">
            <v>973940</v>
          </cell>
          <cell r="G285">
            <v>385000</v>
          </cell>
          <cell r="H285">
            <v>559000</v>
          </cell>
          <cell r="I285">
            <v>616000</v>
          </cell>
          <cell r="J285">
            <v>424000</v>
          </cell>
          <cell r="K285">
            <v>615000</v>
          </cell>
          <cell r="L285">
            <v>678000</v>
          </cell>
        </row>
        <row r="286">
          <cell r="B286" t="str">
            <v>CSCRTM5Z</v>
          </cell>
          <cell r="C286" t="str">
            <v>Dual 10/100E Cisco3660 6-slot CO Mod Routr 2xDC PS, Telco SW</v>
          </cell>
          <cell r="D286">
            <v>3250000</v>
          </cell>
          <cell r="E286">
            <v>16192</v>
          </cell>
          <cell r="F286">
            <v>1038870</v>
          </cell>
          <cell r="G286">
            <v>385000</v>
          </cell>
          <cell r="H286">
            <v>559000</v>
          </cell>
          <cell r="I286">
            <v>616000</v>
          </cell>
          <cell r="J286">
            <v>424000</v>
          </cell>
          <cell r="K286">
            <v>615000</v>
          </cell>
          <cell r="L286">
            <v>678000</v>
          </cell>
        </row>
        <row r="287">
          <cell r="B287" t="str">
            <v>CSCCCDYZ</v>
          </cell>
          <cell r="C287" t="str">
            <v>1 GE (1000BaseT) daughtercard for Etherswitch Modules</v>
          </cell>
          <cell r="D287">
            <v>101000</v>
          </cell>
          <cell r="E287">
            <v>501</v>
          </cell>
          <cell r="F287">
            <v>32140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 t="str">
            <v>CSCIFI7Z</v>
          </cell>
          <cell r="C288" t="str">
            <v>One port ATM 25Mbps network module</v>
          </cell>
          <cell r="D288">
            <v>447000</v>
          </cell>
          <cell r="E288">
            <v>2226</v>
          </cell>
          <cell r="F288">
            <v>142820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 t="str">
            <v>CSCIFPCZ</v>
          </cell>
          <cell r="C289" t="str">
            <v>1-Port Ethernet Network Module</v>
          </cell>
          <cell r="D289">
            <v>203000</v>
          </cell>
          <cell r="E289">
            <v>1012</v>
          </cell>
          <cell r="F289">
            <v>64930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 t="str">
            <v>CSCIFNBZ</v>
          </cell>
          <cell r="C290" t="str">
            <v>4-Port Ethernet Network Module</v>
          </cell>
          <cell r="D290">
            <v>812000</v>
          </cell>
          <cell r="E290">
            <v>4048</v>
          </cell>
          <cell r="F290">
            <v>259720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 t="str">
            <v>CSCINTEZ</v>
          </cell>
          <cell r="C291" t="str">
            <v>DES/3DES VPN Encryption Module for 3620/3640-Mid Performance</v>
          </cell>
          <cell r="D291">
            <v>508000</v>
          </cell>
          <cell r="E291">
            <v>2530</v>
          </cell>
          <cell r="F291">
            <v>162320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 t="str">
            <v>CSCIFDYZ</v>
          </cell>
          <cell r="C292" t="str">
            <v>16Mb Flash card for the Cisco 3600</v>
          </cell>
          <cell r="D292">
            <v>122000</v>
          </cell>
          <cell r="E292">
            <v>607</v>
          </cell>
          <cell r="F292">
            <v>38940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 t="str">
            <v>CSCIFDZZ</v>
          </cell>
          <cell r="C293" t="str">
            <v>16MB Flash Memory for the 3600</v>
          </cell>
          <cell r="D293">
            <v>122000</v>
          </cell>
          <cell r="E293">
            <v>607</v>
          </cell>
          <cell r="F293">
            <v>38940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 t="str">
            <v>CSCINW2Z</v>
          </cell>
          <cell r="C294" t="str">
            <v>16 to 32 MB Factory Flash Upgrade for Cisco 3600</v>
          </cell>
          <cell r="D294">
            <v>122000</v>
          </cell>
          <cell r="E294">
            <v>607</v>
          </cell>
          <cell r="F294">
            <v>38940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 t="str">
            <v>CSCNFS1Z</v>
          </cell>
          <cell r="C295" t="str">
            <v>32MB Flash for the Cisco 3600 Series (2x16MB Flash  SIMMs)</v>
          </cell>
          <cell r="D295">
            <v>244000</v>
          </cell>
          <cell r="E295">
            <v>1214</v>
          </cell>
          <cell r="F295">
            <v>77890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 t="str">
            <v>CSCIFO6Z</v>
          </cell>
          <cell r="C296" t="str">
            <v>4 MB Blank Flash PCMCIA Card for the Cisco 3600 Series</v>
          </cell>
          <cell r="D296">
            <v>81000</v>
          </cell>
          <cell r="E296">
            <v>405</v>
          </cell>
          <cell r="F296">
            <v>25980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 t="str">
            <v>CSCIFO7Z</v>
          </cell>
          <cell r="C297" t="str">
            <v>8 MB Flash Card for the Cisco 3600 Series</v>
          </cell>
          <cell r="D297">
            <v>71000</v>
          </cell>
          <cell r="E297">
            <v>354</v>
          </cell>
          <cell r="F297">
            <v>22710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 t="str">
            <v>CSCIFLLZ</v>
          </cell>
          <cell r="C298" t="str">
            <v>8 MB Flash for the Cisco 3600 Series</v>
          </cell>
          <cell r="D298">
            <v>71000</v>
          </cell>
          <cell r="E298">
            <v>354</v>
          </cell>
          <cell r="F298">
            <v>22710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 t="str">
            <v>CSCIFC0Z</v>
          </cell>
          <cell r="C299" t="str">
            <v>16 MB DRAM SIMM for the Cisco 3620 Series</v>
          </cell>
          <cell r="D299">
            <v>102000</v>
          </cell>
          <cell r="E299">
            <v>506</v>
          </cell>
          <cell r="F299">
            <v>32460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 t="str">
            <v>CSCNFWGZ</v>
          </cell>
          <cell r="C300" t="str">
            <v>32MB DRAM for the Cisco 3620(2X16 MB DRAM SIMMs)</v>
          </cell>
          <cell r="D300">
            <v>193000</v>
          </cell>
          <cell r="E300">
            <v>961</v>
          </cell>
          <cell r="F300">
            <v>61660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 t="str">
            <v>CSCIFC2Z</v>
          </cell>
          <cell r="C301" t="str">
            <v>32MB DRAM for the Cisco 3640 (2x16 MB DRAM SIMMs)</v>
          </cell>
          <cell r="D301">
            <v>193000</v>
          </cell>
          <cell r="E301">
            <v>961</v>
          </cell>
          <cell r="F301">
            <v>61660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 t="str">
            <v>CSCIFC3Z</v>
          </cell>
          <cell r="C302" t="str">
            <v>64MB DRAM for the Cisco 3640 (2x32MB DRAM SIMMs)</v>
          </cell>
          <cell r="D302">
            <v>390000</v>
          </cell>
          <cell r="E302">
            <v>1943</v>
          </cell>
          <cell r="F302">
            <v>124660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 t="str">
            <v>CSCIF3IZ</v>
          </cell>
          <cell r="C303" t="str">
            <v>128 MB DRAM Field Upgrade for the Cisco 3660</v>
          </cell>
          <cell r="D303">
            <v>711000</v>
          </cell>
          <cell r="E303">
            <v>3542</v>
          </cell>
          <cell r="F303">
            <v>227250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 t="str">
            <v>CSCINTYZ</v>
          </cell>
          <cell r="C304" t="str">
            <v>256MB DRAM for the Cisco 3660 (2x128 MB DRAM SIMMs)</v>
          </cell>
          <cell r="D304">
            <v>975000</v>
          </cell>
          <cell r="E304">
            <v>4858</v>
          </cell>
          <cell r="F304">
            <v>311690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 t="str">
            <v>CSCNFYFZ</v>
          </cell>
          <cell r="C305" t="str">
            <v>64MB Flash Memory for the Cisco 3660 (2x32 MB Flash SIMMs)</v>
          </cell>
          <cell r="D305">
            <v>305000</v>
          </cell>
          <cell r="E305">
            <v>1518</v>
          </cell>
          <cell r="F305">
            <v>97390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 t="str">
            <v>CSCINTZZ</v>
          </cell>
          <cell r="C306" t="str">
            <v>128MB DRAM for the Cisco 3660 (2x64 MB DRAM SIMMs)</v>
          </cell>
          <cell r="D306">
            <v>585000</v>
          </cell>
          <cell r="E306">
            <v>2915</v>
          </cell>
          <cell r="F306">
            <v>187030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 t="str">
            <v>CSCIF3JZ</v>
          </cell>
          <cell r="C307" t="str">
            <v>32 MB DRAM Field Upgrade for the Cisco 3660</v>
          </cell>
          <cell r="D307">
            <v>203000</v>
          </cell>
          <cell r="E307">
            <v>1012</v>
          </cell>
          <cell r="F307">
            <v>64930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 t="str">
            <v>CSCIF3KZ</v>
          </cell>
          <cell r="C308" t="str">
            <v>32 MB Flash Field Upgrade for the Cisco 3660</v>
          </cell>
          <cell r="D308">
            <v>193000</v>
          </cell>
          <cell r="E308">
            <v>961</v>
          </cell>
          <cell r="F308">
            <v>61660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 t="str">
            <v>CSCIF3PZ</v>
          </cell>
          <cell r="C309" t="str">
            <v>64 MB DRAM Field Upgrade for the Cisco 3660</v>
          </cell>
          <cell r="D309">
            <v>390000</v>
          </cell>
          <cell r="E309">
            <v>1943</v>
          </cell>
          <cell r="F309">
            <v>124660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 t="str">
            <v>CSCIFC7Z</v>
          </cell>
          <cell r="C310" t="str">
            <v>PC Card memory for 3600 with 56k Modem Microcode (spare)</v>
          </cell>
          <cell r="D310">
            <v>51000</v>
          </cell>
          <cell r="E310">
            <v>253</v>
          </cell>
          <cell r="F310">
            <v>16230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 t="str">
            <v>CSCINR2Z</v>
          </cell>
          <cell r="C311" t="str">
            <v>MIX card for Cisco 3660 Series Routers</v>
          </cell>
          <cell r="D311">
            <v>132000</v>
          </cell>
          <cell r="E311">
            <v>658</v>
          </cell>
          <cell r="F311">
            <v>42220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 t="str">
            <v>CSCPSW3Z</v>
          </cell>
          <cell r="C312" t="str">
            <v>RPS Field Upgrade for the C3620</v>
          </cell>
          <cell r="D312">
            <v>47000</v>
          </cell>
          <cell r="E312">
            <v>233</v>
          </cell>
          <cell r="F312">
            <v>14950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 t="str">
            <v>CSCPSW4Z</v>
          </cell>
          <cell r="C313" t="str">
            <v>RPS Field Upgrade for the C3640</v>
          </cell>
          <cell r="D313">
            <v>51000</v>
          </cell>
          <cell r="E313">
            <v>253</v>
          </cell>
          <cell r="F313">
            <v>16230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 t="str">
            <v>CSCPSWUZ</v>
          </cell>
          <cell r="C314" t="str">
            <v>AC Power Supply for the Cisco 3620</v>
          </cell>
          <cell r="D314">
            <v>81000</v>
          </cell>
          <cell r="E314">
            <v>405</v>
          </cell>
          <cell r="F314">
            <v>25980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 t="str">
            <v>CSCPSW0Z</v>
          </cell>
          <cell r="C315" t="str">
            <v>DC Power Supply for the Cisco 3620</v>
          </cell>
          <cell r="D315">
            <v>183000</v>
          </cell>
          <cell r="E315">
            <v>911</v>
          </cell>
          <cell r="F315">
            <v>58450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 t="str">
            <v>CSCPSWTZ</v>
          </cell>
          <cell r="C316" t="str">
            <v>AC Power Supply for the Cisco 3640</v>
          </cell>
          <cell r="D316">
            <v>102000</v>
          </cell>
          <cell r="E316">
            <v>506</v>
          </cell>
          <cell r="F316">
            <v>32460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 t="str">
            <v>CSCPSW1Z</v>
          </cell>
          <cell r="C317" t="str">
            <v>DC Power Supply for the Cisco 3640</v>
          </cell>
          <cell r="D317">
            <v>203000</v>
          </cell>
          <cell r="E317">
            <v>1012</v>
          </cell>
          <cell r="F317">
            <v>64930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 t="str">
            <v>CSCPSTBZ</v>
          </cell>
          <cell r="C318" t="str">
            <v>AC Power Supply for Cisco 3660</v>
          </cell>
          <cell r="D318">
            <v>102000</v>
          </cell>
          <cell r="E318">
            <v>506</v>
          </cell>
          <cell r="F318">
            <v>32460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 t="str">
            <v>CSCPSP7Z</v>
          </cell>
          <cell r="C319" t="str">
            <v>Universal Power Supply, 24/48 volts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 t="str">
            <v>CSCPSX5Z</v>
          </cell>
          <cell r="C320" t="str">
            <v>600W Redundant AC Power System With DC Power Cables</v>
          </cell>
          <cell r="D320">
            <v>508000</v>
          </cell>
          <cell r="E320">
            <v>2530</v>
          </cell>
          <cell r="F320">
            <v>162320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 t="str">
            <v>CSCPSX6Z</v>
          </cell>
          <cell r="C321" t="str">
            <v>600W Redundant AC Power System W/O DC Power Cables</v>
          </cell>
          <cell r="D321">
            <v>447000</v>
          </cell>
          <cell r="E321">
            <v>2226</v>
          </cell>
          <cell r="F321">
            <v>142820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 t="str">
            <v>CSCRT9AZ</v>
          </cell>
          <cell r="C322" t="str">
            <v>10/100 Ethernet Router w/ Cisco IOS IP</v>
          </cell>
          <cell r="D322">
            <v>405000</v>
          </cell>
          <cell r="E322">
            <v>2019</v>
          </cell>
          <cell r="F322">
            <v>129540</v>
          </cell>
          <cell r="G322">
            <v>76000</v>
          </cell>
          <cell r="H322">
            <v>109000</v>
          </cell>
          <cell r="I322">
            <v>121000</v>
          </cell>
          <cell r="J322">
            <v>78000</v>
          </cell>
          <cell r="K322">
            <v>114000</v>
          </cell>
          <cell r="L322">
            <v>126000</v>
          </cell>
        </row>
        <row r="323">
          <cell r="B323" t="str">
            <v>CSCRT9BZ</v>
          </cell>
          <cell r="C323" t="str">
            <v>10/100 Ethernet Router w/ Cisco IOS IP - DC</v>
          </cell>
          <cell r="D323">
            <v>507000</v>
          </cell>
          <cell r="E323">
            <v>2525</v>
          </cell>
          <cell r="F323">
            <v>162000</v>
          </cell>
          <cell r="G323">
            <v>76000</v>
          </cell>
          <cell r="H323">
            <v>109000</v>
          </cell>
          <cell r="I323">
            <v>121000</v>
          </cell>
          <cell r="J323">
            <v>84000</v>
          </cell>
          <cell r="K323">
            <v>120000</v>
          </cell>
          <cell r="L323">
            <v>133000</v>
          </cell>
        </row>
        <row r="324">
          <cell r="B324" t="str">
            <v>CSCRT9CZ</v>
          </cell>
          <cell r="C324" t="str">
            <v>10/100 Ethernet Router w/ Cisco IOS IP - use w/ ext RPS</v>
          </cell>
          <cell r="D324">
            <v>405000</v>
          </cell>
          <cell r="E324">
            <v>2019</v>
          </cell>
          <cell r="F324">
            <v>129540</v>
          </cell>
          <cell r="G324">
            <v>76000</v>
          </cell>
          <cell r="H324">
            <v>109000</v>
          </cell>
          <cell r="I324">
            <v>121000</v>
          </cell>
          <cell r="J324">
            <v>84000</v>
          </cell>
          <cell r="K324">
            <v>120000</v>
          </cell>
          <cell r="L324">
            <v>133000</v>
          </cell>
        </row>
        <row r="325">
          <cell r="B325" t="str">
            <v>CSCRT9DZ</v>
          </cell>
          <cell r="C325" t="str">
            <v>Dual 10/100 Ethernet Router w/ Cisco IOS IP</v>
          </cell>
          <cell r="D325">
            <v>507000</v>
          </cell>
          <cell r="E325">
            <v>2525</v>
          </cell>
          <cell r="F325">
            <v>162000</v>
          </cell>
          <cell r="G325">
            <v>76000</v>
          </cell>
          <cell r="H325">
            <v>109000</v>
          </cell>
          <cell r="I325">
            <v>121000</v>
          </cell>
          <cell r="J325">
            <v>78000</v>
          </cell>
          <cell r="K325">
            <v>114000</v>
          </cell>
          <cell r="L325">
            <v>126000</v>
          </cell>
        </row>
        <row r="326">
          <cell r="B326" t="str">
            <v>CSCRT9EZ</v>
          </cell>
          <cell r="C326" t="str">
            <v>Dual 10/100 Ethernet Router w/ Cisco IOS IP - DC</v>
          </cell>
          <cell r="D326">
            <v>608000</v>
          </cell>
          <cell r="E326">
            <v>3031</v>
          </cell>
          <cell r="F326">
            <v>194470</v>
          </cell>
          <cell r="G326">
            <v>76000</v>
          </cell>
          <cell r="H326">
            <v>109000</v>
          </cell>
          <cell r="I326">
            <v>121000</v>
          </cell>
          <cell r="J326">
            <v>84000</v>
          </cell>
          <cell r="K326">
            <v>120000</v>
          </cell>
          <cell r="L326">
            <v>133000</v>
          </cell>
        </row>
        <row r="327">
          <cell r="B327" t="str">
            <v>CSCRT7FZ</v>
          </cell>
          <cell r="C327" t="str">
            <v>Dual 10/100 Ethernet Router w/ Cisco IOS IP - use w/ ext RPS</v>
          </cell>
          <cell r="D327">
            <v>507000</v>
          </cell>
          <cell r="E327">
            <v>2525</v>
          </cell>
          <cell r="F327">
            <v>162000</v>
          </cell>
          <cell r="G327">
            <v>76000</v>
          </cell>
          <cell r="H327">
            <v>109000</v>
          </cell>
          <cell r="I327">
            <v>121000</v>
          </cell>
          <cell r="J327">
            <v>78000</v>
          </cell>
          <cell r="K327">
            <v>114000</v>
          </cell>
          <cell r="L327">
            <v>126000</v>
          </cell>
        </row>
        <row r="328">
          <cell r="B328" t="str">
            <v>CSCRT5PZ</v>
          </cell>
          <cell r="C328" t="str">
            <v>Cisco2611XM,36-phone CCME,NM-HD-2V,128D/32F,Add FXO VIC</v>
          </cell>
          <cell r="D328">
            <v>893000</v>
          </cell>
          <cell r="E328">
            <v>4448</v>
          </cell>
          <cell r="F328">
            <v>285380</v>
          </cell>
          <cell r="G328">
            <v>76000</v>
          </cell>
          <cell r="H328">
            <v>110000</v>
          </cell>
          <cell r="I328">
            <v>121000</v>
          </cell>
          <cell r="J328">
            <v>84000</v>
          </cell>
          <cell r="K328">
            <v>121000</v>
          </cell>
          <cell r="L328">
            <v>133000</v>
          </cell>
        </row>
        <row r="329">
          <cell r="B329" t="str">
            <v>CSCRTQGZ</v>
          </cell>
          <cell r="C329" t="str">
            <v>Ethernet/Token-Ring Modular Router w/ IP IOS Software</v>
          </cell>
          <cell r="D329">
            <v>608000</v>
          </cell>
          <cell r="E329">
            <v>3031</v>
          </cell>
          <cell r="F329">
            <v>194470</v>
          </cell>
          <cell r="G329">
            <v>76000</v>
          </cell>
          <cell r="H329">
            <v>109000</v>
          </cell>
          <cell r="I329">
            <v>121000</v>
          </cell>
          <cell r="J329">
            <v>78000</v>
          </cell>
          <cell r="K329">
            <v>114000</v>
          </cell>
          <cell r="L329">
            <v>126000</v>
          </cell>
        </row>
        <row r="330">
          <cell r="B330" t="str">
            <v>CSCRTQHZ</v>
          </cell>
          <cell r="C330" t="str">
            <v>Ethernet/Token Ring Modular Router with IP IOS Software - DC</v>
          </cell>
          <cell r="D330">
            <v>710000</v>
          </cell>
          <cell r="E330">
            <v>3537</v>
          </cell>
          <cell r="F330">
            <v>226930</v>
          </cell>
          <cell r="G330">
            <v>76000</v>
          </cell>
          <cell r="H330">
            <v>109000</v>
          </cell>
          <cell r="I330">
            <v>121000</v>
          </cell>
          <cell r="J330">
            <v>78000</v>
          </cell>
          <cell r="K330">
            <v>114000</v>
          </cell>
          <cell r="L330">
            <v>126000</v>
          </cell>
        </row>
        <row r="331">
          <cell r="B331" t="str">
            <v>CSCRTQIZ</v>
          </cell>
          <cell r="C331" t="str">
            <v>Ethernet/Token Ring Modular Router with IP IOS Software - RP</v>
          </cell>
          <cell r="D331">
            <v>608000</v>
          </cell>
          <cell r="E331">
            <v>3031</v>
          </cell>
          <cell r="F331">
            <v>194470</v>
          </cell>
          <cell r="G331">
            <v>76000</v>
          </cell>
          <cell r="H331">
            <v>109000</v>
          </cell>
          <cell r="I331">
            <v>121000</v>
          </cell>
          <cell r="J331">
            <v>70800</v>
          </cell>
          <cell r="K331">
            <v>106800</v>
          </cell>
          <cell r="L331">
            <v>117600</v>
          </cell>
        </row>
        <row r="332">
          <cell r="B332" t="str">
            <v>CSCRT9GZ</v>
          </cell>
          <cell r="C332" t="str">
            <v>Mid Performance 10/100 Ethernet Router with Cisco IOS IP</v>
          </cell>
          <cell r="D332">
            <v>466000</v>
          </cell>
          <cell r="E332">
            <v>2323</v>
          </cell>
          <cell r="F332">
            <v>149040</v>
          </cell>
          <cell r="G332">
            <v>76000</v>
          </cell>
          <cell r="H332">
            <v>109000</v>
          </cell>
          <cell r="I332">
            <v>121000</v>
          </cell>
          <cell r="J332">
            <v>78000</v>
          </cell>
          <cell r="K332">
            <v>114000</v>
          </cell>
          <cell r="L332">
            <v>126000</v>
          </cell>
        </row>
        <row r="333">
          <cell r="B333" t="str">
            <v>CSCRT9HZ</v>
          </cell>
          <cell r="C333" t="str">
            <v>Mid Performance 10/100 Ethernet Router w/Cisco IOS IP-DC</v>
          </cell>
          <cell r="D333">
            <v>568000</v>
          </cell>
          <cell r="E333">
            <v>2829</v>
          </cell>
          <cell r="F333">
            <v>181510</v>
          </cell>
          <cell r="G333">
            <v>76000</v>
          </cell>
          <cell r="H333">
            <v>109000</v>
          </cell>
          <cell r="I333">
            <v>121000</v>
          </cell>
          <cell r="J333">
            <v>78000</v>
          </cell>
          <cell r="K333">
            <v>114000</v>
          </cell>
          <cell r="L333">
            <v>126000</v>
          </cell>
        </row>
        <row r="334">
          <cell r="B334" t="str">
            <v>CSCRT9JZ</v>
          </cell>
          <cell r="C334" t="str">
            <v>Mid Performance 10/100 Ethernet Rout w/Cisco IOS IP-RPS ADPT</v>
          </cell>
          <cell r="D334">
            <v>466000</v>
          </cell>
          <cell r="E334">
            <v>2323</v>
          </cell>
          <cell r="F334">
            <v>149040</v>
          </cell>
          <cell r="G334">
            <v>76000</v>
          </cell>
          <cell r="H334">
            <v>109000</v>
          </cell>
          <cell r="I334">
            <v>121000</v>
          </cell>
          <cell r="J334">
            <v>78000</v>
          </cell>
          <cell r="K334">
            <v>114000</v>
          </cell>
          <cell r="L334">
            <v>126000</v>
          </cell>
        </row>
        <row r="335">
          <cell r="B335" t="str">
            <v>CSCRT9KZ</v>
          </cell>
          <cell r="C335" t="str">
            <v>Mid Performance Dual 10/100 Ethernet Router w/Cisco IOS IP</v>
          </cell>
          <cell r="D335">
            <v>629000</v>
          </cell>
          <cell r="E335">
            <v>3132</v>
          </cell>
          <cell r="F335">
            <v>200950</v>
          </cell>
          <cell r="G335">
            <v>76000</v>
          </cell>
          <cell r="H335">
            <v>110000</v>
          </cell>
          <cell r="I335">
            <v>121000</v>
          </cell>
          <cell r="J335">
            <v>78000</v>
          </cell>
          <cell r="K335">
            <v>114000</v>
          </cell>
          <cell r="L335">
            <v>126000</v>
          </cell>
        </row>
        <row r="336">
          <cell r="B336" t="str">
            <v>CSCRT9LZ</v>
          </cell>
          <cell r="C336" t="str">
            <v>Mid Performance Dual 10/100 Ethernet Rout w/Cisco IOS IP-DC</v>
          </cell>
          <cell r="D336">
            <v>730000</v>
          </cell>
          <cell r="E336">
            <v>3638</v>
          </cell>
          <cell r="F336">
            <v>233410</v>
          </cell>
          <cell r="G336">
            <v>76000</v>
          </cell>
          <cell r="H336">
            <v>109000</v>
          </cell>
          <cell r="I336">
            <v>121000</v>
          </cell>
          <cell r="J336">
            <v>84000</v>
          </cell>
          <cell r="K336">
            <v>120000</v>
          </cell>
          <cell r="L336">
            <v>133000</v>
          </cell>
        </row>
        <row r="337">
          <cell r="B337" t="str">
            <v>CSCRT9MZ</v>
          </cell>
          <cell r="C337" t="str">
            <v>Mid Performance Dual 10/100 Ethernet Rout w/IOS IP-RPS ADPT</v>
          </cell>
          <cell r="D337">
            <v>629000</v>
          </cell>
          <cell r="E337">
            <v>3132</v>
          </cell>
          <cell r="F337">
            <v>200950</v>
          </cell>
          <cell r="G337">
            <v>76000</v>
          </cell>
          <cell r="H337">
            <v>110000</v>
          </cell>
          <cell r="I337">
            <v>121000</v>
          </cell>
          <cell r="J337">
            <v>84000</v>
          </cell>
          <cell r="K337">
            <v>121000</v>
          </cell>
          <cell r="L337">
            <v>133000</v>
          </cell>
        </row>
        <row r="338">
          <cell r="B338" t="str">
            <v>CSCRT9NZ</v>
          </cell>
          <cell r="C338" t="str">
            <v>High Performance 10/100 Modular Router w/Cisco IOS IP</v>
          </cell>
          <cell r="D338">
            <v>669000</v>
          </cell>
          <cell r="E338">
            <v>3335</v>
          </cell>
          <cell r="F338">
            <v>213970</v>
          </cell>
          <cell r="G338">
            <v>76000</v>
          </cell>
          <cell r="H338">
            <v>109000</v>
          </cell>
          <cell r="I338">
            <v>121000</v>
          </cell>
          <cell r="J338">
            <v>55200</v>
          </cell>
          <cell r="K338">
            <v>82800</v>
          </cell>
          <cell r="L338">
            <v>91200</v>
          </cell>
        </row>
        <row r="339">
          <cell r="B339" t="str">
            <v>CSCRT9PZ</v>
          </cell>
          <cell r="C339" t="str">
            <v>High Performance 10/100 Modular Rout w/Cisco IOS IP-DC NEBs</v>
          </cell>
          <cell r="D339">
            <v>771000</v>
          </cell>
          <cell r="E339">
            <v>3841</v>
          </cell>
          <cell r="F339">
            <v>246440</v>
          </cell>
          <cell r="G339">
            <v>76000</v>
          </cell>
          <cell r="H339">
            <v>109000</v>
          </cell>
          <cell r="I339">
            <v>121000</v>
          </cell>
          <cell r="J339">
            <v>78000</v>
          </cell>
          <cell r="K339">
            <v>114000</v>
          </cell>
          <cell r="L339">
            <v>126000</v>
          </cell>
        </row>
        <row r="340">
          <cell r="B340" t="str">
            <v>CSCRT9QZ</v>
          </cell>
          <cell r="C340" t="str">
            <v>High Performance 10/100 Modular Rout w/Cisco IOS IP-RPS ADPT</v>
          </cell>
          <cell r="D340">
            <v>669000</v>
          </cell>
          <cell r="E340">
            <v>3335</v>
          </cell>
          <cell r="F340">
            <v>213970</v>
          </cell>
          <cell r="G340">
            <v>76000</v>
          </cell>
          <cell r="H340">
            <v>109000</v>
          </cell>
          <cell r="I340">
            <v>121000</v>
          </cell>
          <cell r="J340">
            <v>78000</v>
          </cell>
          <cell r="K340">
            <v>114000</v>
          </cell>
          <cell r="L340">
            <v>126000</v>
          </cell>
        </row>
        <row r="341">
          <cell r="B341" t="str">
            <v>CSCRT9RZ</v>
          </cell>
          <cell r="C341" t="str">
            <v>High Performance Dual 10/100 Modular Rout with Cisco IOS IP</v>
          </cell>
          <cell r="D341">
            <v>852000</v>
          </cell>
          <cell r="E341">
            <v>4245</v>
          </cell>
          <cell r="F341">
            <v>272360</v>
          </cell>
          <cell r="G341">
            <v>76000</v>
          </cell>
          <cell r="H341">
            <v>109000</v>
          </cell>
          <cell r="I341">
            <v>121000</v>
          </cell>
          <cell r="J341">
            <v>84000</v>
          </cell>
          <cell r="K341">
            <v>120000</v>
          </cell>
          <cell r="L341">
            <v>132000</v>
          </cell>
        </row>
        <row r="342">
          <cell r="B342" t="str">
            <v>CSCRT9SZ</v>
          </cell>
          <cell r="C342" t="str">
            <v>High Performance Dual 10/100 Modular Rout w/IP-DC NEB</v>
          </cell>
          <cell r="D342">
            <v>954000</v>
          </cell>
          <cell r="E342">
            <v>4751</v>
          </cell>
          <cell r="F342">
            <v>304820</v>
          </cell>
          <cell r="G342">
            <v>76000</v>
          </cell>
          <cell r="H342">
            <v>109000</v>
          </cell>
          <cell r="I342">
            <v>121000</v>
          </cell>
          <cell r="J342">
            <v>78000</v>
          </cell>
          <cell r="K342">
            <v>114000</v>
          </cell>
          <cell r="L342">
            <v>126000</v>
          </cell>
        </row>
        <row r="343">
          <cell r="B343" t="str">
            <v>CSCRT9TZ</v>
          </cell>
          <cell r="C343" t="str">
            <v>High Performance Dual 10/100 Mod Rout w/IP-RPS ADPT</v>
          </cell>
          <cell r="D343">
            <v>852000</v>
          </cell>
          <cell r="E343">
            <v>4245</v>
          </cell>
          <cell r="F343">
            <v>272360</v>
          </cell>
          <cell r="G343">
            <v>76000</v>
          </cell>
          <cell r="H343">
            <v>109000</v>
          </cell>
          <cell r="I343">
            <v>121000</v>
          </cell>
          <cell r="J343">
            <v>78000</v>
          </cell>
          <cell r="K343">
            <v>114000</v>
          </cell>
          <cell r="L343">
            <v>126000</v>
          </cell>
        </row>
        <row r="344">
          <cell r="B344" t="str">
            <v>CSCRT72Z</v>
          </cell>
          <cell r="C344" t="str">
            <v>CISCO2651XM, AIM-VOICE-30, IOS IP Voice, 128D/32F</v>
          </cell>
          <cell r="D344">
            <v>1218000</v>
          </cell>
          <cell r="E344">
            <v>6067</v>
          </cell>
          <cell r="F344">
            <v>389260</v>
          </cell>
          <cell r="G344">
            <v>76000</v>
          </cell>
          <cell r="H344">
            <v>110000</v>
          </cell>
          <cell r="I344">
            <v>121000</v>
          </cell>
          <cell r="J344">
            <v>78000</v>
          </cell>
          <cell r="K344">
            <v>114000</v>
          </cell>
          <cell r="L344">
            <v>126000</v>
          </cell>
        </row>
        <row r="345">
          <cell r="B345" t="str">
            <v>CSCRT5QZ</v>
          </cell>
          <cell r="C345" t="str">
            <v>Cisco2651XM,48-phone CCME,AIM-ATM-VOICE30,128D/32F, add VWIC</v>
          </cell>
          <cell r="D345">
            <v>1339000</v>
          </cell>
          <cell r="E345">
            <v>6674</v>
          </cell>
          <cell r="F345">
            <v>428200</v>
          </cell>
          <cell r="G345">
            <v>76000</v>
          </cell>
          <cell r="H345">
            <v>110000</v>
          </cell>
          <cell r="I345">
            <v>121000</v>
          </cell>
          <cell r="J345">
            <v>84000</v>
          </cell>
          <cell r="K345">
            <v>121000</v>
          </cell>
          <cell r="L345">
            <v>133000</v>
          </cell>
        </row>
        <row r="346">
          <cell r="B346" t="str">
            <v>CSCRT73Z</v>
          </cell>
          <cell r="C346" t="str">
            <v>CISCO2651XM,FL-SRST-MEDIUM,AIM-VOICE-30,IP Voice,128D/32F</v>
          </cell>
          <cell r="D346">
            <v>1339000</v>
          </cell>
          <cell r="E346">
            <v>6674</v>
          </cell>
          <cell r="F346">
            <v>428200</v>
          </cell>
          <cell r="G346">
            <v>76000</v>
          </cell>
          <cell r="H346">
            <v>110000</v>
          </cell>
          <cell r="I346">
            <v>121000</v>
          </cell>
          <cell r="J346">
            <v>78000</v>
          </cell>
          <cell r="K346">
            <v>114000</v>
          </cell>
          <cell r="L346">
            <v>126000</v>
          </cell>
        </row>
        <row r="347">
          <cell r="B347" t="str">
            <v>CSCRT9UZ</v>
          </cell>
          <cell r="C347" t="str">
            <v>High Performance 10/100 Dual Eth Router w/3 WIC Slots,1 NM</v>
          </cell>
          <cell r="D347">
            <v>1279000</v>
          </cell>
          <cell r="E347">
            <v>6371</v>
          </cell>
          <cell r="F347">
            <v>408760</v>
          </cell>
          <cell r="G347">
            <v>83000</v>
          </cell>
          <cell r="H347">
            <v>120000</v>
          </cell>
          <cell r="I347">
            <v>133000</v>
          </cell>
          <cell r="J347">
            <v>78000</v>
          </cell>
          <cell r="K347">
            <v>114000</v>
          </cell>
          <cell r="L347">
            <v>126000</v>
          </cell>
        </row>
        <row r="348">
          <cell r="B348" t="str">
            <v>CSCRT74Z</v>
          </cell>
          <cell r="C348" t="str">
            <v>High Perf. 10/100 Dual Eth Router/3 WIC Slots/1 NM-RPS ADPT</v>
          </cell>
          <cell r="D348">
            <v>1279000</v>
          </cell>
          <cell r="E348">
            <v>6371</v>
          </cell>
          <cell r="F348">
            <v>408760</v>
          </cell>
          <cell r="G348">
            <v>83000</v>
          </cell>
          <cell r="H348">
            <v>120000</v>
          </cell>
          <cell r="I348">
            <v>133000</v>
          </cell>
          <cell r="J348">
            <v>78000</v>
          </cell>
          <cell r="K348">
            <v>114000</v>
          </cell>
          <cell r="L348">
            <v>126000</v>
          </cell>
        </row>
        <row r="349">
          <cell r="B349" t="str">
            <v>CSCIFBHZ</v>
          </cell>
          <cell r="C349" t="str">
            <v>8 Mbps Compression Adv. Integration Module for Cisco 2600</v>
          </cell>
          <cell r="D349">
            <v>202000</v>
          </cell>
          <cell r="E349">
            <v>1007</v>
          </cell>
          <cell r="F349">
            <v>64610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 t="str">
            <v>CSCINTBZ</v>
          </cell>
          <cell r="C350" t="str">
            <v>DES/3DES VPN Encryption Module for 2600-Base Performance</v>
          </cell>
          <cell r="D350">
            <v>305000</v>
          </cell>
          <cell r="E350">
            <v>1518</v>
          </cell>
          <cell r="F350">
            <v>97390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 t="str">
            <v>CSCNFUNZ</v>
          </cell>
          <cell r="C351" t="str">
            <v>DES/3DES/AES VPN Encryption/Compression Module for 2600XM</v>
          </cell>
          <cell r="D351">
            <v>355000</v>
          </cell>
          <cell r="E351">
            <v>1771</v>
          </cell>
          <cell r="F351">
            <v>113630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 t="str">
            <v>CSCNCHYZ</v>
          </cell>
          <cell r="C352" t="str">
            <v>8 Lead Octal Cable (68 pin to 8 Male RJ-45s)</v>
          </cell>
          <cell r="D352">
            <v>46000</v>
          </cell>
          <cell r="E352">
            <v>202</v>
          </cell>
          <cell r="F352">
            <v>12960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 t="str">
            <v>CSCRT97Z</v>
          </cell>
          <cell r="C353" t="str">
            <v>2611XM/VPN Bundle,AIM-VPN/BPII/2FE/IOSAdvancedIP/128DRAM</v>
          </cell>
          <cell r="D353">
            <v>1014000</v>
          </cell>
          <cell r="E353">
            <v>5055</v>
          </cell>
          <cell r="F353">
            <v>324330</v>
          </cell>
          <cell r="G353">
            <v>76000</v>
          </cell>
          <cell r="H353">
            <v>110000</v>
          </cell>
          <cell r="I353">
            <v>121000</v>
          </cell>
          <cell r="J353">
            <v>78000</v>
          </cell>
          <cell r="K353">
            <v>114000</v>
          </cell>
          <cell r="L353">
            <v>126000</v>
          </cell>
        </row>
        <row r="354">
          <cell r="B354" t="str">
            <v>CSCRT98Z</v>
          </cell>
          <cell r="C354" t="str">
            <v>2611XM/VPN Bundle,AIM-VPN/BPII/2FE/IOSAdvancedIP/128DRAM</v>
          </cell>
          <cell r="D354">
            <v>1136000</v>
          </cell>
          <cell r="E354">
            <v>5460</v>
          </cell>
          <cell r="F354">
            <v>350310</v>
          </cell>
          <cell r="G354">
            <v>76000</v>
          </cell>
          <cell r="H354">
            <v>110000</v>
          </cell>
          <cell r="I354">
            <v>121000</v>
          </cell>
          <cell r="J354">
            <v>78000</v>
          </cell>
          <cell r="K354">
            <v>114000</v>
          </cell>
          <cell r="L354">
            <v>126000</v>
          </cell>
        </row>
        <row r="355">
          <cell r="B355" t="str">
            <v>CSCRT99Z</v>
          </cell>
          <cell r="C355" t="str">
            <v>2611XM/VPN Bundle,AIM-VPN/BPII/2FE/IOSAdvancedIP/128DRAM</v>
          </cell>
          <cell r="D355">
            <v>1421000</v>
          </cell>
          <cell r="E355">
            <v>6067</v>
          </cell>
          <cell r="F355">
            <v>389260</v>
          </cell>
          <cell r="G355">
            <v>76000</v>
          </cell>
          <cell r="H355">
            <v>110000</v>
          </cell>
          <cell r="I355">
            <v>121000</v>
          </cell>
          <cell r="J355">
            <v>78000</v>
          </cell>
          <cell r="K355">
            <v>114000</v>
          </cell>
          <cell r="L355">
            <v>126000</v>
          </cell>
        </row>
        <row r="356">
          <cell r="B356" t="str">
            <v>CSCRT5AZ</v>
          </cell>
          <cell r="C356" t="str">
            <v>2691 VPN Bundle,AIM-VPN/EPII,AdvancedIP,64-192Mem</v>
          </cell>
          <cell r="D356">
            <v>1827000</v>
          </cell>
          <cell r="E356">
            <v>9103</v>
          </cell>
          <cell r="F356">
            <v>584040</v>
          </cell>
          <cell r="G356">
            <v>76000</v>
          </cell>
          <cell r="H356">
            <v>110000</v>
          </cell>
          <cell r="I356">
            <v>121000</v>
          </cell>
          <cell r="J356">
            <v>78000</v>
          </cell>
          <cell r="K356">
            <v>114000</v>
          </cell>
          <cell r="L356">
            <v>126000</v>
          </cell>
        </row>
        <row r="357">
          <cell r="B357" t="str">
            <v>CSCINX9Z</v>
          </cell>
          <cell r="C357" t="str">
            <v>32- to 40-MB DRAM Factory Upgrade for the Cisco 2600 Series</v>
          </cell>
          <cell r="D357">
            <v>71000</v>
          </cell>
          <cell r="E357">
            <v>354</v>
          </cell>
          <cell r="F357">
            <v>22710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 t="str">
            <v>CSCINXAZ</v>
          </cell>
          <cell r="C358" t="str">
            <v>32- to 48-MB DRAM Factory Upgrade for the Cisco 2600 Series</v>
          </cell>
          <cell r="D358">
            <v>102000</v>
          </cell>
          <cell r="E358">
            <v>506</v>
          </cell>
          <cell r="F358">
            <v>32460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 t="str">
            <v>CSCINXBZ</v>
          </cell>
          <cell r="C359" t="str">
            <v>32- to 64-MB DRAM Factory Upgrade for the Cisco 2600 Series</v>
          </cell>
          <cell r="D359">
            <v>193000</v>
          </cell>
          <cell r="E359">
            <v>961</v>
          </cell>
          <cell r="F359">
            <v>61660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 t="str">
            <v>CSCNFS9Z</v>
          </cell>
          <cell r="C360" t="str">
            <v>96 to 128MB DRAM factory upgrade for Cisco 2600XM</v>
          </cell>
          <cell r="D360">
            <v>193000</v>
          </cell>
          <cell r="E360">
            <v>961</v>
          </cell>
          <cell r="F360">
            <v>61660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 t="str">
            <v>CSCNFTTZ</v>
          </cell>
          <cell r="C361" t="str">
            <v>128 to 192MB DIMM DRAM factory upgrade for the Cisco 2691</v>
          </cell>
          <cell r="D361">
            <v>386000</v>
          </cell>
          <cell r="E361">
            <v>1923</v>
          </cell>
          <cell r="F361">
            <v>123380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 t="str">
            <v>CSCNFTUZ</v>
          </cell>
          <cell r="C362" t="str">
            <v>128 to 256MB DIMM DRAM factory upgrade for the Cisco 2691</v>
          </cell>
          <cell r="D362">
            <v>711000</v>
          </cell>
          <cell r="E362">
            <v>3542</v>
          </cell>
          <cell r="F362">
            <v>227250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 t="str">
            <v>CSCIFHTZ</v>
          </cell>
          <cell r="C363" t="str">
            <v>8 to 16 MB Flash Factory Upgrade for the Cisco 2600 Series</v>
          </cell>
          <cell r="D363">
            <v>71000</v>
          </cell>
          <cell r="E363">
            <v>354</v>
          </cell>
          <cell r="F363">
            <v>22710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 t="str">
            <v>CSCNFSAZ</v>
          </cell>
          <cell r="C364" t="str">
            <v>32 to 48 MB Flash Factory Upgrade for the Cisco 2600XM</v>
          </cell>
          <cell r="D364">
            <v>102000</v>
          </cell>
          <cell r="E364">
            <v>506</v>
          </cell>
          <cell r="F364">
            <v>32460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 t="str">
            <v>CSCNFS2Z</v>
          </cell>
          <cell r="C365" t="str">
            <v>32 to 64MB Cisco 2691 Compact Flash factory</v>
          </cell>
          <cell r="D365">
            <v>61000</v>
          </cell>
          <cell r="E365">
            <v>304</v>
          </cell>
          <cell r="F365">
            <v>19500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 t="str">
            <v>CSCIFJWZ</v>
          </cell>
          <cell r="C366" t="str">
            <v>16 MB DRAM DIMM for the Cisco 2600 Series</v>
          </cell>
          <cell r="D366">
            <v>102000</v>
          </cell>
          <cell r="E366">
            <v>506</v>
          </cell>
          <cell r="F366">
            <v>32460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 t="str">
            <v>CSCIFJXZ</v>
          </cell>
          <cell r="C367" t="str">
            <v>16 MB Flash SIMM for the Cisco 2600 Series</v>
          </cell>
          <cell r="D367">
            <v>102000</v>
          </cell>
          <cell r="E367">
            <v>506</v>
          </cell>
          <cell r="F367">
            <v>32460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 t="str">
            <v>CSCIFGEZ</v>
          </cell>
          <cell r="C368" t="str">
            <v>32 MB DRAM DIMM for the Cisco 2600 Series</v>
          </cell>
          <cell r="D368">
            <v>193000</v>
          </cell>
          <cell r="E368">
            <v>961</v>
          </cell>
          <cell r="F368">
            <v>61660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 t="str">
            <v>CSCIFGDZ</v>
          </cell>
          <cell r="C369" t="str">
            <v>8 MB DRAM DIMM for the Cisco 2600 Series</v>
          </cell>
          <cell r="D369">
            <v>71000</v>
          </cell>
          <cell r="E369">
            <v>354</v>
          </cell>
          <cell r="F369">
            <v>22710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 t="str">
            <v>CSCIFGGZ</v>
          </cell>
          <cell r="C370" t="str">
            <v>8 MB Flash SIMM for the Cisco 2600 Series</v>
          </cell>
          <cell r="D370">
            <v>71000</v>
          </cell>
          <cell r="E370">
            <v>354</v>
          </cell>
          <cell r="F370">
            <v>22710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 t="str">
            <v>CSCNFVXZ</v>
          </cell>
          <cell r="C371" t="str">
            <v>16MB Flash SIMM for the Cisco 2600XM</v>
          </cell>
          <cell r="D371">
            <v>102000</v>
          </cell>
          <cell r="E371">
            <v>506</v>
          </cell>
          <cell r="F371">
            <v>32460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 t="str">
            <v>CSCNFWHZ</v>
          </cell>
          <cell r="C372" t="str">
            <v>32MB DIMM DRAM for the Cisco 2600XM</v>
          </cell>
          <cell r="D372">
            <v>193000</v>
          </cell>
          <cell r="E372">
            <v>961</v>
          </cell>
          <cell r="F372">
            <v>61660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 t="str">
            <v>CSCNFSFZ</v>
          </cell>
          <cell r="C373" t="str">
            <v>32MB Flash SIMM for the Cisco 2600XM</v>
          </cell>
          <cell r="D373">
            <v>152000</v>
          </cell>
          <cell r="E373">
            <v>759</v>
          </cell>
          <cell r="F373">
            <v>48700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 t="str">
            <v>CSCNFWJZ</v>
          </cell>
          <cell r="C374" t="str">
            <v>64MB DIMM DRAM for the Cisco 2600XM</v>
          </cell>
          <cell r="D374">
            <v>386000</v>
          </cell>
          <cell r="E374">
            <v>1923</v>
          </cell>
          <cell r="F374">
            <v>123380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 t="str">
            <v>CSCNFYYZ</v>
          </cell>
          <cell r="C375" t="str">
            <v>32MB FLASH SIMM and BOOTROM for 262x Only</v>
          </cell>
          <cell r="D375">
            <v>152000</v>
          </cell>
          <cell r="E375">
            <v>759</v>
          </cell>
          <cell r="F375">
            <v>48700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 t="str">
            <v>CSCINU6Z</v>
          </cell>
          <cell r="C376" t="str">
            <v>16MB DRAM DIMM for the Cisco 265x only</v>
          </cell>
          <cell r="D376">
            <v>102000</v>
          </cell>
          <cell r="E376">
            <v>506</v>
          </cell>
          <cell r="F376">
            <v>32460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 t="str">
            <v>CSCINU7Z</v>
          </cell>
          <cell r="C377" t="str">
            <v>32MB DRAM DIMM for the Cisco 265x only</v>
          </cell>
          <cell r="D377">
            <v>193000</v>
          </cell>
          <cell r="E377">
            <v>961</v>
          </cell>
          <cell r="F377">
            <v>61660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 t="str">
            <v>CSCINU8Z</v>
          </cell>
          <cell r="C378" t="str">
            <v>32MB Flash SIMM for the Cisco 265x only</v>
          </cell>
          <cell r="D378">
            <v>152000</v>
          </cell>
          <cell r="E378">
            <v>759</v>
          </cell>
          <cell r="F378">
            <v>48700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 t="str">
            <v>CSCINU9Z</v>
          </cell>
          <cell r="C379" t="str">
            <v>64MB DRAM DIMM for the Cisco 265x only</v>
          </cell>
          <cell r="D379">
            <v>386000</v>
          </cell>
          <cell r="E379">
            <v>1923</v>
          </cell>
          <cell r="F379">
            <v>123380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 t="str">
            <v>CSCINUAZ</v>
          </cell>
          <cell r="C380" t="str">
            <v>8MB DRAM DIMM for the Cisco 265x only</v>
          </cell>
          <cell r="D380">
            <v>71000</v>
          </cell>
          <cell r="E380">
            <v>354</v>
          </cell>
          <cell r="F380">
            <v>22710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 t="str">
            <v>CSCNFWKZ</v>
          </cell>
          <cell r="C381" t="str">
            <v>128MB DIMM DRAM for the Cisco 2691</v>
          </cell>
          <cell r="D381">
            <v>711000</v>
          </cell>
          <cell r="E381">
            <v>3542</v>
          </cell>
          <cell r="F381">
            <v>227250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 t="str">
            <v>CSCNFWLZ</v>
          </cell>
          <cell r="C382" t="str">
            <v>64MB DIMM DRAM for the Cisco 2691</v>
          </cell>
          <cell r="D382">
            <v>386000</v>
          </cell>
          <cell r="E382">
            <v>1923</v>
          </cell>
          <cell r="F382">
            <v>123380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CSCPSXNZ</v>
          </cell>
          <cell r="C383" t="str">
            <v>RPS Field Upgrade for the Cisco 2600XM/Classic Models</v>
          </cell>
          <cell r="D383">
            <v>30000</v>
          </cell>
          <cell r="E383">
            <v>152</v>
          </cell>
          <cell r="F383">
            <v>9750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 t="str">
            <v>CSCPSXKZ</v>
          </cell>
          <cell r="C384" t="str">
            <v>Cisco 2600/2600XM AC power supply spare</v>
          </cell>
          <cell r="D384">
            <v>25000</v>
          </cell>
          <cell r="E384">
            <v>127</v>
          </cell>
          <cell r="F384">
            <v>8150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 t="str">
            <v>CSCPSXLZ</v>
          </cell>
          <cell r="C385" t="str">
            <v>Cisco 2600/2600XM DC power supply spare</v>
          </cell>
          <cell r="D385">
            <v>102000</v>
          </cell>
          <cell r="E385">
            <v>506</v>
          </cell>
          <cell r="F385">
            <v>32460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 t="str">
            <v>CSCRT6KZ</v>
          </cell>
          <cell r="C386" t="str">
            <v>1712 Security Router w/VPN Mod, 32MB Flash, 96MB DRAM</v>
          </cell>
          <cell r="D386">
            <v>210000</v>
          </cell>
          <cell r="E386">
            <v>1311</v>
          </cell>
          <cell r="F386">
            <v>84110</v>
          </cell>
          <cell r="G386">
            <v>14000</v>
          </cell>
          <cell r="H386">
            <v>20000</v>
          </cell>
          <cell r="I386">
            <v>22000</v>
          </cell>
          <cell r="J386">
            <v>13200</v>
          </cell>
          <cell r="K386">
            <v>20400</v>
          </cell>
          <cell r="L386">
            <v>22800</v>
          </cell>
        </row>
        <row r="387">
          <cell r="B387" t="str">
            <v>CSCRTAEZ</v>
          </cell>
          <cell r="C387" t="str">
            <v>10/100BaseT Modular Router w/2 WAN slots, 32M Flash/64M DRAM</v>
          </cell>
          <cell r="D387">
            <v>243000</v>
          </cell>
          <cell r="E387">
            <v>1209</v>
          </cell>
          <cell r="F387">
            <v>77570</v>
          </cell>
          <cell r="G387">
            <v>19000</v>
          </cell>
          <cell r="H387">
            <v>26000</v>
          </cell>
          <cell r="I387">
            <v>30000</v>
          </cell>
          <cell r="J387">
            <v>16800</v>
          </cell>
          <cell r="K387">
            <v>26400</v>
          </cell>
          <cell r="L387">
            <v>28800</v>
          </cell>
        </row>
        <row r="388">
          <cell r="B388" t="str">
            <v>CSCRTAFZ</v>
          </cell>
          <cell r="C388" t="str">
            <v>1721 VPN Bndl w/VPN Mod,96MB DRAM,32MB Flash,IP Plus/FW/3DES</v>
          </cell>
          <cell r="D388">
            <v>507000</v>
          </cell>
          <cell r="E388">
            <v>2525</v>
          </cell>
          <cell r="F388">
            <v>162000</v>
          </cell>
          <cell r="G388">
            <v>19000</v>
          </cell>
          <cell r="H388">
            <v>26000</v>
          </cell>
          <cell r="I388">
            <v>30000</v>
          </cell>
          <cell r="J388">
            <v>16800</v>
          </cell>
          <cell r="K388">
            <v>26400</v>
          </cell>
          <cell r="L388">
            <v>28800</v>
          </cell>
        </row>
        <row r="389">
          <cell r="B389" t="str">
            <v>CSCRTCBZ</v>
          </cell>
          <cell r="C389" t="str">
            <v>10/100 Modular Router w/ 3 slots, IOS IP, 32F/64D</v>
          </cell>
          <cell r="D389">
            <v>304000</v>
          </cell>
          <cell r="E389">
            <v>1513</v>
          </cell>
          <cell r="F389">
            <v>97070</v>
          </cell>
          <cell r="G389">
            <v>34000</v>
          </cell>
          <cell r="H389">
            <v>48000</v>
          </cell>
          <cell r="I389">
            <v>54000</v>
          </cell>
          <cell r="J389">
            <v>36000</v>
          </cell>
          <cell r="K389">
            <v>50400</v>
          </cell>
          <cell r="L389">
            <v>56400</v>
          </cell>
        </row>
        <row r="390">
          <cell r="B390" t="str">
            <v>CSCRTCCZ</v>
          </cell>
          <cell r="C390" t="str">
            <v>10/100 Modular Router w/Voice,32F/96D</v>
          </cell>
          <cell r="D390">
            <v>507000</v>
          </cell>
          <cell r="E390">
            <v>2525</v>
          </cell>
          <cell r="F390">
            <v>162000</v>
          </cell>
          <cell r="G390">
            <v>34000</v>
          </cell>
          <cell r="H390">
            <v>50000</v>
          </cell>
          <cell r="I390">
            <v>54000</v>
          </cell>
          <cell r="J390">
            <v>37000</v>
          </cell>
          <cell r="K390">
            <v>55000</v>
          </cell>
          <cell r="L390">
            <v>59000</v>
          </cell>
        </row>
        <row r="391">
          <cell r="B391" t="str">
            <v>CSCRTBRZ</v>
          </cell>
          <cell r="C391" t="str">
            <v>10/100 Modular Router w/ 4 slots,19-in Chassis,32F/64D</v>
          </cell>
          <cell r="D391">
            <v>324000</v>
          </cell>
          <cell r="E391">
            <v>1614</v>
          </cell>
          <cell r="F391">
            <v>103550</v>
          </cell>
          <cell r="G391">
            <v>35000</v>
          </cell>
          <cell r="H391">
            <v>51000</v>
          </cell>
          <cell r="I391">
            <v>56000</v>
          </cell>
          <cell r="J391">
            <v>33600</v>
          </cell>
          <cell r="K391">
            <v>48000</v>
          </cell>
          <cell r="L391">
            <v>52800</v>
          </cell>
        </row>
        <row r="392">
          <cell r="B392" t="str">
            <v>CSCRTBSZ</v>
          </cell>
          <cell r="C392" t="str">
            <v>10/100 Modular Router w/Voice,19-in Chassis,32MB FL/96MB DR</v>
          </cell>
          <cell r="D392">
            <v>527000</v>
          </cell>
          <cell r="E392">
            <v>2626</v>
          </cell>
          <cell r="F392">
            <v>168480</v>
          </cell>
          <cell r="G392">
            <v>35000</v>
          </cell>
          <cell r="H392">
            <v>51000</v>
          </cell>
          <cell r="I392">
            <v>56000</v>
          </cell>
          <cell r="J392">
            <v>37200</v>
          </cell>
          <cell r="K392">
            <v>54000</v>
          </cell>
          <cell r="L392">
            <v>58800</v>
          </cell>
        </row>
        <row r="393">
          <cell r="B393" t="str">
            <v>CSCRT4HZ</v>
          </cell>
          <cell r="C393" t="str">
            <v>Cisco 1760-V with 24-user SRST Feature License,32F/128D</v>
          </cell>
          <cell r="D393">
            <v>608000</v>
          </cell>
          <cell r="E393">
            <v>3031</v>
          </cell>
          <cell r="F393">
            <v>194470</v>
          </cell>
          <cell r="G393">
            <v>35000</v>
          </cell>
          <cell r="H393">
            <v>51000</v>
          </cell>
          <cell r="I393">
            <v>56000</v>
          </cell>
          <cell r="J393">
            <v>39000</v>
          </cell>
          <cell r="K393">
            <v>56000</v>
          </cell>
          <cell r="L393">
            <v>62000</v>
          </cell>
        </row>
        <row r="394">
          <cell r="B394" t="str">
            <v>CSCRT7HZ</v>
          </cell>
          <cell r="C394" t="str">
            <v>1760 VPN Bndl w/VPN Mod,96MB DRAM,32MB Flash,IP Plus/FW/3DES</v>
          </cell>
          <cell r="D394">
            <v>588000</v>
          </cell>
          <cell r="E394">
            <v>2930</v>
          </cell>
          <cell r="F394">
            <v>187990</v>
          </cell>
          <cell r="G394">
            <v>35000</v>
          </cell>
          <cell r="H394">
            <v>51000</v>
          </cell>
          <cell r="I394">
            <v>56000</v>
          </cell>
          <cell r="J394">
            <v>37200</v>
          </cell>
          <cell r="K394">
            <v>54000</v>
          </cell>
          <cell r="L394">
            <v>58800</v>
          </cell>
        </row>
        <row r="395">
          <cell r="B395" t="str">
            <v>CSCLCT6Z</v>
          </cell>
          <cell r="C395" t="str">
            <v>Single-Port Ethernet WAN Interface Card</v>
          </cell>
          <cell r="D395">
            <v>55000</v>
          </cell>
          <cell r="E395">
            <v>304</v>
          </cell>
          <cell r="F395">
            <v>19500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 t="str">
            <v>CSCWCWMZ</v>
          </cell>
          <cell r="C396" t="str">
            <v>4-port Ethernet Switch WIC</v>
          </cell>
          <cell r="D396">
            <v>73000</v>
          </cell>
          <cell r="E396">
            <v>405</v>
          </cell>
          <cell r="F396">
            <v>25980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 t="str">
            <v>CSCIFB5Z</v>
          </cell>
          <cell r="C397" t="str">
            <v>Cisco 1700 16MB DRAM DIMM</v>
          </cell>
          <cell r="D397">
            <v>102000</v>
          </cell>
          <cell r="E397">
            <v>506</v>
          </cell>
          <cell r="F397">
            <v>32460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 t="str">
            <v>CSCIFBMZ</v>
          </cell>
          <cell r="C398" t="str">
            <v>Cisco 1700 16MB Mini-Flash Card</v>
          </cell>
          <cell r="D398">
            <v>102000</v>
          </cell>
          <cell r="E398">
            <v>506</v>
          </cell>
          <cell r="F398">
            <v>32460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CSCIFB9Z</v>
          </cell>
          <cell r="C399" t="str">
            <v>Cisco 1700 16MB to 32MB DRAM Factory Upgrade</v>
          </cell>
          <cell r="D399">
            <v>102000</v>
          </cell>
          <cell r="E399">
            <v>506</v>
          </cell>
          <cell r="F399">
            <v>32460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 t="str">
            <v>CSCNFSQZ</v>
          </cell>
          <cell r="C400" t="str">
            <v>^Cisco 1700 16MB to 32MB Flash SIMM Factory Upgrade</v>
          </cell>
          <cell r="D400">
            <v>102000</v>
          </cell>
          <cell r="E400">
            <v>506</v>
          </cell>
          <cell r="F400">
            <v>32460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 t="str">
            <v>CSCIFB6Z</v>
          </cell>
          <cell r="C401" t="str">
            <v>Cisco 1700 32MB DRAM DIMM</v>
          </cell>
          <cell r="D401">
            <v>193000</v>
          </cell>
          <cell r="E401">
            <v>961</v>
          </cell>
          <cell r="F401">
            <v>61660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 t="str">
            <v>CSCNFW2Z</v>
          </cell>
          <cell r="C402" t="str">
            <v>Cisco 1760 Only: 32MB Flash SIMM</v>
          </cell>
          <cell r="D402">
            <v>152000</v>
          </cell>
          <cell r="E402">
            <v>759</v>
          </cell>
          <cell r="F402">
            <v>48700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 t="str">
            <v>CSCINVEZ</v>
          </cell>
          <cell r="C403" t="str">
            <v>Cisco 1720 32MB to 48MB DRAM Factory Upgrade</v>
          </cell>
          <cell r="D403">
            <v>102000</v>
          </cell>
          <cell r="E403">
            <v>506</v>
          </cell>
          <cell r="F403">
            <v>32460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 t="str">
            <v>CSCNFX6Z</v>
          </cell>
          <cell r="C404" t="str">
            <v>Cisco 1700 32MB to 64MB DRAM Factory Upgrade</v>
          </cell>
          <cell r="D404">
            <v>193000</v>
          </cell>
          <cell r="E404">
            <v>961</v>
          </cell>
          <cell r="F404">
            <v>61660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 t="str">
            <v>CSCNFX1Z</v>
          </cell>
          <cell r="C405" t="str">
            <v>Cisco 1700 64MB DRAM DIMM</v>
          </cell>
          <cell r="D405">
            <v>386000</v>
          </cell>
          <cell r="E405">
            <v>1923</v>
          </cell>
          <cell r="F405">
            <v>123380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 t="str">
            <v>CSCNFW3Z</v>
          </cell>
          <cell r="C406" t="str">
            <v>Cisco 1760 Only: 64MB Flash SIMM</v>
          </cell>
          <cell r="D406">
            <v>193000</v>
          </cell>
          <cell r="E406">
            <v>961</v>
          </cell>
          <cell r="F406">
            <v>61660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CSCNFXGZ</v>
          </cell>
          <cell r="C407" t="str">
            <v>Cisco 1700 64MB to 128MB DRAM Factory Upgrade</v>
          </cell>
          <cell r="D407">
            <v>386000</v>
          </cell>
          <cell r="E407">
            <v>1923</v>
          </cell>
          <cell r="F407">
            <v>123380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 t="str">
            <v>CSCNFX4Z</v>
          </cell>
          <cell r="C408" t="str">
            <v>Cisco 1700 64MB to 96MB DRAM Factory Upgrade</v>
          </cell>
          <cell r="D408">
            <v>193000</v>
          </cell>
          <cell r="E408">
            <v>961</v>
          </cell>
          <cell r="F408">
            <v>61660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 t="str">
            <v>CSCIF3XZ</v>
          </cell>
          <cell r="C409" t="str">
            <v>Cisco 1700 8MB to 16 MB Mini-Flash Card Factory Upgrade</v>
          </cell>
          <cell r="D409">
            <v>71000</v>
          </cell>
          <cell r="E409">
            <v>354</v>
          </cell>
          <cell r="F409">
            <v>22710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 t="str">
            <v>CSCNFTQZ</v>
          </cell>
          <cell r="C410" t="str">
            <v>Cisco 1700 96MB to 128MB DRAM Factory Upgrade</v>
          </cell>
          <cell r="D410">
            <v>193000</v>
          </cell>
          <cell r="E410">
            <v>961</v>
          </cell>
          <cell r="F410">
            <v>61660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 t="str">
            <v>CSCNFX8Z</v>
          </cell>
          <cell r="C411" t="str">
            <v>Cisco 1710/1721/1751/1760 32MB to 48MB DRAM Factory Upgrade</v>
          </cell>
          <cell r="D411">
            <v>102000</v>
          </cell>
          <cell r="E411">
            <v>506</v>
          </cell>
          <cell r="F411">
            <v>32460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 t="str">
            <v>CSCNFX9Z</v>
          </cell>
          <cell r="C412" t="str">
            <v>12-Channel packet Voice/Fax DSP Module</v>
          </cell>
          <cell r="D412">
            <v>244000</v>
          </cell>
          <cell r="E412">
            <v>1214</v>
          </cell>
          <cell r="F412">
            <v>77890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 t="str">
            <v>CSCCCE0Z</v>
          </cell>
          <cell r="C413" t="str">
            <v>16-Channel Packet Voice/Fax DSP Module for 1700</v>
          </cell>
          <cell r="D413">
            <v>609000</v>
          </cell>
          <cell r="E413">
            <v>3036</v>
          </cell>
          <cell r="F413">
            <v>194790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 t="str">
            <v>CSCCCE1Z</v>
          </cell>
          <cell r="C414" t="str">
            <v>20-Channel Packet Voice/Fax DSP Module for 1700</v>
          </cell>
          <cell r="D414">
            <v>812000</v>
          </cell>
          <cell r="E414">
            <v>4048</v>
          </cell>
          <cell r="F414">
            <v>259720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 t="str">
            <v>CSCCCE2Z</v>
          </cell>
          <cell r="C415" t="str">
            <v>20-Channel Packet Voice/Fax DSP Module for 1700</v>
          </cell>
          <cell r="D415">
            <v>812000</v>
          </cell>
          <cell r="E415">
            <v>4048</v>
          </cell>
          <cell r="F415">
            <v>259720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 t="str">
            <v>CSCCCK3Z</v>
          </cell>
          <cell r="C416" t="str">
            <v>4-Channel Packet Voice/Fax DSP Module</v>
          </cell>
          <cell r="D416">
            <v>81000</v>
          </cell>
          <cell r="E416">
            <v>405</v>
          </cell>
          <cell r="F416">
            <v>25980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 t="str">
            <v>CSCWCWXZ</v>
          </cell>
          <cell r="C417" t="str">
            <v>Cisco 1760-V 4-Channel to 20-Channel PVDM Factory Upgrade</v>
          </cell>
          <cell r="D417">
            <v>731000</v>
          </cell>
          <cell r="E417">
            <v>3643</v>
          </cell>
          <cell r="F417">
            <v>233730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 t="str">
            <v>CSCCCK4Z</v>
          </cell>
          <cell r="C418" t="str">
            <v>8-Channel Packet Voice/Fax DSP Module</v>
          </cell>
          <cell r="D418">
            <v>162000</v>
          </cell>
          <cell r="E418">
            <v>810</v>
          </cell>
          <cell r="F418">
            <v>51970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 t="str">
            <v>CSCINXKZ</v>
          </cell>
          <cell r="C419" t="str">
            <v>Cisco 1700 Series VPN Module</v>
          </cell>
          <cell r="D419">
            <v>162000</v>
          </cell>
          <cell r="E419">
            <v>810</v>
          </cell>
          <cell r="F419">
            <v>51970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 t="str">
            <v>CSCIFGAZ</v>
          </cell>
          <cell r="C420" t="str">
            <v>Cisco 1600 12MB Flash Card</v>
          </cell>
          <cell r="D420">
            <v>91000</v>
          </cell>
          <cell r="E420">
            <v>506</v>
          </cell>
          <cell r="F420">
            <v>32460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 t="str">
            <v>CSCIFG7Z</v>
          </cell>
          <cell r="C421" t="str">
            <v>Cisco 1600 16MB DRAM SIMM</v>
          </cell>
          <cell r="D421">
            <v>91000</v>
          </cell>
          <cell r="E421">
            <v>506</v>
          </cell>
          <cell r="F421">
            <v>32460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 t="str">
            <v>CSCIFGBZ</v>
          </cell>
          <cell r="C422" t="str">
            <v>Cisco 1600 Series 16MB Flash Card</v>
          </cell>
          <cell r="D422">
            <v>110000</v>
          </cell>
          <cell r="E422">
            <v>607</v>
          </cell>
          <cell r="F422">
            <v>38940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 t="str">
            <v>CSCIFG5Z</v>
          </cell>
          <cell r="C423" t="str">
            <v>Cisco 1600 4MB DRAM SIMM</v>
          </cell>
          <cell r="D423">
            <v>37000</v>
          </cell>
          <cell r="E423">
            <v>202</v>
          </cell>
          <cell r="F423">
            <v>12960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 t="str">
            <v>CSCIFH5Z</v>
          </cell>
          <cell r="C424" t="str">
            <v>Cisco 1600 4MB Flash Card</v>
          </cell>
          <cell r="D424">
            <v>37000</v>
          </cell>
          <cell r="E424">
            <v>202</v>
          </cell>
          <cell r="F424">
            <v>12960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 t="str">
            <v>CSCIFG8Z</v>
          </cell>
          <cell r="C425" t="str">
            <v>Cisco 1600 6MB Flash Card</v>
          </cell>
          <cell r="D425">
            <v>55000</v>
          </cell>
          <cell r="E425">
            <v>304</v>
          </cell>
          <cell r="F425">
            <v>19500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 t="str">
            <v>CSCIFG6Z</v>
          </cell>
          <cell r="C426" t="str">
            <v>Cisco 1600 8MB DRAM SIMM</v>
          </cell>
          <cell r="D426">
            <v>64000</v>
          </cell>
          <cell r="E426">
            <v>354</v>
          </cell>
          <cell r="F426">
            <v>22710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 t="str">
            <v>CSCIFG9Z</v>
          </cell>
          <cell r="C427" t="str">
            <v>Cisco 1600 8MB Flash Card</v>
          </cell>
          <cell r="D427">
            <v>64000</v>
          </cell>
          <cell r="E427">
            <v>354</v>
          </cell>
          <cell r="F427">
            <v>22710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 t="str">
            <v>CSCPSXZZ</v>
          </cell>
          <cell r="C428" t="str">
            <v>Cisco 1600 AC Power Supply - WORLD-WIDE</v>
          </cell>
          <cell r="D428">
            <v>18000</v>
          </cell>
          <cell r="E428">
            <v>101</v>
          </cell>
          <cell r="F428">
            <v>6480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 t="str">
            <v>CSCRTODZ</v>
          </cell>
          <cell r="C429" t="str">
            <v>ISDN/Ethernet Router</v>
          </cell>
          <cell r="D429">
            <v>124000</v>
          </cell>
          <cell r="E429">
            <v>809</v>
          </cell>
          <cell r="F429">
            <v>51910</v>
          </cell>
          <cell r="G429">
            <v>10000</v>
          </cell>
          <cell r="H429">
            <v>14000</v>
          </cell>
          <cell r="I429">
            <v>15000</v>
          </cell>
          <cell r="J429">
            <v>9600</v>
          </cell>
          <cell r="K429">
            <v>14400</v>
          </cell>
          <cell r="L429">
            <v>15600</v>
          </cell>
        </row>
        <row r="430">
          <cell r="B430" t="str">
            <v>CSCRTOFZ</v>
          </cell>
          <cell r="C430" t="str">
            <v>ISDN BRI/ETHERNET ROUTER, 4PORT HUB, 2 POTS</v>
          </cell>
          <cell r="D430">
            <v>140000</v>
          </cell>
          <cell r="E430">
            <v>910</v>
          </cell>
          <cell r="F430">
            <v>58390</v>
          </cell>
          <cell r="G430">
            <v>10000</v>
          </cell>
          <cell r="H430">
            <v>14000</v>
          </cell>
          <cell r="I430">
            <v>15000</v>
          </cell>
          <cell r="J430">
            <v>9600</v>
          </cell>
          <cell r="K430">
            <v>14400</v>
          </cell>
          <cell r="L430">
            <v>15600</v>
          </cell>
        </row>
        <row r="431">
          <cell r="B431" t="str">
            <v>CSCRTNOZ</v>
          </cell>
          <cell r="C431" t="str">
            <v>Cisco 805 Ethernet/Serial Router</v>
          </cell>
          <cell r="D431">
            <v>156000</v>
          </cell>
          <cell r="E431">
            <v>1011</v>
          </cell>
          <cell r="F431">
            <v>64870</v>
          </cell>
          <cell r="G431">
            <v>10000</v>
          </cell>
          <cell r="H431">
            <v>14000</v>
          </cell>
          <cell r="I431">
            <v>15000</v>
          </cell>
          <cell r="J431">
            <v>9600</v>
          </cell>
          <cell r="K431">
            <v>14400</v>
          </cell>
          <cell r="L431">
            <v>15600</v>
          </cell>
        </row>
        <row r="432">
          <cell r="B432" t="str">
            <v>CSCRTIWZ</v>
          </cell>
          <cell r="C432" t="str">
            <v>ISDN Ethernet router with integrated Japan DSU</v>
          </cell>
          <cell r="D432">
            <v>87000</v>
          </cell>
          <cell r="E432">
            <v>622</v>
          </cell>
          <cell r="F432">
            <v>39910</v>
          </cell>
          <cell r="G432">
            <v>10000</v>
          </cell>
          <cell r="H432">
            <v>14000</v>
          </cell>
          <cell r="I432">
            <v>15000</v>
          </cell>
          <cell r="J432">
            <v>9600</v>
          </cell>
          <cell r="K432">
            <v>14400</v>
          </cell>
          <cell r="L432">
            <v>15600</v>
          </cell>
        </row>
        <row r="433">
          <cell r="B433" t="str">
            <v>CSCRTIXZ</v>
          </cell>
          <cell r="C433" t="str">
            <v>ISDN/Ethernet router with integrated 4 port hub / Japan DSU</v>
          </cell>
          <cell r="D433">
            <v>94000</v>
          </cell>
          <cell r="E433">
            <v>667</v>
          </cell>
          <cell r="F433">
            <v>42790</v>
          </cell>
          <cell r="G433">
            <v>10000</v>
          </cell>
          <cell r="H433">
            <v>14000</v>
          </cell>
          <cell r="I433">
            <v>15000</v>
          </cell>
          <cell r="J433">
            <v>9600</v>
          </cell>
          <cell r="K433">
            <v>14400</v>
          </cell>
          <cell r="L433">
            <v>15600</v>
          </cell>
        </row>
        <row r="434">
          <cell r="B434" t="str">
            <v>CSCRT7AZ</v>
          </cell>
          <cell r="C434" t="str">
            <v>Cisco 831 Ethernet Router</v>
          </cell>
          <cell r="D434">
            <v>108000</v>
          </cell>
          <cell r="E434">
            <v>657</v>
          </cell>
          <cell r="F434">
            <v>42150</v>
          </cell>
          <cell r="G434">
            <v>9000</v>
          </cell>
          <cell r="H434">
            <v>12000</v>
          </cell>
          <cell r="I434">
            <v>13000</v>
          </cell>
          <cell r="J434">
            <v>7200</v>
          </cell>
          <cell r="K434">
            <v>12000</v>
          </cell>
          <cell r="L434">
            <v>13200</v>
          </cell>
        </row>
        <row r="435">
          <cell r="B435" t="str">
            <v>CSCIF8GZ</v>
          </cell>
          <cell r="C435" t="str">
            <v>CISCO 800 series  4MB DRAM DIMM</v>
          </cell>
          <cell r="D435">
            <v>16000</v>
          </cell>
          <cell r="E435">
            <v>101</v>
          </cell>
          <cell r="F435">
            <v>6480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 t="str">
            <v>CSCIF8OZ</v>
          </cell>
          <cell r="C436" t="str">
            <v>CISCO 800 series 4MB FLASH MINI-CARD</v>
          </cell>
          <cell r="D436">
            <v>16000</v>
          </cell>
          <cell r="E436">
            <v>101</v>
          </cell>
          <cell r="F436">
            <v>6480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 t="str">
            <v>CSCIF8HZ</v>
          </cell>
          <cell r="C437" t="str">
            <v>CISCO 800 series 8MB DRAM DIMM</v>
          </cell>
          <cell r="D437">
            <v>31000</v>
          </cell>
          <cell r="E437">
            <v>202</v>
          </cell>
          <cell r="F437">
            <v>12960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 t="str">
            <v>CSCIF8DZ</v>
          </cell>
          <cell r="C438" t="str">
            <v>CISCO series 8MB FLASH MINI-CARD</v>
          </cell>
          <cell r="D438">
            <v>31000</v>
          </cell>
          <cell r="E438">
            <v>202</v>
          </cell>
          <cell r="F438">
            <v>12960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 t="str">
            <v>CSCNFTNZ</v>
          </cell>
          <cell r="C439" t="str">
            <v>Cisco 800 8-MB to 12-MB DRAM factory upgrade</v>
          </cell>
          <cell r="D439">
            <v>16000</v>
          </cell>
          <cell r="E439">
            <v>101</v>
          </cell>
          <cell r="F439">
            <v>6480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CSCIF8CZ</v>
          </cell>
          <cell r="C440" t="str">
            <v>Cisco 800 8MB to 12MB Flash Factory Upgrade</v>
          </cell>
          <cell r="D440">
            <v>31000</v>
          </cell>
          <cell r="E440">
            <v>202</v>
          </cell>
          <cell r="F440">
            <v>12960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CSCIF58Z</v>
          </cell>
          <cell r="C441" t="str">
            <v>Cisco 805 4-MB to 8-MB Flash factory upgrade</v>
          </cell>
          <cell r="D441">
            <v>16000</v>
          </cell>
          <cell r="E441">
            <v>101</v>
          </cell>
          <cell r="F441">
            <v>6480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CSCIF59Z</v>
          </cell>
          <cell r="C442" t="str">
            <v>Cisco 805 8-MB to 12-MB DRAM factory upgrade</v>
          </cell>
          <cell r="D442">
            <v>16000</v>
          </cell>
          <cell r="E442">
            <v>101</v>
          </cell>
          <cell r="F442">
            <v>6480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 t="str">
            <v>CSCIF5AZ</v>
          </cell>
          <cell r="C443" t="str">
            <v>Cisco 805 8-MB to 16-MB DRAM factory upgrade</v>
          </cell>
          <cell r="D443">
            <v>31000</v>
          </cell>
          <cell r="E443">
            <v>202</v>
          </cell>
          <cell r="F443">
            <v>12960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 t="str">
            <v>CSCNFYWZ</v>
          </cell>
          <cell r="C444" t="str">
            <v>8MB to 12MB Flash Upgrade</v>
          </cell>
          <cell r="D444">
            <v>16000</v>
          </cell>
          <cell r="E444">
            <v>101</v>
          </cell>
          <cell r="F444">
            <v>6480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 t="str">
            <v>CSCINVOZ</v>
          </cell>
          <cell r="C445" t="str">
            <v>8MB to 16MB DRAMUpgrade</v>
          </cell>
          <cell r="D445">
            <v>31000</v>
          </cell>
          <cell r="E445">
            <v>202</v>
          </cell>
          <cell r="F445">
            <v>12960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 t="str">
            <v>CSCNFYVZ</v>
          </cell>
          <cell r="C446" t="str">
            <v>16 MB DRAM memory upgrade 806, 820 series</v>
          </cell>
          <cell r="D446">
            <v>47000</v>
          </cell>
          <cell r="E446">
            <v>304</v>
          </cell>
          <cell r="F446">
            <v>19500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 t="str">
            <v>CSCPSPHZ</v>
          </cell>
          <cell r="C447" t="str">
            <v>Cisco 805 universal, external AC power supply, spare</v>
          </cell>
          <cell r="D447">
            <v>16000</v>
          </cell>
          <cell r="E447">
            <v>101</v>
          </cell>
          <cell r="F447">
            <v>6480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 t="str">
            <v>CSCNFTZZ</v>
          </cell>
          <cell r="C448" t="str">
            <v>Cisco 830 series 12MB to 16MB flash upgrade</v>
          </cell>
          <cell r="D448">
            <v>17000</v>
          </cell>
          <cell r="E448">
            <v>101</v>
          </cell>
          <cell r="F448">
            <v>6480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CSCNFS0Z</v>
          </cell>
          <cell r="C449" t="str">
            <v>Cisco 830 Series 12MB to 24MB flash upgrade</v>
          </cell>
          <cell r="D449">
            <v>42000</v>
          </cell>
          <cell r="E449">
            <v>253</v>
          </cell>
          <cell r="F449">
            <v>16230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 t="str">
            <v>CSCNFTYZ</v>
          </cell>
          <cell r="C450" t="str">
            <v>Cisco 830 Series 16MB SDRAM factory upgrade</v>
          </cell>
          <cell r="D450">
            <v>50000</v>
          </cell>
          <cell r="E450">
            <v>304</v>
          </cell>
          <cell r="F450">
            <v>19500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 t="str">
            <v>CSCNFTSZ</v>
          </cell>
          <cell r="C451" t="str">
            <v>Cisco 830 series 8MB to 12MB flash upgrade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 t="str">
            <v>CSCHUWRZ</v>
          </cell>
          <cell r="C452" t="str">
            <v>AP Platform, Cardbus and MPCI Slots (no radio), Enet Uplink</v>
          </cell>
          <cell r="D452">
            <v>122000</v>
          </cell>
          <cell r="E452">
            <v>759</v>
          </cell>
          <cell r="F452">
            <v>48700</v>
          </cell>
          <cell r="G452">
            <v>13000</v>
          </cell>
          <cell r="H452">
            <v>19000</v>
          </cell>
          <cell r="I452">
            <v>21000</v>
          </cell>
          <cell r="J452">
            <v>12000</v>
          </cell>
          <cell r="K452">
            <v>16800</v>
          </cell>
          <cell r="L452">
            <v>19200</v>
          </cell>
        </row>
        <row r="453">
          <cell r="B453" t="str">
            <v>CSCHUWQZ</v>
          </cell>
          <cell r="C453" t="str">
            <v>IOS AP, CBus and MPCI Slots (no radios), Enet Uplink</v>
          </cell>
          <cell r="D453">
            <v>122000</v>
          </cell>
          <cell r="E453">
            <v>759</v>
          </cell>
          <cell r="F453">
            <v>48700</v>
          </cell>
          <cell r="G453">
            <v>13000</v>
          </cell>
          <cell r="H453">
            <v>19000</v>
          </cell>
          <cell r="I453">
            <v>21000</v>
          </cell>
          <cell r="J453">
            <v>12000</v>
          </cell>
          <cell r="K453">
            <v>16800</v>
          </cell>
          <cell r="L453">
            <v>19200</v>
          </cell>
        </row>
        <row r="454">
          <cell r="B454" t="str">
            <v>CSCHUWYZ</v>
          </cell>
          <cell r="C454" t="str">
            <v>802.11a AP w/Avail MPCI Slot, Enet Uplink, TELEC Cnfg</v>
          </cell>
          <cell r="D454">
            <v>203000</v>
          </cell>
          <cell r="E454">
            <v>1264</v>
          </cell>
          <cell r="F454">
            <v>81100</v>
          </cell>
          <cell r="G454">
            <v>21000</v>
          </cell>
          <cell r="H454">
            <v>30000</v>
          </cell>
          <cell r="I454">
            <v>33000</v>
          </cell>
          <cell r="J454">
            <v>23000</v>
          </cell>
          <cell r="K454">
            <v>33000</v>
          </cell>
          <cell r="L454">
            <v>36000</v>
          </cell>
        </row>
        <row r="455">
          <cell r="B455" t="str">
            <v>CSCHUV3Z</v>
          </cell>
          <cell r="C455" t="str">
            <v>802.11g IOS AP w/Avail CBus Slot, Japan Cnfg</v>
          </cell>
          <cell r="D455">
            <v>146000</v>
          </cell>
          <cell r="E455">
            <v>910</v>
          </cell>
          <cell r="F455">
            <v>58390</v>
          </cell>
          <cell r="G455">
            <v>14000</v>
          </cell>
          <cell r="H455">
            <v>20000</v>
          </cell>
          <cell r="I455">
            <v>22000</v>
          </cell>
          <cell r="J455">
            <v>15000</v>
          </cell>
          <cell r="K455">
            <v>22000</v>
          </cell>
          <cell r="L455">
            <v>24000</v>
          </cell>
        </row>
        <row r="456">
          <cell r="B456" t="str">
            <v>CSCLCRNZ</v>
          </cell>
          <cell r="C456" t="str">
            <v>802.11g Configurable Radio Module for AP1200/AP1100, TELEC</v>
          </cell>
          <cell r="D456">
            <v>24000</v>
          </cell>
          <cell r="E456">
            <v>151</v>
          </cell>
          <cell r="F456">
            <v>9690</v>
          </cell>
          <cell r="G456">
            <v>2000</v>
          </cell>
          <cell r="H456">
            <v>3000</v>
          </cell>
          <cell r="I456">
            <v>3000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 t="str">
            <v>CSCHUWJZ</v>
          </cell>
          <cell r="C457" t="str">
            <v>2.4 GHz, 11 Mbps Bridge, Dual RP-TNC Connectors, TELEC Cnfg</v>
          </cell>
          <cell r="D457">
            <v>211000</v>
          </cell>
          <cell r="E457">
            <v>1315</v>
          </cell>
          <cell r="F457">
            <v>84370</v>
          </cell>
          <cell r="G457">
            <v>31000</v>
          </cell>
          <cell r="H457">
            <v>45000</v>
          </cell>
          <cell r="I457">
            <v>50000</v>
          </cell>
          <cell r="J457">
            <v>34000</v>
          </cell>
          <cell r="K457">
            <v>50000</v>
          </cell>
          <cell r="L457">
            <v>55000</v>
          </cell>
        </row>
        <row r="458">
          <cell r="B458" t="str">
            <v>CSCHUWBZ</v>
          </cell>
          <cell r="C458" t="str">
            <v>802.11b WorkGroup Bridge w/Captured Dipole Antenna</v>
          </cell>
          <cell r="D458">
            <v>97000</v>
          </cell>
          <cell r="E458">
            <v>606</v>
          </cell>
          <cell r="F458">
            <v>38880</v>
          </cell>
          <cell r="G458" t="str">
            <v>Quote</v>
          </cell>
          <cell r="H458" t="str">
            <v>Quote</v>
          </cell>
          <cell r="I458" t="str">
            <v>Quote</v>
          </cell>
          <cell r="J458" t="str">
            <v>Quote</v>
          </cell>
          <cell r="K458" t="str">
            <v>Quote</v>
          </cell>
          <cell r="L458" t="str">
            <v>Quote</v>
          </cell>
        </row>
        <row r="459">
          <cell r="B459" t="str">
            <v>CSCHUWCZ</v>
          </cell>
          <cell r="C459" t="str">
            <v>802.11b WorkGroup Bridge w/Dual RP-TNC Connectors</v>
          </cell>
          <cell r="D459">
            <v>102000</v>
          </cell>
          <cell r="E459">
            <v>637</v>
          </cell>
          <cell r="F459">
            <v>40870</v>
          </cell>
          <cell r="G459">
            <v>12000</v>
          </cell>
          <cell r="H459">
            <v>14000</v>
          </cell>
          <cell r="I459">
            <v>17000</v>
          </cell>
          <cell r="J459">
            <v>12000</v>
          </cell>
          <cell r="K459">
            <v>16800</v>
          </cell>
          <cell r="L459">
            <v>19200</v>
          </cell>
        </row>
        <row r="460">
          <cell r="B460" t="str">
            <v>CSCLCS1Z</v>
          </cell>
          <cell r="C460" t="str">
            <v>802.11b PC Card w/Dual MMCX Connectors</v>
          </cell>
          <cell r="D460">
            <v>26000</v>
          </cell>
          <cell r="E460">
            <v>161</v>
          </cell>
          <cell r="F460">
            <v>10330</v>
          </cell>
          <cell r="G460" t="str">
            <v>Quote</v>
          </cell>
          <cell r="H460" t="str">
            <v>Quote</v>
          </cell>
          <cell r="I460" t="str">
            <v>Quote</v>
          </cell>
          <cell r="J460" t="str">
            <v>Quote</v>
          </cell>
          <cell r="K460" t="str">
            <v>Quote</v>
          </cell>
          <cell r="L460" t="str">
            <v>Quote</v>
          </cell>
        </row>
        <row r="461">
          <cell r="B461" t="str">
            <v>CSCCCLUZ</v>
          </cell>
          <cell r="C461" t="str">
            <v>802.11b PCI Adapter w/RP-TNC Connector, Dipole Antenna</v>
          </cell>
          <cell r="D461">
            <v>49000</v>
          </cell>
          <cell r="E461">
            <v>303</v>
          </cell>
          <cell r="F461">
            <v>19440</v>
          </cell>
          <cell r="G461">
            <v>0</v>
          </cell>
          <cell r="H461">
            <v>0</v>
          </cell>
          <cell r="I461">
            <v>0</v>
          </cell>
          <cell r="J461">
            <v>19200</v>
          </cell>
          <cell r="K461">
            <v>28800</v>
          </cell>
          <cell r="L461">
            <v>31200</v>
          </cell>
        </row>
        <row r="462">
          <cell r="B462" t="str">
            <v>CSCLCTGZ</v>
          </cell>
          <cell r="C462" t="str">
            <v>802.11b PC Card w/Integrated Antenna</v>
          </cell>
          <cell r="D462">
            <v>27000</v>
          </cell>
          <cell r="E462">
            <v>171</v>
          </cell>
          <cell r="F462">
            <v>10970</v>
          </cell>
          <cell r="G462">
            <v>0</v>
          </cell>
          <cell r="H462">
            <v>0</v>
          </cell>
          <cell r="I462">
            <v>0</v>
          </cell>
          <cell r="J462">
            <v>7200</v>
          </cell>
          <cell r="K462">
            <v>10800</v>
          </cell>
          <cell r="L462">
            <v>12000</v>
          </cell>
        </row>
        <row r="463">
          <cell r="B463" t="str">
            <v>CSCHUVCZ</v>
          </cell>
          <cell r="C463" t="str">
            <v>802.11a CardBus Adapt w/Int Ant, TELEC Cnfg</v>
          </cell>
          <cell r="D463">
            <v>37000</v>
          </cell>
          <cell r="E463">
            <v>232</v>
          </cell>
          <cell r="F463">
            <v>14890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 t="str">
            <v>CSCPSPXZ</v>
          </cell>
          <cell r="C464" t="str">
            <v>Power Injector Media Converter for 1100,1200 Series</v>
          </cell>
          <cell r="D464">
            <v>49000</v>
          </cell>
          <cell r="E464">
            <v>303</v>
          </cell>
          <cell r="F464">
            <v>19440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 t="str">
            <v>CSCPSPWZ</v>
          </cell>
          <cell r="C465" t="str">
            <v>Power Injector for 1100, 1200 Series</v>
          </cell>
          <cell r="D465">
            <v>10000</v>
          </cell>
          <cell r="E465">
            <v>60</v>
          </cell>
          <cell r="F465">
            <v>3850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 t="str">
            <v>CSCNCPKZ</v>
          </cell>
          <cell r="C466" t="str">
            <v>350 Single Port Power Injector- Spare</v>
          </cell>
          <cell r="D466">
            <v>10000</v>
          </cell>
          <cell r="E466">
            <v>60</v>
          </cell>
          <cell r="F466">
            <v>3850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 t="str">
            <v>CSCNCFKZ</v>
          </cell>
          <cell r="C467" t="str">
            <v>1200 Platform Console Cable</v>
          </cell>
          <cell r="D467">
            <v>2000</v>
          </cell>
          <cell r="E467">
            <v>10</v>
          </cell>
          <cell r="F467">
            <v>640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 t="str">
            <v>CSCNCRZZ</v>
          </cell>
          <cell r="C468" t="str">
            <v>2.4 GHz, 5.2 dBi Ceiling Omni Ant. w/RP-TNC Connector</v>
          </cell>
          <cell r="D468">
            <v>26000</v>
          </cell>
          <cell r="E468">
            <v>161</v>
          </cell>
          <cell r="F468">
            <v>10330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 t="str">
            <v>CSCNCQ0Z</v>
          </cell>
          <cell r="C469" t="str">
            <v>2.4 GHz,6 dBi Patch Ant w/RP-TNC Connector</v>
          </cell>
          <cell r="D469">
            <v>36000</v>
          </cell>
          <cell r="E469">
            <v>222</v>
          </cell>
          <cell r="F469">
            <v>14240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 t="str">
            <v>CSCNCQ1Z</v>
          </cell>
          <cell r="C470" t="str">
            <v>2.4 GHz, 13.5 dBi Yagi Mast Mount Ant. w/ RP-TNC Connector</v>
          </cell>
          <cell r="D470">
            <v>60000</v>
          </cell>
          <cell r="E470">
            <v>373</v>
          </cell>
          <cell r="F470">
            <v>23930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 t="str">
            <v>CSCNCPAZ</v>
          </cell>
          <cell r="C471" t="str">
            <v>2.4 GHz, 6.5 dBi Diversity Patch  Ant w/RP-TNC Connector</v>
          </cell>
          <cell r="D471">
            <v>65000</v>
          </cell>
          <cell r="E471">
            <v>404</v>
          </cell>
          <cell r="F471">
            <v>25920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 t="str">
            <v>CSCNCQ2Z</v>
          </cell>
          <cell r="C472" t="str">
            <v>2.4 GHz, 5.2 dBi Mast Mount Omni Ant w/RP-TNC Connector</v>
          </cell>
          <cell r="D472">
            <v>26000</v>
          </cell>
          <cell r="E472">
            <v>161</v>
          </cell>
          <cell r="F472">
            <v>10330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 t="str">
            <v>CSCNCQ7Z</v>
          </cell>
          <cell r="C473" t="str">
            <v>2.4 GHz, 5.2 dBi Divers. Pillar Omni Ant. w/RP-TNC Con.</v>
          </cell>
          <cell r="D473">
            <v>34000</v>
          </cell>
          <cell r="E473">
            <v>212</v>
          </cell>
          <cell r="F473">
            <v>13600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 t="str">
            <v>CSCNCQBZ</v>
          </cell>
          <cell r="C474" t="str">
            <v>2.4 GHz, 2.2 dBi Divers. Dipole Ant. base w/MMCX Connectors</v>
          </cell>
          <cell r="D474">
            <v>31000</v>
          </cell>
          <cell r="E474">
            <v>191</v>
          </cell>
          <cell r="F474">
            <v>12250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 t="str">
            <v>CSCNCQEZ</v>
          </cell>
          <cell r="C475" t="str">
            <v>2.4 GHz,2.2 dBi Dipole Antenna w/ RP-TNC Connect. Qty. 1</v>
          </cell>
          <cell r="D475">
            <v>3000</v>
          </cell>
          <cell r="E475">
            <v>19</v>
          </cell>
          <cell r="F475">
            <v>1220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 t="str">
            <v>CSCNCPFZ</v>
          </cell>
          <cell r="C476" t="str">
            <v>2.4 GHz ,2 dBi Divers. Omni Ceiling  Ant. w/ RP-TNC Connect.</v>
          </cell>
          <cell r="D476">
            <v>45000</v>
          </cell>
          <cell r="E476">
            <v>282</v>
          </cell>
          <cell r="F476">
            <v>18090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 t="str">
            <v>CSCTCY5Z</v>
          </cell>
          <cell r="C477" t="str">
            <v>50 ft. LOW LOSS CABLE ASSEMBLY W/RP-TNC CONNECTORS</v>
          </cell>
          <cell r="D477">
            <v>32000</v>
          </cell>
          <cell r="E477">
            <v>201</v>
          </cell>
          <cell r="F477">
            <v>12900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 t="str">
            <v>CSCTCY6Z</v>
          </cell>
          <cell r="C478" t="str">
            <v>Antenna Mount for use with ANT1949</v>
          </cell>
          <cell r="D478">
            <v>11000</v>
          </cell>
          <cell r="E478">
            <v>70</v>
          </cell>
          <cell r="F478">
            <v>4490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 t="str">
            <v>CSCHUV7Z</v>
          </cell>
          <cell r="C479" t="str">
            <v>802.11b AP, Single MPCI Radio, Int Ant, Japan Cnfg</v>
          </cell>
          <cell r="D479">
            <v>98000</v>
          </cell>
          <cell r="E479">
            <v>606</v>
          </cell>
          <cell r="F479">
            <v>38880</v>
          </cell>
          <cell r="G479">
            <v>9000</v>
          </cell>
          <cell r="H479">
            <v>13000</v>
          </cell>
          <cell r="I479">
            <v>14000</v>
          </cell>
          <cell r="J479">
            <v>10000</v>
          </cell>
          <cell r="K479">
            <v>14000</v>
          </cell>
          <cell r="L479">
            <v>15000</v>
          </cell>
        </row>
        <row r="480">
          <cell r="B480" t="str">
            <v>CSCHUVAZ</v>
          </cell>
          <cell r="C480" t="str">
            <v>802.11g AP, Single MPCI Radio, Int Ant, Japan Cnfg</v>
          </cell>
          <cell r="D480">
            <v>98000</v>
          </cell>
          <cell r="E480">
            <v>606</v>
          </cell>
          <cell r="F480">
            <v>38880</v>
          </cell>
          <cell r="G480">
            <v>9000</v>
          </cell>
          <cell r="H480">
            <v>13000</v>
          </cell>
          <cell r="I480">
            <v>14000</v>
          </cell>
          <cell r="J480">
            <v>10000</v>
          </cell>
          <cell r="K480">
            <v>14000</v>
          </cell>
          <cell r="L480">
            <v>15000</v>
          </cell>
        </row>
        <row r="481">
          <cell r="B481" t="str">
            <v>CSCNSQLZ</v>
          </cell>
          <cell r="C481" t="str">
            <v>8 10/100 Ethernet ports and 1 100BASE-FX Ethernet port</v>
          </cell>
          <cell r="D481">
            <v>125000</v>
          </cell>
          <cell r="E481">
            <v>1007</v>
          </cell>
          <cell r="F481">
            <v>64610</v>
          </cell>
          <cell r="G481">
            <v>15000</v>
          </cell>
          <cell r="H481">
            <v>22000</v>
          </cell>
          <cell r="I481">
            <v>24000</v>
          </cell>
          <cell r="J481">
            <v>15600</v>
          </cell>
          <cell r="K481">
            <v>22800</v>
          </cell>
          <cell r="L481">
            <v>25200</v>
          </cell>
        </row>
        <row r="482">
          <cell r="B482" t="str">
            <v>CSCNSQKZ</v>
          </cell>
          <cell r="C482" t="str">
            <v>8 10/100 Ethernet ports and 1 10/100/1000 Ethernet port</v>
          </cell>
          <cell r="D482">
            <v>100000</v>
          </cell>
          <cell r="E482">
            <v>805</v>
          </cell>
          <cell r="F482">
            <v>51650</v>
          </cell>
          <cell r="G482">
            <v>12000</v>
          </cell>
          <cell r="H482">
            <v>18000</v>
          </cell>
          <cell r="I482">
            <v>20000</v>
          </cell>
          <cell r="J482">
            <v>13200</v>
          </cell>
          <cell r="K482">
            <v>19200</v>
          </cell>
          <cell r="L482">
            <v>21600</v>
          </cell>
        </row>
        <row r="483">
          <cell r="B483" t="str">
            <v>CSCNSTXZ</v>
          </cell>
          <cell r="C483" t="str">
            <v>12 port, 10/100 Catalyst Switch, Standard Image only</v>
          </cell>
          <cell r="D483">
            <v>148000</v>
          </cell>
          <cell r="E483">
            <v>906</v>
          </cell>
          <cell r="F483">
            <v>58130</v>
          </cell>
          <cell r="G483">
            <v>10000</v>
          </cell>
          <cell r="H483">
            <v>13000</v>
          </cell>
          <cell r="I483">
            <v>15000</v>
          </cell>
          <cell r="J483">
            <v>9600</v>
          </cell>
          <cell r="K483">
            <v>14400</v>
          </cell>
          <cell r="L483">
            <v>15600</v>
          </cell>
        </row>
        <row r="484">
          <cell r="B484" t="str">
            <v>CSCNSTPZ</v>
          </cell>
          <cell r="C484" t="str">
            <v>24 port, 10/100 Catalyst Switch, Standard Image only</v>
          </cell>
          <cell r="D484">
            <v>158000</v>
          </cell>
          <cell r="E484">
            <v>1007</v>
          </cell>
          <cell r="F484">
            <v>64610</v>
          </cell>
          <cell r="G484">
            <v>11000</v>
          </cell>
          <cell r="H484">
            <v>15000</v>
          </cell>
          <cell r="I484">
            <v>17000</v>
          </cell>
          <cell r="J484">
            <v>9600</v>
          </cell>
          <cell r="K484">
            <v>14400</v>
          </cell>
          <cell r="L484">
            <v>15600</v>
          </cell>
        </row>
        <row r="485">
          <cell r="B485" t="str">
            <v>CSCNSTYZ</v>
          </cell>
          <cell r="C485" t="str">
            <v>24 10/100 ports with 2 100BASE-FX uplinks, Enhanced Image</v>
          </cell>
          <cell r="D485">
            <v>348000</v>
          </cell>
          <cell r="E485">
            <v>2221</v>
          </cell>
          <cell r="F485">
            <v>142500</v>
          </cell>
          <cell r="G485">
            <v>23000</v>
          </cell>
          <cell r="H485">
            <v>34000</v>
          </cell>
          <cell r="I485">
            <v>37000</v>
          </cell>
          <cell r="J485">
            <v>26400</v>
          </cell>
          <cell r="K485">
            <v>36000</v>
          </cell>
          <cell r="L485">
            <v>39600</v>
          </cell>
        </row>
        <row r="486">
          <cell r="B486" t="str">
            <v>CSCRTAXZ</v>
          </cell>
          <cell r="C486" t="str">
            <v>Catalyst 2950, 12 10/100 with 2 GBIC slots, Enhanced Image</v>
          </cell>
          <cell r="D486">
            <v>348000</v>
          </cell>
          <cell r="E486">
            <v>2323</v>
          </cell>
          <cell r="F486">
            <v>149040</v>
          </cell>
          <cell r="G486">
            <v>33000</v>
          </cell>
          <cell r="H486">
            <v>47000</v>
          </cell>
          <cell r="I486">
            <v>52000</v>
          </cell>
          <cell r="J486">
            <v>36000</v>
          </cell>
          <cell r="K486">
            <v>50400</v>
          </cell>
          <cell r="L486">
            <v>56400</v>
          </cell>
        </row>
        <row r="487">
          <cell r="B487" t="str">
            <v>CSCNSSLZ</v>
          </cell>
          <cell r="C487" t="str">
            <v>Catalyst 2950, 24 10/100 with 2GBIC slots, Enhanced Image</v>
          </cell>
          <cell r="D487">
            <v>378000</v>
          </cell>
          <cell r="E487">
            <v>2525</v>
          </cell>
          <cell r="F487">
            <v>162000</v>
          </cell>
          <cell r="G487">
            <v>35000</v>
          </cell>
          <cell r="H487">
            <v>51000</v>
          </cell>
          <cell r="I487">
            <v>55000</v>
          </cell>
          <cell r="J487">
            <v>37200</v>
          </cell>
          <cell r="K487">
            <v>54000</v>
          </cell>
          <cell r="L487">
            <v>58800</v>
          </cell>
        </row>
        <row r="488">
          <cell r="B488" t="str">
            <v>CSCNSS6Z</v>
          </cell>
          <cell r="C488" t="str">
            <v>24 10/100 + 2 GBIC slots, Enhanced Image, DC version</v>
          </cell>
          <cell r="D488">
            <v>528000</v>
          </cell>
          <cell r="E488">
            <v>3537</v>
          </cell>
          <cell r="F488">
            <v>226930</v>
          </cell>
          <cell r="G488">
            <v>35000</v>
          </cell>
          <cell r="H488">
            <v>51000</v>
          </cell>
          <cell r="I488">
            <v>55000</v>
          </cell>
          <cell r="J488">
            <v>37200</v>
          </cell>
          <cell r="K488">
            <v>54000</v>
          </cell>
          <cell r="L488">
            <v>58800</v>
          </cell>
        </row>
        <row r="489">
          <cell r="B489" t="str">
            <v>CSCNSS7Z</v>
          </cell>
          <cell r="C489" t="str">
            <v>Catalyst 2950, 48 10/100 with 2 GBIC slots, Enhanced Image</v>
          </cell>
          <cell r="D489">
            <v>678000</v>
          </cell>
          <cell r="E489">
            <v>4549</v>
          </cell>
          <cell r="F489">
            <v>291860</v>
          </cell>
          <cell r="G489">
            <v>56000</v>
          </cell>
          <cell r="H489">
            <v>81000</v>
          </cell>
          <cell r="I489">
            <v>89000</v>
          </cell>
          <cell r="J489">
            <v>56400</v>
          </cell>
          <cell r="K489">
            <v>82800</v>
          </cell>
          <cell r="L489">
            <v>91200</v>
          </cell>
        </row>
        <row r="490">
          <cell r="B490" t="str">
            <v>CSCNSTQZ</v>
          </cell>
          <cell r="C490" t="str">
            <v>24 10/100 ports w/ 2 10/100/1000BASE-T ports, Enhanced Image</v>
          </cell>
          <cell r="D490">
            <v>198000</v>
          </cell>
          <cell r="E490">
            <v>1311</v>
          </cell>
          <cell r="F490">
            <v>84110</v>
          </cell>
          <cell r="G490">
            <v>13000</v>
          </cell>
          <cell r="H490">
            <v>20000</v>
          </cell>
          <cell r="I490">
            <v>22000</v>
          </cell>
          <cell r="J490">
            <v>18000</v>
          </cell>
          <cell r="K490">
            <v>25200</v>
          </cell>
          <cell r="L490">
            <v>27600</v>
          </cell>
        </row>
        <row r="491">
          <cell r="B491" t="str">
            <v>CSCNSRQZ</v>
          </cell>
          <cell r="C491" t="str">
            <v>2955 12 TX w/MM Uplinks</v>
          </cell>
          <cell r="D491">
            <v>498000</v>
          </cell>
          <cell r="E491">
            <v>2935</v>
          </cell>
          <cell r="F491">
            <v>188310</v>
          </cell>
          <cell r="G491">
            <v>34000</v>
          </cell>
          <cell r="H491">
            <v>48000</v>
          </cell>
          <cell r="I491">
            <v>54000</v>
          </cell>
          <cell r="J491">
            <v>36000</v>
          </cell>
          <cell r="K491">
            <v>50400</v>
          </cell>
          <cell r="L491">
            <v>56400</v>
          </cell>
        </row>
        <row r="492">
          <cell r="B492" t="str">
            <v>CSCNSRRZ</v>
          </cell>
          <cell r="C492" t="str">
            <v>2955 12 TX w/Single Mode Uplinks</v>
          </cell>
          <cell r="D492">
            <v>598000</v>
          </cell>
          <cell r="E492">
            <v>3643</v>
          </cell>
          <cell r="F492">
            <v>233730</v>
          </cell>
          <cell r="G492">
            <v>42000</v>
          </cell>
          <cell r="H492">
            <v>61000</v>
          </cell>
          <cell r="I492">
            <v>66000</v>
          </cell>
          <cell r="J492">
            <v>43200</v>
          </cell>
          <cell r="K492">
            <v>62400</v>
          </cell>
          <cell r="L492">
            <v>68400</v>
          </cell>
        </row>
        <row r="493">
          <cell r="B493" t="str">
            <v>CSCNSRSZ</v>
          </cell>
          <cell r="C493" t="str">
            <v>2955 12 TX ports w/ copper uplinks</v>
          </cell>
          <cell r="D493">
            <v>348000</v>
          </cell>
          <cell r="E493">
            <v>2125</v>
          </cell>
          <cell r="F493">
            <v>136340</v>
          </cell>
          <cell r="G493">
            <v>24000</v>
          </cell>
          <cell r="H493">
            <v>35000</v>
          </cell>
          <cell r="I493">
            <v>39000</v>
          </cell>
          <cell r="J493">
            <v>27600</v>
          </cell>
          <cell r="K493">
            <v>39600</v>
          </cell>
          <cell r="L493">
            <v>43200</v>
          </cell>
        </row>
        <row r="494">
          <cell r="B494" t="str">
            <v>CSCCCFCZ</v>
          </cell>
          <cell r="C494" t="str">
            <v>1000BASE-T GBIC</v>
          </cell>
          <cell r="D494">
            <v>63000</v>
          </cell>
          <cell r="E494">
            <v>400</v>
          </cell>
          <cell r="F494">
            <v>25660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 t="str">
            <v>CSCNCW8Z</v>
          </cell>
          <cell r="C495" t="str">
            <v>GigaStack Stacking GBIC and 50cm cable</v>
          </cell>
          <cell r="D495">
            <v>40000</v>
          </cell>
          <cell r="E495">
            <v>253</v>
          </cell>
          <cell r="F495">
            <v>16230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 t="str">
            <v>CSCWCV7Z</v>
          </cell>
          <cell r="C496" t="str">
            <v>4 lambda CWDM GBIC set; 2x 1470nm/ 1510nm/1550nm/1590nm</v>
          </cell>
          <cell r="D496">
            <v>7302000</v>
          </cell>
          <cell r="E496">
            <v>40424</v>
          </cell>
          <cell r="F496">
            <v>2593590</v>
          </cell>
          <cell r="G496" t="str">
            <v>Quote</v>
          </cell>
          <cell r="H496" t="str">
            <v>Quote</v>
          </cell>
          <cell r="I496" t="str">
            <v>Quote</v>
          </cell>
          <cell r="J496" t="str">
            <v>Quote</v>
          </cell>
          <cell r="K496" t="str">
            <v>Quote</v>
          </cell>
          <cell r="L496" t="str">
            <v>Quote</v>
          </cell>
        </row>
        <row r="497">
          <cell r="B497" t="str">
            <v>CSCWCV8Z</v>
          </cell>
          <cell r="C497" t="str">
            <v>4 lambda CWDM GBIC set; 2x 1490nm/1530nm/1570nm/1610nm</v>
          </cell>
          <cell r="D497">
            <v>7302000</v>
          </cell>
          <cell r="E497">
            <v>40424</v>
          </cell>
          <cell r="F497">
            <v>2593590</v>
          </cell>
          <cell r="G497" t="str">
            <v>Quote</v>
          </cell>
          <cell r="H497" t="str">
            <v>Quote</v>
          </cell>
          <cell r="I497" t="str">
            <v>Quote</v>
          </cell>
          <cell r="J497" t="str">
            <v>Quote</v>
          </cell>
          <cell r="K497" t="str">
            <v>Quote</v>
          </cell>
          <cell r="L497" t="str">
            <v>Quote</v>
          </cell>
        </row>
        <row r="498">
          <cell r="B498" t="str">
            <v>CSCWCVHZ</v>
          </cell>
          <cell r="C498" t="str">
            <v>Single Fiber 4-Channel Mux/Demux</v>
          </cell>
          <cell r="D498">
            <v>1827000</v>
          </cell>
          <cell r="E498">
            <v>10115</v>
          </cell>
          <cell r="F498">
            <v>648970</v>
          </cell>
          <cell r="G498" t="str">
            <v>Quote</v>
          </cell>
          <cell r="H498" t="str">
            <v>Quote</v>
          </cell>
          <cell r="I498" t="str">
            <v>Quote</v>
          </cell>
          <cell r="J498" t="str">
            <v>Quote</v>
          </cell>
          <cell r="K498" t="str">
            <v>Quote</v>
          </cell>
          <cell r="L498" t="str">
            <v>Quote</v>
          </cell>
        </row>
        <row r="499">
          <cell r="B499" t="str">
            <v>CSCWCVJZ</v>
          </cell>
          <cell r="C499" t="str">
            <v>Single Fiber 4-Channel Mux/Demux</v>
          </cell>
          <cell r="D499">
            <v>1827000</v>
          </cell>
          <cell r="E499">
            <v>10115</v>
          </cell>
          <cell r="F499">
            <v>648970</v>
          </cell>
          <cell r="G499" t="str">
            <v>Quote</v>
          </cell>
          <cell r="H499" t="str">
            <v>Quote</v>
          </cell>
          <cell r="I499" t="str">
            <v>Quote</v>
          </cell>
          <cell r="J499" t="str">
            <v>Quote</v>
          </cell>
          <cell r="K499" t="str">
            <v>Quote</v>
          </cell>
          <cell r="L499" t="str">
            <v>Quote</v>
          </cell>
        </row>
        <row r="500">
          <cell r="B500" t="str">
            <v>CSCWCV9Z</v>
          </cell>
          <cell r="C500" t="str">
            <v>1470 nm Add/Drop Mux Plug in Module for CWDM-CHASSIS-2=</v>
          </cell>
          <cell r="D500">
            <v>823000</v>
          </cell>
          <cell r="E500">
            <v>4554</v>
          </cell>
          <cell r="F500">
            <v>292180</v>
          </cell>
          <cell r="G500" t="str">
            <v>Quote</v>
          </cell>
          <cell r="H500" t="str">
            <v>Quote</v>
          </cell>
          <cell r="I500" t="str">
            <v>Quote</v>
          </cell>
          <cell r="J500" t="str">
            <v>Quote</v>
          </cell>
          <cell r="K500" t="str">
            <v>Quote</v>
          </cell>
          <cell r="L500" t="str">
            <v>Quote</v>
          </cell>
        </row>
        <row r="501">
          <cell r="B501" t="str">
            <v>CSCWCVAZ</v>
          </cell>
          <cell r="C501" t="str">
            <v>1490 nm Add/Drop Mux Plug in Module for CWDM-CHASSIS-2=</v>
          </cell>
          <cell r="D501">
            <v>823000</v>
          </cell>
          <cell r="E501">
            <v>4554</v>
          </cell>
          <cell r="F501">
            <v>292180</v>
          </cell>
          <cell r="G501" t="str">
            <v>Quote</v>
          </cell>
          <cell r="H501" t="str">
            <v>Quote</v>
          </cell>
          <cell r="I501" t="str">
            <v>Quote</v>
          </cell>
          <cell r="J501" t="str">
            <v>Quote</v>
          </cell>
          <cell r="K501" t="str">
            <v>Quote</v>
          </cell>
          <cell r="L501" t="str">
            <v>Quote</v>
          </cell>
        </row>
        <row r="502">
          <cell r="B502" t="str">
            <v>CSCWCVBZ</v>
          </cell>
          <cell r="C502" t="str">
            <v>1510 nm Add/Drop Mux Plug in Module for CWDM-CHASSIS-2=</v>
          </cell>
          <cell r="D502">
            <v>823000</v>
          </cell>
          <cell r="E502">
            <v>4554</v>
          </cell>
          <cell r="F502">
            <v>292180</v>
          </cell>
          <cell r="G502" t="str">
            <v>Quote</v>
          </cell>
          <cell r="H502" t="str">
            <v>Quote</v>
          </cell>
          <cell r="I502" t="str">
            <v>Quote</v>
          </cell>
          <cell r="J502" t="str">
            <v>Quote</v>
          </cell>
          <cell r="K502" t="str">
            <v>Quote</v>
          </cell>
          <cell r="L502" t="str">
            <v>Quote</v>
          </cell>
        </row>
        <row r="503">
          <cell r="B503" t="str">
            <v>CSCWCVCZ</v>
          </cell>
          <cell r="C503" t="str">
            <v>1530 nm Add/Drop Mux Plug in Module for CWDM-CHASSIS-2=</v>
          </cell>
          <cell r="D503">
            <v>823000</v>
          </cell>
          <cell r="E503">
            <v>4554</v>
          </cell>
          <cell r="F503">
            <v>292180</v>
          </cell>
          <cell r="G503" t="str">
            <v>Quote</v>
          </cell>
          <cell r="H503" t="str">
            <v>Quote</v>
          </cell>
          <cell r="I503" t="str">
            <v>Quote</v>
          </cell>
          <cell r="J503" t="str">
            <v>Quote</v>
          </cell>
          <cell r="K503" t="str">
            <v>Quote</v>
          </cell>
          <cell r="L503" t="str">
            <v>Quote</v>
          </cell>
        </row>
        <row r="504">
          <cell r="B504" t="str">
            <v>CSCWCVDZ</v>
          </cell>
          <cell r="C504" t="str">
            <v>1550 nm Add/Drop Mux Plug in Module for CWDM-CHASSIS-2=</v>
          </cell>
          <cell r="D504">
            <v>823000</v>
          </cell>
          <cell r="E504">
            <v>4554</v>
          </cell>
          <cell r="F504">
            <v>292180</v>
          </cell>
          <cell r="G504" t="str">
            <v>Quote</v>
          </cell>
          <cell r="H504" t="str">
            <v>Quote</v>
          </cell>
          <cell r="I504" t="str">
            <v>Quote</v>
          </cell>
          <cell r="J504" t="str">
            <v>Quote</v>
          </cell>
          <cell r="K504" t="str">
            <v>Quote</v>
          </cell>
          <cell r="L504" t="str">
            <v>Quote</v>
          </cell>
        </row>
        <row r="505">
          <cell r="B505" t="str">
            <v>CSCWCVEZ</v>
          </cell>
          <cell r="C505" t="str">
            <v>1570 nm Add/Drop Mux Plug in Module for CWDM-CHASSIS-2=</v>
          </cell>
          <cell r="D505">
            <v>823000</v>
          </cell>
          <cell r="E505">
            <v>4554</v>
          </cell>
          <cell r="F505">
            <v>292180</v>
          </cell>
          <cell r="G505" t="str">
            <v>Quote</v>
          </cell>
          <cell r="H505" t="str">
            <v>Quote</v>
          </cell>
          <cell r="I505" t="str">
            <v>Quote</v>
          </cell>
          <cell r="J505" t="str">
            <v>Quote</v>
          </cell>
          <cell r="K505" t="str">
            <v>Quote</v>
          </cell>
          <cell r="L505" t="str">
            <v>Quote</v>
          </cell>
        </row>
        <row r="506">
          <cell r="B506" t="str">
            <v>CSCWCVFZ</v>
          </cell>
          <cell r="C506" t="str">
            <v>1590 nm Add/Drop Mux Module for CWDM-CHASSIS-2=</v>
          </cell>
          <cell r="D506">
            <v>823000</v>
          </cell>
          <cell r="E506">
            <v>4554</v>
          </cell>
          <cell r="F506">
            <v>292180</v>
          </cell>
          <cell r="G506" t="str">
            <v>Quote</v>
          </cell>
          <cell r="H506" t="str">
            <v>Quote</v>
          </cell>
          <cell r="I506" t="str">
            <v>Quote</v>
          </cell>
          <cell r="J506" t="str">
            <v>Quote</v>
          </cell>
          <cell r="K506" t="str">
            <v>Quote</v>
          </cell>
          <cell r="L506" t="str">
            <v>Quote</v>
          </cell>
        </row>
        <row r="507">
          <cell r="B507" t="str">
            <v>CSCWCVGZ</v>
          </cell>
          <cell r="C507" t="str">
            <v>1610 nm Add/Drop Mux Plug in Module for CWDM-CHASSIS-2=</v>
          </cell>
          <cell r="D507">
            <v>823000</v>
          </cell>
          <cell r="E507">
            <v>4554</v>
          </cell>
          <cell r="F507">
            <v>292180</v>
          </cell>
          <cell r="G507" t="str">
            <v>Quote</v>
          </cell>
          <cell r="H507" t="str">
            <v>Quote</v>
          </cell>
          <cell r="I507" t="str">
            <v>Quote</v>
          </cell>
          <cell r="J507" t="str">
            <v>Quote</v>
          </cell>
          <cell r="K507" t="str">
            <v>Quote</v>
          </cell>
          <cell r="L507" t="str">
            <v>Quote</v>
          </cell>
        </row>
        <row r="508">
          <cell r="B508" t="str">
            <v>CSCPSPJZ</v>
          </cell>
          <cell r="C508" t="str">
            <v>675W Redundant Power Supply with 1 connector cable</v>
          </cell>
          <cell r="D508">
            <v>280000</v>
          </cell>
          <cell r="E508">
            <v>1918</v>
          </cell>
          <cell r="F508">
            <v>123060</v>
          </cell>
          <cell r="G508">
            <v>30000</v>
          </cell>
          <cell r="H508">
            <v>43000</v>
          </cell>
          <cell r="I508">
            <v>46000</v>
          </cell>
          <cell r="J508">
            <v>31200</v>
          </cell>
          <cell r="K508">
            <v>44400</v>
          </cell>
          <cell r="L508">
            <v>49200</v>
          </cell>
        </row>
        <row r="509">
          <cell r="B509" t="str">
            <v>CSCNCNYZ</v>
          </cell>
          <cell r="C509" t="str">
            <v>Long Reach Ethernet CPE</v>
          </cell>
          <cell r="D509">
            <v>27000</v>
          </cell>
          <cell r="E509">
            <v>147</v>
          </cell>
          <cell r="F509">
            <v>9430</v>
          </cell>
          <cell r="G509">
            <v>1000</v>
          </cell>
          <cell r="H509">
            <v>2000</v>
          </cell>
          <cell r="I509">
            <v>2000</v>
          </cell>
          <cell r="J509">
            <v>2400</v>
          </cell>
          <cell r="K509">
            <v>2400</v>
          </cell>
          <cell r="L509">
            <v>3600</v>
          </cell>
        </row>
        <row r="510">
          <cell r="B510" t="str">
            <v>CSCNCPDZ</v>
          </cell>
          <cell r="C510" t="str">
            <v>Long Reach Ethernet CPE - 24 pack</v>
          </cell>
          <cell r="D510">
            <v>636000</v>
          </cell>
          <cell r="E510">
            <v>3522</v>
          </cell>
          <cell r="F510">
            <v>225970</v>
          </cell>
          <cell r="G510" t="str">
            <v>Quote</v>
          </cell>
          <cell r="H510" t="str">
            <v>Quote</v>
          </cell>
          <cell r="I510" t="str">
            <v>Quote</v>
          </cell>
          <cell r="J510" t="str">
            <v>Quote</v>
          </cell>
          <cell r="K510" t="str">
            <v>Quote</v>
          </cell>
          <cell r="L510" t="str">
            <v>Quote</v>
          </cell>
        </row>
        <row r="511">
          <cell r="B511" t="str">
            <v>CSCNSPGZ</v>
          </cell>
          <cell r="C511" t="str">
            <v>Catalyst 2970 24 10/100/1000T + 4 SFP, Enhanced Image</v>
          </cell>
          <cell r="D511">
            <v>758000</v>
          </cell>
          <cell r="E511">
            <v>5561</v>
          </cell>
          <cell r="F511">
            <v>356790</v>
          </cell>
          <cell r="G511">
            <v>85000</v>
          </cell>
          <cell r="H511">
            <v>123000</v>
          </cell>
          <cell r="I511">
            <v>135000</v>
          </cell>
          <cell r="J511">
            <v>94000</v>
          </cell>
          <cell r="K511">
            <v>135000</v>
          </cell>
          <cell r="L511">
            <v>149000</v>
          </cell>
        </row>
        <row r="512">
          <cell r="B512" t="str">
            <v>CSCNSW7Z</v>
          </cell>
          <cell r="C512" t="str">
            <v>Catalyst 3508G XL: 8 GBIC ports</v>
          </cell>
          <cell r="D512">
            <v>791000</v>
          </cell>
          <cell r="E512">
            <v>5055</v>
          </cell>
          <cell r="F512">
            <v>324330</v>
          </cell>
          <cell r="G512">
            <v>91000</v>
          </cell>
          <cell r="H512">
            <v>132000</v>
          </cell>
          <cell r="I512">
            <v>146000</v>
          </cell>
          <cell r="J512">
            <v>93600</v>
          </cell>
          <cell r="K512">
            <v>136800</v>
          </cell>
          <cell r="L512">
            <v>150000</v>
          </cell>
        </row>
        <row r="513">
          <cell r="B513" t="str">
            <v>CSCNSSDZ</v>
          </cell>
          <cell r="C513" t="str">
            <v>10 GBIC ports + 2-10/100/1000 ports: EMI</v>
          </cell>
          <cell r="D513">
            <v>1827000</v>
          </cell>
          <cell r="E513">
            <v>10115</v>
          </cell>
          <cell r="F513">
            <v>648970</v>
          </cell>
          <cell r="G513">
            <v>147000</v>
          </cell>
          <cell r="H513">
            <v>213000</v>
          </cell>
          <cell r="I513">
            <v>235000</v>
          </cell>
          <cell r="J513">
            <v>152400</v>
          </cell>
          <cell r="K513">
            <v>223200</v>
          </cell>
          <cell r="L513">
            <v>244800</v>
          </cell>
        </row>
        <row r="514">
          <cell r="B514" t="str">
            <v>CSCNSS0Z</v>
          </cell>
          <cell r="C514" t="str">
            <v>10-10/100/1000 ports + 2 GBIC ports: EMI</v>
          </cell>
          <cell r="D514">
            <v>1827000</v>
          </cell>
          <cell r="E514">
            <v>10115</v>
          </cell>
          <cell r="F514">
            <v>648970</v>
          </cell>
          <cell r="G514">
            <v>114000</v>
          </cell>
          <cell r="H514">
            <v>165000</v>
          </cell>
          <cell r="I514">
            <v>183000</v>
          </cell>
          <cell r="J514">
            <v>120000</v>
          </cell>
          <cell r="K514">
            <v>172800</v>
          </cell>
          <cell r="L514">
            <v>190800</v>
          </cell>
        </row>
        <row r="515">
          <cell r="B515" t="str">
            <v>CSCNSSHZ</v>
          </cell>
          <cell r="C515" t="str">
            <v>24-10/100 + 2 GBIC ports(DC-Pwrd): SMI</v>
          </cell>
          <cell r="D515">
            <v>822000</v>
          </cell>
          <cell r="E515">
            <v>4549</v>
          </cell>
          <cell r="F515">
            <v>291860</v>
          </cell>
          <cell r="G515">
            <v>56000</v>
          </cell>
          <cell r="H515">
            <v>81000</v>
          </cell>
          <cell r="I515">
            <v>89000</v>
          </cell>
          <cell r="J515">
            <v>56400</v>
          </cell>
          <cell r="K515">
            <v>82800</v>
          </cell>
          <cell r="L515">
            <v>91200</v>
          </cell>
        </row>
        <row r="516">
          <cell r="B516" t="str">
            <v>CSCNSSCZ</v>
          </cell>
          <cell r="C516" t="str">
            <v>24-10/100 + 2 GBIC ports: EMI</v>
          </cell>
          <cell r="D516">
            <v>912000</v>
          </cell>
          <cell r="E516">
            <v>5050</v>
          </cell>
          <cell r="F516">
            <v>324010</v>
          </cell>
          <cell r="G516">
            <v>62000</v>
          </cell>
          <cell r="H516">
            <v>88000</v>
          </cell>
          <cell r="I516">
            <v>98000</v>
          </cell>
          <cell r="J516">
            <v>63600</v>
          </cell>
          <cell r="K516">
            <v>92400</v>
          </cell>
          <cell r="L516">
            <v>103200</v>
          </cell>
        </row>
        <row r="517">
          <cell r="B517" t="str">
            <v>CSCNSSUZ</v>
          </cell>
          <cell r="C517" t="str">
            <v>24-100FX MMF + 2 GBIC ports: SMI</v>
          </cell>
          <cell r="D517">
            <v>1198000</v>
          </cell>
          <cell r="E517">
            <v>6573</v>
          </cell>
          <cell r="F517">
            <v>421720</v>
          </cell>
          <cell r="G517">
            <v>77000</v>
          </cell>
          <cell r="H517">
            <v>112000</v>
          </cell>
          <cell r="I517">
            <v>123000</v>
          </cell>
          <cell r="J517">
            <v>80400</v>
          </cell>
          <cell r="K517">
            <v>116400</v>
          </cell>
          <cell r="L517">
            <v>129600</v>
          </cell>
        </row>
        <row r="518">
          <cell r="B518" t="str">
            <v>CSCNSSBZ</v>
          </cell>
          <cell r="C518" t="str">
            <v>24-10/100 + 2 GBIC ports: SMI</v>
          </cell>
          <cell r="D518">
            <v>547000</v>
          </cell>
          <cell r="E518">
            <v>3031</v>
          </cell>
          <cell r="F518">
            <v>194470</v>
          </cell>
          <cell r="G518">
            <v>40000</v>
          </cell>
          <cell r="H518">
            <v>58000</v>
          </cell>
          <cell r="I518">
            <v>64000</v>
          </cell>
          <cell r="J518">
            <v>40800</v>
          </cell>
          <cell r="K518">
            <v>60000</v>
          </cell>
          <cell r="L518">
            <v>64800</v>
          </cell>
        </row>
        <row r="519">
          <cell r="B519" t="str">
            <v>CSCNSRPZ</v>
          </cell>
          <cell r="C519" t="str">
            <v>24-10/100 inline power + 2 GBIC ports: EMI</v>
          </cell>
          <cell r="D519">
            <v>874000</v>
          </cell>
          <cell r="E519">
            <v>5556</v>
          </cell>
          <cell r="F519">
            <v>356470</v>
          </cell>
          <cell r="G519">
            <v>66000</v>
          </cell>
          <cell r="H519">
            <v>97000</v>
          </cell>
          <cell r="I519">
            <v>107000</v>
          </cell>
          <cell r="J519">
            <v>68400</v>
          </cell>
          <cell r="K519">
            <v>99600</v>
          </cell>
          <cell r="L519">
            <v>110400</v>
          </cell>
        </row>
        <row r="520">
          <cell r="B520" t="str">
            <v>CSCNSRKZ</v>
          </cell>
          <cell r="C520" t="str">
            <v>24-10/100 inline power + 2 GBIC ports: SMI</v>
          </cell>
          <cell r="D520">
            <v>554000</v>
          </cell>
          <cell r="E520">
            <v>3537</v>
          </cell>
          <cell r="F520">
            <v>226930</v>
          </cell>
          <cell r="G520">
            <v>45000</v>
          </cell>
          <cell r="H520">
            <v>66000</v>
          </cell>
          <cell r="I520">
            <v>73000</v>
          </cell>
          <cell r="J520">
            <v>46800</v>
          </cell>
          <cell r="K520">
            <v>68400</v>
          </cell>
          <cell r="L520">
            <v>74400</v>
          </cell>
        </row>
        <row r="521">
          <cell r="B521" t="str">
            <v>CSCNSSFZ</v>
          </cell>
          <cell r="C521" t="str">
            <v>48-10/100 + 2 GBIC ports: EMI</v>
          </cell>
          <cell r="D521">
            <v>1278000</v>
          </cell>
          <cell r="E521">
            <v>7074</v>
          </cell>
          <cell r="F521">
            <v>453870</v>
          </cell>
          <cell r="G521">
            <v>83000</v>
          </cell>
          <cell r="H521">
            <v>119000</v>
          </cell>
          <cell r="I521">
            <v>132000</v>
          </cell>
          <cell r="J521">
            <v>84000</v>
          </cell>
          <cell r="K521">
            <v>122400</v>
          </cell>
          <cell r="L521">
            <v>135600</v>
          </cell>
        </row>
        <row r="522">
          <cell r="B522" t="str">
            <v>CSCNSSGZ</v>
          </cell>
          <cell r="C522" t="str">
            <v>48-10/100 + 2 GBIC ports: SMI</v>
          </cell>
          <cell r="D522">
            <v>913000</v>
          </cell>
          <cell r="E522">
            <v>5055</v>
          </cell>
          <cell r="F522">
            <v>324330</v>
          </cell>
          <cell r="G522">
            <v>62000</v>
          </cell>
          <cell r="H522">
            <v>88000</v>
          </cell>
          <cell r="I522">
            <v>98000</v>
          </cell>
          <cell r="J522">
            <v>63600</v>
          </cell>
          <cell r="K522">
            <v>92400</v>
          </cell>
          <cell r="L522">
            <v>103200</v>
          </cell>
        </row>
        <row r="523">
          <cell r="B523" t="str">
            <v>CSCNSQSZ</v>
          </cell>
          <cell r="C523" t="str">
            <v>Catalyst 3750 24 10/100 + 2 SFP Enhanced Multilayer Image</v>
          </cell>
          <cell r="D523">
            <v>958000</v>
          </cell>
          <cell r="E523">
            <v>6062</v>
          </cell>
          <cell r="F523">
            <v>388940</v>
          </cell>
          <cell r="G523">
            <v>108000</v>
          </cell>
          <cell r="H523">
            <v>156000</v>
          </cell>
          <cell r="I523">
            <v>173000</v>
          </cell>
          <cell r="J523">
            <v>111600</v>
          </cell>
          <cell r="K523">
            <v>162000</v>
          </cell>
          <cell r="L523">
            <v>177600</v>
          </cell>
        </row>
        <row r="524">
          <cell r="B524" t="str">
            <v>CSCNSQRZ</v>
          </cell>
          <cell r="C524" t="str">
            <v>Catalyst 3750 24 10/100 + 2 SFP Standard Multilayer Image</v>
          </cell>
          <cell r="D524">
            <v>688000</v>
          </cell>
          <cell r="E524">
            <v>4043</v>
          </cell>
          <cell r="F524">
            <v>259400</v>
          </cell>
          <cell r="G524">
            <v>77000</v>
          </cell>
          <cell r="H524">
            <v>111000</v>
          </cell>
          <cell r="I524">
            <v>123000</v>
          </cell>
          <cell r="J524">
            <v>80400</v>
          </cell>
          <cell r="K524">
            <v>116400</v>
          </cell>
          <cell r="L524">
            <v>129600</v>
          </cell>
        </row>
        <row r="525">
          <cell r="B525" t="str">
            <v>CSCNSQUZ</v>
          </cell>
          <cell r="C525" t="str">
            <v>Catalyst 3750 48 10/100 + 4 SFP Enhanced Multilayer Image</v>
          </cell>
          <cell r="D525">
            <v>1638000</v>
          </cell>
          <cell r="E525">
            <v>9098</v>
          </cell>
          <cell r="F525">
            <v>583720</v>
          </cell>
          <cell r="G525">
            <v>185000</v>
          </cell>
          <cell r="H525">
            <v>268000</v>
          </cell>
          <cell r="I525">
            <v>296000</v>
          </cell>
          <cell r="J525">
            <v>189600</v>
          </cell>
          <cell r="K525">
            <v>276000</v>
          </cell>
          <cell r="L525">
            <v>304800</v>
          </cell>
        </row>
        <row r="526">
          <cell r="B526" t="str">
            <v>CSCNSQTZ</v>
          </cell>
          <cell r="C526" t="str">
            <v>Catalyst 3750 48 10/100 + 4 SFP Standard Multilayer Image</v>
          </cell>
          <cell r="D526">
            <v>1368000</v>
          </cell>
          <cell r="E526">
            <v>7079</v>
          </cell>
          <cell r="F526">
            <v>454190</v>
          </cell>
          <cell r="G526">
            <v>154000</v>
          </cell>
          <cell r="H526">
            <v>223000</v>
          </cell>
          <cell r="I526">
            <v>246000</v>
          </cell>
          <cell r="J526">
            <v>158400</v>
          </cell>
          <cell r="K526">
            <v>231600</v>
          </cell>
          <cell r="L526">
            <v>254400</v>
          </cell>
        </row>
        <row r="527">
          <cell r="B527" t="str">
            <v>CSCNSPBZ</v>
          </cell>
          <cell r="C527" t="str">
            <v>Catalyst 3750 12 SFP Enhanced Multilayer Image</v>
          </cell>
          <cell r="D527">
            <v>1698000</v>
          </cell>
          <cell r="E527">
            <v>12134</v>
          </cell>
          <cell r="F527">
            <v>778510</v>
          </cell>
          <cell r="G527">
            <v>185000</v>
          </cell>
          <cell r="H527">
            <v>268000</v>
          </cell>
          <cell r="I527">
            <v>296000</v>
          </cell>
          <cell r="J527">
            <v>189600</v>
          </cell>
          <cell r="K527">
            <v>276000</v>
          </cell>
          <cell r="L527">
            <v>304800</v>
          </cell>
        </row>
        <row r="528">
          <cell r="B528" t="str">
            <v>CSCNSPCZ</v>
          </cell>
          <cell r="C528" t="str">
            <v>Catalyst 3750 12 SFP Standard Multilayer Image</v>
          </cell>
          <cell r="D528">
            <v>1138000</v>
          </cell>
          <cell r="E528">
            <v>8091</v>
          </cell>
          <cell r="F528">
            <v>519120</v>
          </cell>
          <cell r="G528">
            <v>123000</v>
          </cell>
          <cell r="H528">
            <v>178000</v>
          </cell>
          <cell r="I528">
            <v>197000</v>
          </cell>
          <cell r="J528">
            <v>1640400</v>
          </cell>
          <cell r="K528">
            <v>2409600</v>
          </cell>
          <cell r="L528">
            <v>2665200</v>
          </cell>
        </row>
        <row r="529">
          <cell r="B529" t="str">
            <v>CSCNSQQZ</v>
          </cell>
          <cell r="C529" t="str">
            <v>Catalyst 3750 24 10/100/1000T Enhanced Multilayer Image</v>
          </cell>
          <cell r="D529">
            <v>1368000</v>
          </cell>
          <cell r="E529">
            <v>10110</v>
          </cell>
          <cell r="F529">
            <v>648650</v>
          </cell>
          <cell r="G529">
            <v>154000</v>
          </cell>
          <cell r="H529">
            <v>223000</v>
          </cell>
          <cell r="I529">
            <v>246000</v>
          </cell>
          <cell r="J529">
            <v>158400</v>
          </cell>
          <cell r="K529">
            <v>231600</v>
          </cell>
          <cell r="L529">
            <v>254400</v>
          </cell>
        </row>
        <row r="530">
          <cell r="B530" t="str">
            <v>CSCNSQPZ</v>
          </cell>
          <cell r="C530" t="str">
            <v>Catalyst 3750 24 10/100/1000T Standard Multilayer Image</v>
          </cell>
          <cell r="D530">
            <v>828000</v>
          </cell>
          <cell r="E530">
            <v>6067</v>
          </cell>
          <cell r="F530">
            <v>389260</v>
          </cell>
          <cell r="G530">
            <v>92000</v>
          </cell>
          <cell r="H530">
            <v>134000</v>
          </cell>
          <cell r="I530">
            <v>147000</v>
          </cell>
          <cell r="J530">
            <v>93600</v>
          </cell>
          <cell r="K530">
            <v>136800</v>
          </cell>
          <cell r="L530">
            <v>152400</v>
          </cell>
        </row>
        <row r="531">
          <cell r="B531" t="str">
            <v>CSCNSQNZ</v>
          </cell>
          <cell r="C531" t="str">
            <v>Catalyst 3750 24 10/100/1000T + 4 SFP Enhanced Multilayer</v>
          </cell>
          <cell r="D531">
            <v>1508000</v>
          </cell>
          <cell r="E531">
            <v>11122</v>
          </cell>
          <cell r="F531">
            <v>713580</v>
          </cell>
          <cell r="G531">
            <v>169000</v>
          </cell>
          <cell r="H531">
            <v>245000</v>
          </cell>
          <cell r="I531">
            <v>271000</v>
          </cell>
          <cell r="J531">
            <v>174000</v>
          </cell>
          <cell r="K531">
            <v>253200</v>
          </cell>
          <cell r="L531">
            <v>279600</v>
          </cell>
        </row>
        <row r="532">
          <cell r="B532" t="str">
            <v>CSCNSQMZ</v>
          </cell>
          <cell r="C532" t="str">
            <v>Catalyst 3750 24 10/100/1000T + 4 SFP Standard Multilayer</v>
          </cell>
          <cell r="D532">
            <v>958000</v>
          </cell>
          <cell r="E532">
            <v>7079</v>
          </cell>
          <cell r="F532">
            <v>454190</v>
          </cell>
          <cell r="G532">
            <v>108000</v>
          </cell>
          <cell r="H532">
            <v>156000</v>
          </cell>
          <cell r="I532">
            <v>173000</v>
          </cell>
          <cell r="J532">
            <v>114000</v>
          </cell>
          <cell r="K532">
            <v>164400</v>
          </cell>
          <cell r="L532">
            <v>181200</v>
          </cell>
        </row>
        <row r="533">
          <cell r="B533" t="str">
            <v>CSCNSQZZ</v>
          </cell>
          <cell r="C533" t="str">
            <v>Catalyst 4500 Aux. Power Shelf Redundant Power Supply</v>
          </cell>
          <cell r="D533">
            <v>328000</v>
          </cell>
          <cell r="E533">
            <v>1817</v>
          </cell>
          <cell r="F533">
            <v>116580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 t="str">
            <v>CSCPSQMZ</v>
          </cell>
          <cell r="C534" t="str">
            <v>Catalyst 4500 1000W AC Power Supply (Data Only)</v>
          </cell>
          <cell r="D534">
            <v>182000</v>
          </cell>
          <cell r="E534">
            <v>1007</v>
          </cell>
          <cell r="F534">
            <v>64610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 t="str">
            <v>CSCPSQPZ</v>
          </cell>
          <cell r="C535" t="str">
            <v>Catalyst 4500 1000W AC Power Supply Redundant(Data Only)</v>
          </cell>
          <cell r="D535">
            <v>182000</v>
          </cell>
          <cell r="E535">
            <v>1007</v>
          </cell>
          <cell r="F535">
            <v>64610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 t="str">
            <v>CSCPSQVZ</v>
          </cell>
          <cell r="C536" t="str">
            <v>Catalyst 4500 1300W AC Power Supply with Inline Power</v>
          </cell>
          <cell r="D536">
            <v>273000</v>
          </cell>
          <cell r="E536">
            <v>1513</v>
          </cell>
          <cell r="F536">
            <v>97070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 t="str">
            <v>CSCPSQWZ</v>
          </cell>
          <cell r="C537" t="str">
            <v>Catalyst 4500 1300W AC Power Supply with Inline Power</v>
          </cell>
          <cell r="D537">
            <v>273000</v>
          </cell>
          <cell r="E537">
            <v>1513</v>
          </cell>
          <cell r="F537">
            <v>97070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 t="str">
            <v>CSCPSP6Z</v>
          </cell>
          <cell r="C538" t="str">
            <v>Catalyst 4500 1400W DC Power Supply w/Int PEM</v>
          </cell>
          <cell r="D538">
            <v>319000</v>
          </cell>
          <cell r="E538">
            <v>1766</v>
          </cell>
          <cell r="F538">
            <v>113310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 t="str">
            <v>CSCPSPBZ</v>
          </cell>
          <cell r="C539" t="str">
            <v>Catalyst 4500 1400W DC Power Supply Redundant w/Int PEM</v>
          </cell>
          <cell r="D539">
            <v>319000</v>
          </cell>
          <cell r="E539">
            <v>1766</v>
          </cell>
          <cell r="F539">
            <v>113310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 t="str">
            <v>CSCPSQNZ</v>
          </cell>
          <cell r="C540" t="str">
            <v>Catalyst 4500 2800W AC Power Supply with Inline Power</v>
          </cell>
          <cell r="D540">
            <v>365000</v>
          </cell>
          <cell r="E540">
            <v>2019</v>
          </cell>
          <cell r="F540">
            <v>129540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 t="str">
            <v>CSCPSQQZ</v>
          </cell>
          <cell r="C541" t="str">
            <v>Catalyst 4500 2800W AC Power Supply with Inline Power</v>
          </cell>
          <cell r="D541">
            <v>365000</v>
          </cell>
          <cell r="E541">
            <v>2019</v>
          </cell>
          <cell r="F541">
            <v>129540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 t="str">
            <v>CSCNSR0Z</v>
          </cell>
          <cell r="C542" t="str">
            <v>Catalyst 4500 Chassis (3-Slot),fan, no p/s</v>
          </cell>
          <cell r="D542">
            <v>182000</v>
          </cell>
          <cell r="E542">
            <v>1007</v>
          </cell>
          <cell r="F542">
            <v>64610</v>
          </cell>
          <cell r="G542">
            <v>323000</v>
          </cell>
          <cell r="H542">
            <v>469000</v>
          </cell>
          <cell r="I542">
            <v>518000</v>
          </cell>
          <cell r="J542">
            <v>336000</v>
          </cell>
          <cell r="K542">
            <v>488400</v>
          </cell>
          <cell r="L542">
            <v>538800</v>
          </cell>
        </row>
        <row r="543">
          <cell r="B543" t="str">
            <v>CSCNSSZZ</v>
          </cell>
          <cell r="C543" t="str">
            <v>Catalyst 4500 Chassis (6-Slot),fan, no p/s</v>
          </cell>
          <cell r="D543">
            <v>913000</v>
          </cell>
          <cell r="E543">
            <v>5055</v>
          </cell>
          <cell r="F543">
            <v>324330</v>
          </cell>
          <cell r="G543">
            <v>339000</v>
          </cell>
          <cell r="H543">
            <v>492000</v>
          </cell>
          <cell r="I543">
            <v>542000</v>
          </cell>
          <cell r="J543">
            <v>349200</v>
          </cell>
          <cell r="K543">
            <v>508800</v>
          </cell>
          <cell r="L543">
            <v>560400</v>
          </cell>
        </row>
        <row r="544">
          <cell r="B544" t="str">
            <v>CSCNSQYZ</v>
          </cell>
          <cell r="C544" t="str">
            <v>Catalyst 4500 Aux. Power Shelf (2 slot), incl. one PWR-4502</v>
          </cell>
          <cell r="D544">
            <v>639000</v>
          </cell>
          <cell r="E544">
            <v>3537</v>
          </cell>
          <cell r="F544">
            <v>226930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 t="str">
            <v>CSCIFAIZ</v>
          </cell>
          <cell r="C545" t="str">
            <v>EOS:See PB#2391 Cat 4003 Supervisor I,(spare)</v>
          </cell>
          <cell r="D545">
            <v>1279000</v>
          </cell>
          <cell r="E545">
            <v>7079</v>
          </cell>
          <cell r="F545">
            <v>454190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 t="str">
            <v>CSCNFU0Z</v>
          </cell>
          <cell r="C546" t="str">
            <v>Catalyst 4000 Supervisor II, Console(RJ45),Mgt.(RJ45)</v>
          </cell>
          <cell r="D546">
            <v>1096000</v>
          </cell>
          <cell r="E546">
            <v>6067</v>
          </cell>
          <cell r="F546">
            <v>389260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 t="str">
            <v>CSCNFS7Z</v>
          </cell>
          <cell r="C547" t="str">
            <v>Catalyst 4500 Supervisor II-Plus (IOS), 2GE,Console(RJ-45)</v>
          </cell>
          <cell r="D547">
            <v>1553000</v>
          </cell>
          <cell r="E547">
            <v>6067</v>
          </cell>
          <cell r="F547">
            <v>389260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 t="str">
            <v>CSCNFSDZ</v>
          </cell>
          <cell r="C548" t="str">
            <v>Catalyst 4507R Redundant Sup II-Plus,(2GE),Console(RJ-45)</v>
          </cell>
          <cell r="D548">
            <v>1553000</v>
          </cell>
          <cell r="E548">
            <v>6067</v>
          </cell>
          <cell r="F548">
            <v>389260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 t="str">
            <v>CSCIF0UZ</v>
          </cell>
          <cell r="C549" t="str">
            <v>Catalyst 4000 Supervisor II,Console(RJ-45),Mgt(RJ-45)(Spare)</v>
          </cell>
          <cell r="D549">
            <v>1096000</v>
          </cell>
          <cell r="E549">
            <v>6067</v>
          </cell>
          <cell r="F549">
            <v>389260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 t="str">
            <v>CSCNFU1Z</v>
          </cell>
          <cell r="C550" t="str">
            <v>EoS:See PB#2391 Catalyst 4000 Supervisor III (2 GE)</v>
          </cell>
          <cell r="D550">
            <v>2741000</v>
          </cell>
          <cell r="E550">
            <v>15175</v>
          </cell>
          <cell r="F550">
            <v>973620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 t="str">
            <v>CSCCCFKZ</v>
          </cell>
          <cell r="C551" t="str">
            <v>EOS:See PB#2391 Catalyst 4000 Supervisor III (2 GE)</v>
          </cell>
          <cell r="D551">
            <v>2741000</v>
          </cell>
          <cell r="E551">
            <v>15175</v>
          </cell>
          <cell r="F551">
            <v>973620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 t="str">
            <v>CSCNFU2Z</v>
          </cell>
          <cell r="C552" t="str">
            <v>Catalyst 4500 Supervisor IV (2 GE),Console(RJ-45)</v>
          </cell>
          <cell r="D552">
            <v>2467000</v>
          </cell>
          <cell r="E552">
            <v>12139</v>
          </cell>
          <cell r="F552">
            <v>778830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 t="str">
            <v>CSCNFU3Z</v>
          </cell>
          <cell r="C553" t="str">
            <v>Catalyst 4507R Redundant Supervisor IV,(2 GE),Console(RJ-45)</v>
          </cell>
          <cell r="D553">
            <v>2467000</v>
          </cell>
          <cell r="E553">
            <v>12139</v>
          </cell>
          <cell r="F553">
            <v>778830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 t="str">
            <v>CSCIF5EZ</v>
          </cell>
          <cell r="C554" t="str">
            <v>Catalyst 4500,FE Uplink module,4-port 100FX MMF(MTRJ)</v>
          </cell>
          <cell r="D554">
            <v>365000</v>
          </cell>
          <cell r="E554">
            <v>2019</v>
          </cell>
          <cell r="F554">
            <v>129540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 t="str">
            <v>CSCINV1Z</v>
          </cell>
          <cell r="C555" t="str">
            <v>Catalyst 4006 Backplane Channel Module</v>
          </cell>
          <cell r="D555">
            <v>365000</v>
          </cell>
          <cell r="E555">
            <v>2019</v>
          </cell>
          <cell r="F555">
            <v>129540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 t="str">
            <v>CSCINT2Z</v>
          </cell>
          <cell r="C556" t="str">
            <v>Catalyst 4006 DC Power Entry Module</v>
          </cell>
          <cell r="D556">
            <v>182000</v>
          </cell>
          <cell r="E556">
            <v>1007</v>
          </cell>
          <cell r="F556">
            <v>64610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 t="str">
            <v>CSCINT2Z</v>
          </cell>
          <cell r="C557" t="str">
            <v>Catalyst 4006 DC Power Entry Module (Spare)</v>
          </cell>
          <cell r="D557">
            <v>182000</v>
          </cell>
          <cell r="E557">
            <v>1007</v>
          </cell>
          <cell r="F557">
            <v>64610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 t="str">
            <v>CSCLCVUZ</v>
          </cell>
          <cell r="C558" t="str">
            <v>Catalyst 4500 FE Switching Module, 24- 100FX (MTRJ)</v>
          </cell>
          <cell r="D558">
            <v>1827000</v>
          </cell>
          <cell r="E558">
            <v>10115</v>
          </cell>
          <cell r="F558">
            <v>648970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 t="str">
            <v>CSCLCRJZ</v>
          </cell>
          <cell r="C559" t="str">
            <v>Catalyst 4500 FE module, 48-port 100LX SMF (MTRJ)</v>
          </cell>
          <cell r="D559">
            <v>3655000</v>
          </cell>
          <cell r="E559">
            <v>20235</v>
          </cell>
          <cell r="F559">
            <v>1298270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 t="str">
            <v>CSCCCKCZ</v>
          </cell>
          <cell r="C560" t="str">
            <v>Catalyst 4500 FE Switching Module, 48-100FX MMF(MTRJ)</v>
          </cell>
          <cell r="D560">
            <v>2924000</v>
          </cell>
          <cell r="E560">
            <v>16187</v>
          </cell>
          <cell r="F560">
            <v>1038550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 t="str">
            <v>CSCIFAJZ</v>
          </cell>
          <cell r="C561" t="str">
            <v>Catalyst 4500 10/100 Auto Module,  48-Ports (RJ-45)</v>
          </cell>
          <cell r="D561">
            <v>822000</v>
          </cell>
          <cell r="E561">
            <v>4549</v>
          </cell>
          <cell r="F561">
            <v>291860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 t="str">
            <v>CSCLCVVZ</v>
          </cell>
          <cell r="C562" t="str">
            <v>Catalyst 4500 10/100 Module, 48-Ports Telco (4xRJ21)</v>
          </cell>
          <cell r="D562">
            <v>822000</v>
          </cell>
          <cell r="E562">
            <v>4549</v>
          </cell>
          <cell r="F562">
            <v>291860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 t="str">
            <v>CSCLCUQZ</v>
          </cell>
          <cell r="C563" t="str">
            <v>Catalyst 4500 prestandard PoE 10/100, 48-Ports (RJ45)</v>
          </cell>
          <cell r="D563">
            <v>1096000</v>
          </cell>
          <cell r="E563">
            <v>6067</v>
          </cell>
          <cell r="F563">
            <v>389260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 t="str">
            <v>CSCIFAKZ</v>
          </cell>
          <cell r="C564" t="str">
            <v>Catalyst 4500 32-10/100 (RJ-45),2-GE(GBIC)</v>
          </cell>
          <cell r="D564">
            <v>822000</v>
          </cell>
          <cell r="E564">
            <v>4549</v>
          </cell>
          <cell r="F564">
            <v>291860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CSCIF5FZ</v>
          </cell>
          <cell r="C565" t="str">
            <v>Catalyst 4500 10/100 Module,32-ports(RJ45)+Modular uplinks</v>
          </cell>
          <cell r="D565">
            <v>639000</v>
          </cell>
          <cell r="E565">
            <v>3537</v>
          </cell>
          <cell r="F565">
            <v>226930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 t="str">
            <v>CSCIFALZ</v>
          </cell>
          <cell r="C566" t="str">
            <v>Catalyst 4500 Gigabit Ethernet Module, 6-Ports (GBIC)</v>
          </cell>
          <cell r="D566">
            <v>547000</v>
          </cell>
          <cell r="E566">
            <v>3031</v>
          </cell>
          <cell r="F566">
            <v>194470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CSCIFAMZ</v>
          </cell>
          <cell r="C567" t="str">
            <v>Catalyst 4500 GE Module, Server Switching 18-Ports (GBIC)</v>
          </cell>
          <cell r="D567">
            <v>1827000</v>
          </cell>
          <cell r="E567">
            <v>10115</v>
          </cell>
          <cell r="F567">
            <v>648970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 t="str">
            <v>CSCLCTWZ</v>
          </cell>
          <cell r="C568" t="str">
            <v>Catalyst 4500 24-port 10/100/1000 Module (RJ45)</v>
          </cell>
          <cell r="D568">
            <v>913000</v>
          </cell>
          <cell r="E568">
            <v>5055</v>
          </cell>
          <cell r="F568">
            <v>324330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 t="str">
            <v>CSCLCTYZ</v>
          </cell>
          <cell r="C569" t="str">
            <v>Catalyst 4500 48-Port 1000Base-LX, SFP incl.</v>
          </cell>
          <cell r="D569">
            <v>5848000</v>
          </cell>
          <cell r="E569">
            <v>32379</v>
          </cell>
          <cell r="F569">
            <v>2077420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 t="str">
            <v>CSCLCS5Z</v>
          </cell>
          <cell r="C570" t="str">
            <v>Catalyst 4500 48-Port 10/100/1000 Module (RJ45)</v>
          </cell>
          <cell r="D570">
            <v>1096000</v>
          </cell>
          <cell r="E570">
            <v>6067</v>
          </cell>
          <cell r="F570">
            <v>389260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 t="str">
            <v>CSCLCRGZ</v>
          </cell>
          <cell r="C571" t="str">
            <v>Catalyst 4500 Enhanced 48-Port 10/100/1000 Base-T (RJ-45)</v>
          </cell>
          <cell r="D571">
            <v>1004000</v>
          </cell>
          <cell r="E571">
            <v>5561</v>
          </cell>
          <cell r="F571">
            <v>356790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 t="str">
            <v>CSCINT3Z</v>
          </cell>
          <cell r="C572" t="str">
            <v>Catalyst 4500 Access Gateway Module (AGM)</v>
          </cell>
          <cell r="D572">
            <v>1370000</v>
          </cell>
          <cell r="E572">
            <v>7585</v>
          </cell>
          <cell r="F572">
            <v>486650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 t="str">
            <v>CSCIF2TZ</v>
          </cell>
          <cell r="C573" t="str">
            <v>Catalyst 4003 Supervisor I 32MB Memory Upgrade (Spare)</v>
          </cell>
          <cell r="D573">
            <v>36000</v>
          </cell>
          <cell r="E573">
            <v>197</v>
          </cell>
          <cell r="F573">
            <v>12640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CSCNFUEZ</v>
          </cell>
          <cell r="C574" t="str">
            <v>Catalyst 4500 AGM 128MB DRAM Upgrade Option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 t="str">
            <v>CSCXXWHZ</v>
          </cell>
          <cell r="C575" t="str">
            <v>Cat 4500 IOS-based Supervisor, Compact Flash, 64MB Option</v>
          </cell>
          <cell r="D575">
            <v>73000</v>
          </cell>
          <cell r="E575">
            <v>405</v>
          </cell>
          <cell r="F575">
            <v>25980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CSCMSLYZ</v>
          </cell>
          <cell r="C576" t="str">
            <v>Cisco IOS BASIC L3 Cat4500 SUP2+/3/4,3DES(RIP,St.Rts,IPX,AT)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 t="str">
            <v>CSCNSXBZ</v>
          </cell>
          <cell r="C577" t="str">
            <v>EOS:See PB#2391 Cat4000 Chassis(3-slot), Sup1, AC PS</v>
          </cell>
          <cell r="D577">
            <v>1279000</v>
          </cell>
          <cell r="E577">
            <v>7079</v>
          </cell>
          <cell r="F577">
            <v>454190</v>
          </cell>
          <cell r="G577">
            <v>278000</v>
          </cell>
          <cell r="H577">
            <v>404000</v>
          </cell>
          <cell r="I577">
            <v>446000</v>
          </cell>
          <cell r="J577">
            <v>286800</v>
          </cell>
          <cell r="K577">
            <v>416400</v>
          </cell>
          <cell r="L577">
            <v>459600</v>
          </cell>
        </row>
        <row r="578">
          <cell r="B578" t="str">
            <v>CSCNSVNZ</v>
          </cell>
          <cell r="C578" t="str">
            <v>EOS:See PB#2391 Cat4003 chassis, AC P/S,SupI,80 10/100+2GE</v>
          </cell>
          <cell r="D578">
            <v>2922000</v>
          </cell>
          <cell r="E578">
            <v>16177</v>
          </cell>
          <cell r="F578">
            <v>1037910</v>
          </cell>
          <cell r="G578">
            <v>278000</v>
          </cell>
          <cell r="H578">
            <v>404000</v>
          </cell>
          <cell r="I578">
            <v>446000</v>
          </cell>
          <cell r="J578">
            <v>290400</v>
          </cell>
          <cell r="K578">
            <v>420000</v>
          </cell>
          <cell r="L578">
            <v>466800</v>
          </cell>
        </row>
        <row r="579">
          <cell r="B579" t="str">
            <v>CSCNSUIZ</v>
          </cell>
          <cell r="C579" t="str">
            <v>EOS:See PB#2391 Cat4003 Chassis, Sup I, 1 DC P/S</v>
          </cell>
          <cell r="D579">
            <v>1370000</v>
          </cell>
          <cell r="E579">
            <v>7585</v>
          </cell>
          <cell r="F579">
            <v>486650</v>
          </cell>
          <cell r="G579">
            <v>278000</v>
          </cell>
          <cell r="H579">
            <v>404000</v>
          </cell>
          <cell r="I579">
            <v>446000</v>
          </cell>
          <cell r="J579">
            <v>290400</v>
          </cell>
          <cell r="K579">
            <v>420000</v>
          </cell>
          <cell r="L579">
            <v>466800</v>
          </cell>
        </row>
        <row r="580">
          <cell r="B580" t="str">
            <v>CSCNSVWZ</v>
          </cell>
          <cell r="C580" t="str">
            <v>Catalyst 4000 Chassis (6-Slot),Suprvsr II,(2)AC PS, Fans</v>
          </cell>
          <cell r="D580">
            <v>2193000</v>
          </cell>
          <cell r="E580">
            <v>12139</v>
          </cell>
          <cell r="F580">
            <v>778830</v>
          </cell>
          <cell r="G580">
            <v>316000</v>
          </cell>
          <cell r="H580">
            <v>444000</v>
          </cell>
          <cell r="I580">
            <v>487000</v>
          </cell>
          <cell r="J580">
            <v>326400</v>
          </cell>
          <cell r="K580">
            <v>475200</v>
          </cell>
          <cell r="L580">
            <v>523200</v>
          </cell>
        </row>
        <row r="581">
          <cell r="B581" t="str">
            <v>CSCNSUJZ</v>
          </cell>
          <cell r="C581" t="str">
            <v>Catalyst 4000 Chassis(6-Slot),SupII  w/2 GE, 2 DC P/S, Fans</v>
          </cell>
          <cell r="D581">
            <v>2375000</v>
          </cell>
          <cell r="E581">
            <v>13151</v>
          </cell>
          <cell r="F581">
            <v>843760</v>
          </cell>
          <cell r="G581">
            <v>316000</v>
          </cell>
          <cell r="H581">
            <v>444000</v>
          </cell>
          <cell r="I581">
            <v>487000</v>
          </cell>
          <cell r="J581">
            <v>326400</v>
          </cell>
          <cell r="K581">
            <v>475200</v>
          </cell>
          <cell r="L581">
            <v>523200</v>
          </cell>
        </row>
        <row r="582">
          <cell r="B582" t="str">
            <v>CSCNSSJZ</v>
          </cell>
          <cell r="C582" t="str">
            <v>Catalyst 4000 Chassis(6-Slot),SupIII w/2 GE, 2 AC P/S, Fans</v>
          </cell>
          <cell r="D582">
            <v>3655000</v>
          </cell>
          <cell r="E582">
            <v>20235</v>
          </cell>
          <cell r="F582">
            <v>1298270</v>
          </cell>
          <cell r="G582">
            <v>316000</v>
          </cell>
          <cell r="H582">
            <v>444000</v>
          </cell>
          <cell r="I582">
            <v>487000</v>
          </cell>
          <cell r="J582">
            <v>326400</v>
          </cell>
          <cell r="K582">
            <v>475200</v>
          </cell>
          <cell r="L582">
            <v>523200</v>
          </cell>
        </row>
        <row r="583">
          <cell r="B583" t="str">
            <v>CSCNSSKZ</v>
          </cell>
          <cell r="C583" t="str">
            <v>Catalyst 4000 Chassis(6-Slot),SupIII w/2 GE, 2 DC P/S, Fans</v>
          </cell>
          <cell r="D583">
            <v>3838000</v>
          </cell>
          <cell r="E583">
            <v>21247</v>
          </cell>
          <cell r="F583">
            <v>1363200</v>
          </cell>
          <cell r="G583">
            <v>316000</v>
          </cell>
          <cell r="H583">
            <v>444000</v>
          </cell>
          <cell r="I583">
            <v>487000</v>
          </cell>
          <cell r="J583">
            <v>295200</v>
          </cell>
          <cell r="K583">
            <v>444000</v>
          </cell>
          <cell r="L583">
            <v>490800</v>
          </cell>
        </row>
        <row r="584">
          <cell r="B584" t="str">
            <v>CSCNSR3Z</v>
          </cell>
          <cell r="C584" t="str">
            <v>Catalyst 4000 Chassis(6-Slot),SupIV w/2 GE, 2 AC P/S, Fans</v>
          </cell>
          <cell r="D584">
            <v>3655000</v>
          </cell>
          <cell r="E584">
            <v>20235</v>
          </cell>
          <cell r="F584">
            <v>1298270</v>
          </cell>
          <cell r="G584">
            <v>322000</v>
          </cell>
          <cell r="H584">
            <v>468000</v>
          </cell>
          <cell r="I584">
            <v>516000</v>
          </cell>
          <cell r="J584">
            <v>333600</v>
          </cell>
          <cell r="K584">
            <v>486000</v>
          </cell>
          <cell r="L584">
            <v>535200</v>
          </cell>
        </row>
        <row r="585">
          <cell r="B585" t="str">
            <v>CSCNSR4Z</v>
          </cell>
          <cell r="C585" t="str">
            <v>Catalyst 4000 Chassis(6-Slot),SupIV w/2 GE, 2 DC P/S, Fans</v>
          </cell>
          <cell r="D585">
            <v>3838000</v>
          </cell>
          <cell r="E585">
            <v>21247</v>
          </cell>
          <cell r="F585">
            <v>1363200</v>
          </cell>
          <cell r="G585">
            <v>322000</v>
          </cell>
          <cell r="H585">
            <v>468000</v>
          </cell>
          <cell r="I585">
            <v>516000</v>
          </cell>
          <cell r="J585">
            <v>333600</v>
          </cell>
          <cell r="K585">
            <v>486000</v>
          </cell>
          <cell r="L585">
            <v>535200</v>
          </cell>
        </row>
        <row r="586">
          <cell r="B586" t="str">
            <v>CSCPSTDZ</v>
          </cell>
          <cell r="C586" t="str">
            <v>Catalyst 4000 Aux. Power Shelf (3 slot), inc. two WS-X4608</v>
          </cell>
          <cell r="D586">
            <v>730000</v>
          </cell>
          <cell r="E586">
            <v>4043</v>
          </cell>
          <cell r="F586">
            <v>259400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 t="str">
            <v>CSCPST9Z</v>
          </cell>
          <cell r="C587" t="str">
            <v>Catalyst 4000 DC Power Supply</v>
          </cell>
          <cell r="D587">
            <v>273000</v>
          </cell>
          <cell r="E587">
            <v>1513</v>
          </cell>
          <cell r="F587">
            <v>97070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 t="str">
            <v>CSCPSWVZ</v>
          </cell>
          <cell r="C588" t="str">
            <v>Catalyst 4000 Dual AC Power Supply Option</v>
          </cell>
          <cell r="D588">
            <v>182000</v>
          </cell>
          <cell r="E588">
            <v>1007</v>
          </cell>
          <cell r="F588">
            <v>64610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 t="str">
            <v>CSCPSULZ</v>
          </cell>
          <cell r="C589" t="str">
            <v>Catalyst 4000 AC PS Redundant</v>
          </cell>
          <cell r="D589">
            <v>182000</v>
          </cell>
          <cell r="E589">
            <v>1007</v>
          </cell>
          <cell r="F589">
            <v>64610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 t="str">
            <v>CSCPSSQZ</v>
          </cell>
          <cell r="C590" t="str">
            <v>Catalyst 4000 AC Power Supply (Spare)</v>
          </cell>
          <cell r="D590">
            <v>182000</v>
          </cell>
          <cell r="E590">
            <v>1007</v>
          </cell>
          <cell r="F590">
            <v>64610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 t="str">
            <v>CSCPSTEZ</v>
          </cell>
          <cell r="C591" t="str">
            <v>Catalyst 4603 Redundant Power Supply Unit for WS-P4603</v>
          </cell>
          <cell r="D591">
            <v>328000</v>
          </cell>
          <cell r="E591">
            <v>1817</v>
          </cell>
          <cell r="F591">
            <v>116580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 t="str">
            <v>CSCNCPGZ</v>
          </cell>
          <cell r="C592" t="str">
            <v>Catalyst 4003 Fan Tray (Spare)</v>
          </cell>
          <cell r="D592">
            <v>90000</v>
          </cell>
          <cell r="E592">
            <v>501</v>
          </cell>
          <cell r="F592">
            <v>32140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 t="str">
            <v>CSCCCLPZ</v>
          </cell>
          <cell r="C593" t="str">
            <v>Catalyst 4500 AGM 8-port FXS module (RJ21)</v>
          </cell>
          <cell r="D593">
            <v>365000</v>
          </cell>
          <cell r="E593">
            <v>2019</v>
          </cell>
          <cell r="F593">
            <v>129540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 t="str">
            <v>CSCINURZ</v>
          </cell>
          <cell r="C594" t="str">
            <v>Catalyst 4500 AGM 96-channel DSP Set (4x6 SIMMs)</v>
          </cell>
          <cell r="D594">
            <v>1370000</v>
          </cell>
          <cell r="E594">
            <v>7585</v>
          </cell>
          <cell r="F594">
            <v>486650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 t="str">
            <v>CSCNSQ5Z</v>
          </cell>
          <cell r="C595" t="str">
            <v>Cisco Catalyst 6503 Firewall Security System</v>
          </cell>
          <cell r="D595">
            <v>10966000</v>
          </cell>
          <cell r="E595">
            <v>60715</v>
          </cell>
          <cell r="F595">
            <v>3895450</v>
          </cell>
          <cell r="G595">
            <v>465000</v>
          </cell>
          <cell r="H595">
            <v>674000</v>
          </cell>
          <cell r="I595">
            <v>744000</v>
          </cell>
          <cell r="J595">
            <v>478800</v>
          </cell>
          <cell r="K595">
            <v>696000</v>
          </cell>
          <cell r="L595">
            <v>766800</v>
          </cell>
        </row>
        <row r="596">
          <cell r="B596" t="str">
            <v>CSCNSQ9Z</v>
          </cell>
          <cell r="C596" t="str">
            <v>Cisco Catalyst 6506 Firewall Security System</v>
          </cell>
          <cell r="D596">
            <v>11880000</v>
          </cell>
          <cell r="E596">
            <v>65775</v>
          </cell>
          <cell r="F596">
            <v>4220100</v>
          </cell>
          <cell r="G596">
            <v>1011000</v>
          </cell>
          <cell r="H596">
            <v>1466000</v>
          </cell>
          <cell r="I596">
            <v>1617000</v>
          </cell>
          <cell r="J596">
            <v>1044000</v>
          </cell>
          <cell r="K596">
            <v>1518000</v>
          </cell>
          <cell r="L596">
            <v>1674000</v>
          </cell>
        </row>
        <row r="597">
          <cell r="B597" t="str">
            <v>CSCNSSSZ</v>
          </cell>
          <cell r="C597" t="str">
            <v>Cat6509 chassis w/ 2x2500WAC, 1xSup1A-PFC, 2xWS-X6148-RJ21V</v>
          </cell>
          <cell r="D597">
            <v>8225000</v>
          </cell>
          <cell r="E597">
            <v>45535</v>
          </cell>
          <cell r="F597">
            <v>2921510</v>
          </cell>
          <cell r="G597">
            <v>1252000</v>
          </cell>
          <cell r="H597">
            <v>1815000</v>
          </cell>
          <cell r="I597">
            <v>2003000</v>
          </cell>
          <cell r="J597">
            <v>1291200</v>
          </cell>
          <cell r="K597">
            <v>1878000</v>
          </cell>
          <cell r="L597">
            <v>2070000</v>
          </cell>
        </row>
        <row r="598">
          <cell r="B598" t="str">
            <v>CSCNSSTZ</v>
          </cell>
          <cell r="C598" t="str">
            <v>Cat6509 chassis w/ 2x2500WAC, 1xSup1A-PFC, 2xWS-X6148-RJ45V</v>
          </cell>
          <cell r="D598">
            <v>8225000</v>
          </cell>
          <cell r="E598">
            <v>45535</v>
          </cell>
          <cell r="F598">
            <v>2921510</v>
          </cell>
          <cell r="G598">
            <v>611000</v>
          </cell>
          <cell r="H598">
            <v>886000</v>
          </cell>
          <cell r="I598">
            <v>977000</v>
          </cell>
          <cell r="J598">
            <v>672000</v>
          </cell>
          <cell r="K598">
            <v>975000</v>
          </cell>
          <cell r="L598">
            <v>1075000</v>
          </cell>
        </row>
        <row r="599">
          <cell r="B599" t="str">
            <v>CSCNSR6Z</v>
          </cell>
          <cell r="C599" t="str">
            <v>Cat 6503 Chassis, 3slot, 4RU, No Pow Supply, No Fan Tray</v>
          </cell>
          <cell r="D599">
            <v>457000</v>
          </cell>
          <cell r="E599">
            <v>2530</v>
          </cell>
          <cell r="F599">
            <v>162320</v>
          </cell>
          <cell r="G599">
            <v>465000</v>
          </cell>
          <cell r="H599">
            <v>674000</v>
          </cell>
          <cell r="I599">
            <v>744000</v>
          </cell>
          <cell r="J599">
            <v>478800</v>
          </cell>
          <cell r="K599">
            <v>696000</v>
          </cell>
          <cell r="L599">
            <v>766800</v>
          </cell>
        </row>
        <row r="600">
          <cell r="B600" t="str">
            <v>CSCNSXWZ</v>
          </cell>
          <cell r="C600" t="str">
            <v>Cat 6506 Chassis, 6slot, 12RU, No Pow Supply, No Fan Tray</v>
          </cell>
          <cell r="D600">
            <v>1006000</v>
          </cell>
          <cell r="E600">
            <v>5566</v>
          </cell>
          <cell r="F600">
            <v>357110</v>
          </cell>
          <cell r="G600">
            <v>1011000</v>
          </cell>
          <cell r="H600">
            <v>1466000</v>
          </cell>
          <cell r="I600">
            <v>1617000</v>
          </cell>
          <cell r="J600">
            <v>1036800</v>
          </cell>
          <cell r="K600">
            <v>1508400</v>
          </cell>
          <cell r="L600">
            <v>1664400</v>
          </cell>
        </row>
        <row r="601">
          <cell r="B601" t="str">
            <v>CSCNSXXZ</v>
          </cell>
          <cell r="C601" t="str">
            <v>Cat 6509 Chassis, 9slot, 15RU, No Pow Supply, No Fan Tray</v>
          </cell>
          <cell r="D601">
            <v>1737000</v>
          </cell>
          <cell r="E601">
            <v>9614</v>
          </cell>
          <cell r="F601">
            <v>616830</v>
          </cell>
          <cell r="G601">
            <v>1252000</v>
          </cell>
          <cell r="H601">
            <v>1815000</v>
          </cell>
          <cell r="I601">
            <v>2003000</v>
          </cell>
          <cell r="J601">
            <v>1291200</v>
          </cell>
          <cell r="K601">
            <v>1878000</v>
          </cell>
          <cell r="L601">
            <v>2070000</v>
          </cell>
        </row>
        <row r="602">
          <cell r="B602" t="str">
            <v>CSCNSQXZ</v>
          </cell>
          <cell r="C602" t="str">
            <v>Cat 6509 Chassis for SUP720 and NEBS Envirnmnts No PS,No Fan</v>
          </cell>
          <cell r="D602">
            <v>1828000</v>
          </cell>
          <cell r="E602">
            <v>10120</v>
          </cell>
          <cell r="F602">
            <v>649300</v>
          </cell>
          <cell r="G602">
            <v>1252000</v>
          </cell>
          <cell r="H602">
            <v>1815000</v>
          </cell>
          <cell r="I602">
            <v>2003000</v>
          </cell>
          <cell r="J602">
            <v>1291200</v>
          </cell>
          <cell r="K602">
            <v>1878000</v>
          </cell>
          <cell r="L602">
            <v>2070000</v>
          </cell>
        </row>
        <row r="603">
          <cell r="B603" t="str">
            <v>CSCNSS1Z</v>
          </cell>
          <cell r="C603" t="str">
            <v>Cat 6513 Chassis, 13slot, 19RU, No Pow Supply, No Fan Tray</v>
          </cell>
          <cell r="D603">
            <v>2788000</v>
          </cell>
          <cell r="E603">
            <v>15433</v>
          </cell>
          <cell r="F603">
            <v>990180</v>
          </cell>
          <cell r="G603">
            <v>2119000</v>
          </cell>
          <cell r="H603">
            <v>2609000</v>
          </cell>
          <cell r="I603">
            <v>2927000</v>
          </cell>
          <cell r="J603">
            <v>2188800</v>
          </cell>
          <cell r="K603">
            <v>2847600</v>
          </cell>
          <cell r="L603">
            <v>3152400</v>
          </cell>
        </row>
        <row r="604">
          <cell r="B604" t="str">
            <v>CSCINTIZ</v>
          </cell>
          <cell r="C604" t="str">
            <v>Catalyst 6500 Switch Fabric Module</v>
          </cell>
          <cell r="D604">
            <v>1370000</v>
          </cell>
          <cell r="E604">
            <v>7585</v>
          </cell>
          <cell r="F604">
            <v>486650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 t="str">
            <v>CSCNFT6Z</v>
          </cell>
          <cell r="C605" t="str">
            <v>Catalyst 6500 / Cisco 7600 Supervisor 720 Fabric MSFC3 PFC3A</v>
          </cell>
          <cell r="D605">
            <v>5118000</v>
          </cell>
          <cell r="E605">
            <v>28336</v>
          </cell>
          <cell r="F605">
            <v>1818030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CSCNFSNZ</v>
          </cell>
          <cell r="C606" t="str">
            <v>Catalyst 6500/Cisco 7600 Sup 720 Fabric MSFC3 PFC3BXL</v>
          </cell>
          <cell r="D606">
            <v>7312000</v>
          </cell>
          <cell r="E606">
            <v>40480</v>
          </cell>
          <cell r="F606">
            <v>2597180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 t="str">
            <v>CSCNFXBZ</v>
          </cell>
          <cell r="C607" t="str">
            <v>Catalyst 6500 Switch Fabric Module 2</v>
          </cell>
          <cell r="D607">
            <v>2010000</v>
          </cell>
          <cell r="E607">
            <v>11127</v>
          </cell>
          <cell r="F607">
            <v>713900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CSCINUCZ</v>
          </cell>
          <cell r="C608" t="str">
            <v>Catalyst 6000 Supervisor Engine1-A, 2GE, plus MSFC-2 and PFC</v>
          </cell>
          <cell r="D608">
            <v>5483000</v>
          </cell>
          <cell r="E608">
            <v>30355</v>
          </cell>
          <cell r="F608">
            <v>1947560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 t="str">
            <v>CSCINUDZ</v>
          </cell>
          <cell r="C609" t="str">
            <v>*Cat. 6000 Red.Sup 1A, 2GE, w/MSFC2 / PFC (In Chassis only)</v>
          </cell>
          <cell r="D609">
            <v>2741000</v>
          </cell>
          <cell r="E609">
            <v>15175</v>
          </cell>
          <cell r="F609">
            <v>973620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 t="str">
            <v>CSCINTJZ</v>
          </cell>
          <cell r="C610" t="str">
            <v>Catalyst 6500 Supervisor Engine-2, 2GE, plus MSFC-2 / PFC-2</v>
          </cell>
          <cell r="D610">
            <v>4020000</v>
          </cell>
          <cell r="E610">
            <v>22259</v>
          </cell>
          <cell r="F610">
            <v>1428130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 t="str">
            <v>CSCINTLZ</v>
          </cell>
          <cell r="C611" t="str">
            <v>Catalyst 6500 Supervisor Engine-2, 2GE, plus PFC-2</v>
          </cell>
          <cell r="D611">
            <v>2741000</v>
          </cell>
          <cell r="E611">
            <v>15175</v>
          </cell>
          <cell r="F611">
            <v>973620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 t="str">
            <v>CSCNFYSZ</v>
          </cell>
          <cell r="C612" t="str">
            <v>Cat6K Sup2 with 256MB DRAM on Sup2 and MSFC2</v>
          </cell>
          <cell r="D612">
            <v>4898000</v>
          </cell>
          <cell r="E612">
            <v>27117</v>
          </cell>
          <cell r="F612">
            <v>1739820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 t="str">
            <v>CSCNFYTZ</v>
          </cell>
          <cell r="C613" t="str">
            <v>Redundant WS-X6K-S2U-MSFC2 (In Chassis Only)</v>
          </cell>
          <cell r="D613">
            <v>4898000</v>
          </cell>
          <cell r="E613">
            <v>27117</v>
          </cell>
          <cell r="F613">
            <v>1739820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 t="str">
            <v>CSCIF2DZ</v>
          </cell>
          <cell r="C614" t="str">
            <v>Catalyst 6000 Supervisor Engine1A, Enhanced QoS, 2GE</v>
          </cell>
          <cell r="D614">
            <v>1096000</v>
          </cell>
          <cell r="E614">
            <v>6067</v>
          </cell>
          <cell r="F614">
            <v>389260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 t="str">
            <v>CSCIF2FZ</v>
          </cell>
          <cell r="C615" t="str">
            <v>Catalyst 6000 Supervisor Engine1-A, 2GE, plus PFC</v>
          </cell>
          <cell r="D615">
            <v>2741000</v>
          </cell>
          <cell r="E615">
            <v>15175</v>
          </cell>
          <cell r="F615">
            <v>973620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 t="str">
            <v>CSCCCF2Z</v>
          </cell>
          <cell r="C616" t="str">
            <v>Catalyst 6500 10 Gigabit Ethernet Base Module (Req. OIM)</v>
          </cell>
          <cell r="D616">
            <v>5483000</v>
          </cell>
          <cell r="E616">
            <v>30355</v>
          </cell>
          <cell r="F616">
            <v>1947560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 t="str">
            <v>CSCWCWKZ</v>
          </cell>
          <cell r="C617" t="str">
            <v>Cat6500 4-port 10 Gigabit Ethernet Module (req. XENPAKs)</v>
          </cell>
          <cell r="D617">
            <v>3656000</v>
          </cell>
          <cell r="E617">
            <v>20240</v>
          </cell>
          <cell r="F617">
            <v>1298590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 t="str">
            <v>CSCLCUFZ</v>
          </cell>
          <cell r="C618" t="str">
            <v>Catalyst 6000 16-port 1000TX GE Mod., RJ-45</v>
          </cell>
          <cell r="D618">
            <v>2924000</v>
          </cell>
          <cell r="E618">
            <v>16187</v>
          </cell>
          <cell r="F618">
            <v>1038550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 t="str">
            <v>CSCLCUDZ</v>
          </cell>
          <cell r="C619" t="str">
            <v>Catalyst 6000 8-port GE, Enhanced QoS (Req. GBICs)</v>
          </cell>
          <cell r="D619">
            <v>1827000</v>
          </cell>
          <cell r="E619">
            <v>10115</v>
          </cell>
          <cell r="F619">
            <v>648970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 t="str">
            <v>CSCIF81Z</v>
          </cell>
          <cell r="C620" t="str">
            <v>Catalyst 6000 16-port Gig-Ethernet Mod. (Req. GBICs)</v>
          </cell>
          <cell r="D620">
            <v>3655000</v>
          </cell>
          <cell r="E620">
            <v>20235</v>
          </cell>
          <cell r="F620">
            <v>1298270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 t="str">
            <v>CSCLCVOZ</v>
          </cell>
          <cell r="C621" t="str">
            <v>Catalyst 6000 16-port Gig-Ethernet Mod., MT-RJ</v>
          </cell>
          <cell r="D621">
            <v>5117000</v>
          </cell>
          <cell r="E621">
            <v>28331</v>
          </cell>
          <cell r="F621">
            <v>1817710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 t="str">
            <v>CSCLCURZ</v>
          </cell>
          <cell r="C622" t="str">
            <v>Catalyst 6500 16-port GigE Mod: Fabric-Enabled (Req. GBICs)</v>
          </cell>
          <cell r="D622">
            <v>3655000</v>
          </cell>
          <cell r="E622">
            <v>20235</v>
          </cell>
          <cell r="F622">
            <v>1298270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 t="str">
            <v>CSCCCJAZ</v>
          </cell>
          <cell r="C623" t="str">
            <v>Catalyst 6500 16-port Gig/Copper Module, x-bar</v>
          </cell>
          <cell r="D623">
            <v>2924000</v>
          </cell>
          <cell r="E623">
            <v>16187</v>
          </cell>
          <cell r="F623">
            <v>1038550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 t="str">
            <v>CSCLCR6Z</v>
          </cell>
          <cell r="C624" t="str">
            <v>Catalyst 6500 16-port GigE Mod, fabric-enabled (Req. GBICs)</v>
          </cell>
          <cell r="D624">
            <v>2742000</v>
          </cell>
          <cell r="E624">
            <v>15180</v>
          </cell>
          <cell r="F624">
            <v>973940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 t="str">
            <v>CSCLCRFZ</v>
          </cell>
          <cell r="C625" t="str">
            <v>Catalyst 6500 24-port GigE Mod: fabric-enabled (Req. SFPs)</v>
          </cell>
          <cell r="D625">
            <v>2742000</v>
          </cell>
          <cell r="E625">
            <v>15180</v>
          </cell>
          <cell r="F625">
            <v>973940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 t="str">
            <v>CSCCCKAZ</v>
          </cell>
          <cell r="C626" t="str">
            <v>Cat6500 16-port GigE mod, 2 fab I/F, (Req GBICs, DFC/DFC3)</v>
          </cell>
          <cell r="D626">
            <v>4113000</v>
          </cell>
          <cell r="E626">
            <v>22770</v>
          </cell>
          <cell r="F626">
            <v>1460910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 t="str">
            <v>CSCIF9VZ</v>
          </cell>
          <cell r="C627" t="str">
            <v>Catalyst 6000 24-port 10BaseFL MT-RJ Module</v>
          </cell>
          <cell r="D627">
            <v>2375000</v>
          </cell>
          <cell r="E627">
            <v>13151</v>
          </cell>
          <cell r="F627">
            <v>843760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 t="str">
            <v>CSCLCSNZ</v>
          </cell>
          <cell r="C628" t="str">
            <v>Catalyst 6500 48-Port 10/100 Upgradable to Voice, RJ-21</v>
          </cell>
          <cell r="D628">
            <v>1096000</v>
          </cell>
          <cell r="E628">
            <v>6067</v>
          </cell>
          <cell r="F628">
            <v>389260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 t="str">
            <v>CSCLCSPZ</v>
          </cell>
          <cell r="C629" t="str">
            <v>Catalyst 6500 48-Port 10/100, Upgradable to Voice, RJ-45</v>
          </cell>
          <cell r="D629">
            <v>1096000</v>
          </cell>
          <cell r="E629">
            <v>6067</v>
          </cell>
          <cell r="F629">
            <v>389260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 t="str">
            <v>CSCLCSQZ</v>
          </cell>
          <cell r="C630" t="str">
            <v>Catalyst 6500 48-port 10/100 Inline Power Module, RJ-21</v>
          </cell>
          <cell r="D630">
            <v>1370000</v>
          </cell>
          <cell r="E630">
            <v>7585</v>
          </cell>
          <cell r="F630">
            <v>486650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 t="str">
            <v>CSCLCSRZ</v>
          </cell>
          <cell r="C631" t="str">
            <v>Catalyst 6500 48-port 10/100 Inline Power, RJ-45</v>
          </cell>
          <cell r="D631">
            <v>1370000</v>
          </cell>
          <cell r="E631">
            <v>7585</v>
          </cell>
          <cell r="F631">
            <v>486650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 t="str">
            <v>CSCLCUCZ</v>
          </cell>
          <cell r="C632" t="str">
            <v>Catalyst 6000 24-port 100FX, Enh QoS, MT-RJ, MMF</v>
          </cell>
          <cell r="D632">
            <v>2741000</v>
          </cell>
          <cell r="E632">
            <v>15175</v>
          </cell>
          <cell r="F632">
            <v>973620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 t="str">
            <v>CSCLCUOZ</v>
          </cell>
          <cell r="C633" t="str">
            <v>Catalyst 6000 24-port 100FX, Enh QoS, MT-RJ, SMF</v>
          </cell>
          <cell r="D633">
            <v>6580000</v>
          </cell>
          <cell r="E633">
            <v>36427</v>
          </cell>
          <cell r="F633">
            <v>2337140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 t="str">
            <v>CSCLCU3Z</v>
          </cell>
          <cell r="C634" t="str">
            <v>Catalyst 6500 48-port 10/100,  Upgradable to Voice, RJ-45</v>
          </cell>
          <cell r="D634">
            <v>2375000</v>
          </cell>
          <cell r="E634">
            <v>13151</v>
          </cell>
          <cell r="F634">
            <v>843760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 t="str">
            <v>CSCLCSSZ</v>
          </cell>
          <cell r="C635" t="str">
            <v>Catalyst 6000 48-port 10/100, Inline Power, RJ-21</v>
          </cell>
          <cell r="D635">
            <v>2375000</v>
          </cell>
          <cell r="E635">
            <v>13151</v>
          </cell>
          <cell r="F635">
            <v>843760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 t="str">
            <v>CSCLCUNZ</v>
          </cell>
          <cell r="C636" t="str">
            <v>Catalyst 6500 48-port 10/100, Inline Power, RJ-45</v>
          </cell>
          <cell r="D636">
            <v>2375000</v>
          </cell>
          <cell r="E636">
            <v>13151</v>
          </cell>
          <cell r="F636">
            <v>843760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 t="str">
            <v>CSCCCGDZ</v>
          </cell>
          <cell r="C637" t="str">
            <v>Catalyst 6500 24-port 100FX, MT-RJ, fabric-enabled</v>
          </cell>
          <cell r="D637">
            <v>3289000</v>
          </cell>
          <cell r="E637">
            <v>18211</v>
          </cell>
          <cell r="F637">
            <v>1168410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 t="str">
            <v>CSCLCS2Z</v>
          </cell>
          <cell r="C638" t="str">
            <v>Catalyst 6500 48-port 10/100, RJ-21, fabric-enabled</v>
          </cell>
          <cell r="D638">
            <v>3289000</v>
          </cell>
          <cell r="E638">
            <v>18211</v>
          </cell>
          <cell r="F638">
            <v>1168410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 t="str">
            <v>CSCLCR8Z</v>
          </cell>
          <cell r="C639" t="str">
            <v>Catalyst 6500 48-port 10/100, RJ-45, x-bar</v>
          </cell>
          <cell r="D639">
            <v>3289000</v>
          </cell>
          <cell r="E639">
            <v>18211</v>
          </cell>
          <cell r="F639">
            <v>1168410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 t="str">
            <v>CSCCCDUZ</v>
          </cell>
          <cell r="C640" t="str">
            <v>COMMUNICATION MEDIA MODULE</v>
          </cell>
          <cell r="D640">
            <v>1718000</v>
          </cell>
          <cell r="E640">
            <v>10115</v>
          </cell>
          <cell r="F640">
            <v>648970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 t="str">
            <v>CSCCCDWZ</v>
          </cell>
          <cell r="C641" t="str">
            <v>6-PORT T1 INTERFACE PORT ADAPTER</v>
          </cell>
          <cell r="D641">
            <v>2062000</v>
          </cell>
          <cell r="E641">
            <v>12139</v>
          </cell>
          <cell r="F641">
            <v>778830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 t="str">
            <v>CSCCCC6Z</v>
          </cell>
          <cell r="C642" t="str">
            <v>Firewall blade for Catalyst 6500</v>
          </cell>
          <cell r="D642">
            <v>6397000</v>
          </cell>
          <cell r="E642">
            <v>35415</v>
          </cell>
          <cell r="F642">
            <v>2272210</v>
          </cell>
          <cell r="G642">
            <v>701000</v>
          </cell>
          <cell r="H642">
            <v>944000</v>
          </cell>
          <cell r="I642">
            <v>1024000</v>
          </cell>
          <cell r="J642">
            <v>556800</v>
          </cell>
          <cell r="K642">
            <v>810000</v>
          </cell>
          <cell r="L642">
            <v>894000</v>
          </cell>
        </row>
        <row r="643">
          <cell r="B643" t="str">
            <v>CSCRT6HZ</v>
          </cell>
          <cell r="C643" t="str">
            <v>600M IDSM-2 Mod for Cat</v>
          </cell>
          <cell r="D643">
            <v>5483000</v>
          </cell>
          <cell r="E643">
            <v>30355</v>
          </cell>
          <cell r="F643">
            <v>1947560</v>
          </cell>
          <cell r="G643">
            <v>462000</v>
          </cell>
          <cell r="H643">
            <v>670000</v>
          </cell>
          <cell r="I643">
            <v>739000</v>
          </cell>
          <cell r="J643">
            <v>476400</v>
          </cell>
          <cell r="K643">
            <v>693600</v>
          </cell>
          <cell r="L643">
            <v>764400</v>
          </cell>
        </row>
        <row r="644">
          <cell r="B644" t="str">
            <v>CSCNFTHZ</v>
          </cell>
          <cell r="C644" t="str">
            <v>IPSec VPN Security Module for 6500 and 7600 series</v>
          </cell>
          <cell r="D644">
            <v>8767000</v>
          </cell>
          <cell r="E644">
            <v>35420</v>
          </cell>
          <cell r="F644">
            <v>2272530</v>
          </cell>
          <cell r="G644">
            <v>399000</v>
          </cell>
          <cell r="H644">
            <v>580000</v>
          </cell>
          <cell r="I644">
            <v>639000</v>
          </cell>
          <cell r="J644">
            <v>439000</v>
          </cell>
          <cell r="K644">
            <v>638000</v>
          </cell>
          <cell r="L644">
            <v>703000</v>
          </cell>
        </row>
        <row r="645">
          <cell r="B645" t="str">
            <v>CSCNFTJZ</v>
          </cell>
          <cell r="C645" t="str">
            <v>Multi-Processor WAN Application Module</v>
          </cell>
          <cell r="D645">
            <v>15724000</v>
          </cell>
          <cell r="E645">
            <v>86020</v>
          </cell>
          <cell r="F645">
            <v>5519010</v>
          </cell>
          <cell r="G645">
            <v>1309000</v>
          </cell>
          <cell r="H645">
            <v>1899000</v>
          </cell>
          <cell r="I645">
            <v>2096000</v>
          </cell>
          <cell r="J645">
            <v>1440000</v>
          </cell>
          <cell r="K645">
            <v>2089000</v>
          </cell>
          <cell r="L645">
            <v>2306000</v>
          </cell>
        </row>
        <row r="646">
          <cell r="B646" t="str">
            <v>CSCNFT9Z</v>
          </cell>
          <cell r="C646" t="str">
            <v>Catalyst 6500 Network Analysis Module-1</v>
          </cell>
          <cell r="D646">
            <v>3280000</v>
          </cell>
          <cell r="E646">
            <v>18211</v>
          </cell>
          <cell r="F646">
            <v>1168410</v>
          </cell>
          <cell r="G646">
            <v>138000</v>
          </cell>
          <cell r="H646">
            <v>200000</v>
          </cell>
          <cell r="I646">
            <v>220000</v>
          </cell>
          <cell r="J646">
            <v>141600</v>
          </cell>
          <cell r="K646">
            <v>207600</v>
          </cell>
          <cell r="L646">
            <v>228000</v>
          </cell>
        </row>
        <row r="647">
          <cell r="B647" t="str">
            <v>CSCNFTBZ</v>
          </cell>
          <cell r="C647" t="str">
            <v>Catalyst 6500 Network Analysis Module-2</v>
          </cell>
          <cell r="D647">
            <v>5470000</v>
          </cell>
          <cell r="E647">
            <v>30355</v>
          </cell>
          <cell r="F647">
            <v>1947560</v>
          </cell>
          <cell r="G647">
            <v>322000</v>
          </cell>
          <cell r="H647">
            <v>468000</v>
          </cell>
          <cell r="I647">
            <v>516000</v>
          </cell>
          <cell r="J647">
            <v>333600</v>
          </cell>
          <cell r="K647">
            <v>486000</v>
          </cell>
          <cell r="L647">
            <v>535200</v>
          </cell>
        </row>
        <row r="648">
          <cell r="B648" t="str">
            <v>CSCNFTKZ</v>
          </cell>
          <cell r="C648" t="str">
            <v>SSL Module for Catalyst 6500</v>
          </cell>
          <cell r="D648">
            <v>5889000</v>
          </cell>
          <cell r="E648">
            <v>30355</v>
          </cell>
          <cell r="F648">
            <v>1947560</v>
          </cell>
          <cell r="G648">
            <v>359000</v>
          </cell>
          <cell r="H648">
            <v>519000</v>
          </cell>
          <cell r="I648">
            <v>573000</v>
          </cell>
          <cell r="J648">
            <v>369600</v>
          </cell>
          <cell r="K648">
            <v>537600</v>
          </cell>
          <cell r="L648">
            <v>592800</v>
          </cell>
        </row>
        <row r="649">
          <cell r="B649" t="str">
            <v>CSCCCK5Z</v>
          </cell>
          <cell r="C649" t="str">
            <v>Catalyst 6000 Content Switching Module</v>
          </cell>
          <cell r="D649">
            <v>7311000</v>
          </cell>
          <cell r="E649">
            <v>40475</v>
          </cell>
          <cell r="F649">
            <v>2596860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 t="str">
            <v>CSCNFXUZ</v>
          </cell>
          <cell r="C650" t="str">
            <v>Catalyst 6500/7600 Content Switching Module</v>
          </cell>
          <cell r="D650">
            <v>7311000</v>
          </cell>
          <cell r="E650">
            <v>40475</v>
          </cell>
          <cell r="F650">
            <v>2596860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 t="str">
            <v>CSCCCP1Z</v>
          </cell>
          <cell r="C651" t="str">
            <v>Catalyst 6000 8 port Voice E1 and Services Module</v>
          </cell>
          <cell r="D651">
            <v>3655000</v>
          </cell>
          <cell r="E651">
            <v>20235</v>
          </cell>
          <cell r="F651">
            <v>1298270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 t="str">
            <v>CSCCCP2Z</v>
          </cell>
          <cell r="C652" t="str">
            <v>Catalyst 6000 8 port Voice T1 and Services Module</v>
          </cell>
          <cell r="D652">
            <v>3655000</v>
          </cell>
          <cell r="E652">
            <v>20235</v>
          </cell>
          <cell r="F652">
            <v>1298270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 t="str">
            <v>CSCCCP3Z</v>
          </cell>
          <cell r="C653" t="str">
            <v>Catalyst 6000 24 port FXS Analog Station Interface Module</v>
          </cell>
          <cell r="D653">
            <v>1827000</v>
          </cell>
          <cell r="E653">
            <v>10115</v>
          </cell>
          <cell r="F653">
            <v>648970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 t="str">
            <v>CSCCCDEZ</v>
          </cell>
          <cell r="C654" t="str">
            <v>Enhanced 1-port OC-48/STM-16 SONET/SDH OSM, SM-IR, w/ 4 GE</v>
          </cell>
          <cell r="D654">
            <v>16160000</v>
          </cell>
          <cell r="E654">
            <v>78430</v>
          </cell>
          <cell r="F654">
            <v>5032040</v>
          </cell>
          <cell r="G654">
            <v>1309000</v>
          </cell>
          <cell r="H654">
            <v>1899000</v>
          </cell>
          <cell r="I654">
            <v>2096000</v>
          </cell>
          <cell r="J654">
            <v>1440000</v>
          </cell>
          <cell r="K654">
            <v>2089000</v>
          </cell>
          <cell r="L654">
            <v>2306000</v>
          </cell>
        </row>
        <row r="655">
          <cell r="B655" t="str">
            <v>CSCCCDFZ</v>
          </cell>
          <cell r="C655" t="str">
            <v>Enhanced 1-port OC-48/STM-16 SONET/SDH OSM, SM-LR, w/ 4 GE</v>
          </cell>
          <cell r="D655">
            <v>18245000</v>
          </cell>
          <cell r="E655">
            <v>88550</v>
          </cell>
          <cell r="F655">
            <v>5681330</v>
          </cell>
          <cell r="G655">
            <v>1463000</v>
          </cell>
          <cell r="H655">
            <v>2122000</v>
          </cell>
          <cell r="I655">
            <v>2342000</v>
          </cell>
          <cell r="J655">
            <v>1609000</v>
          </cell>
          <cell r="K655">
            <v>2334000</v>
          </cell>
          <cell r="L655">
            <v>2576000</v>
          </cell>
        </row>
        <row r="656">
          <cell r="B656" t="str">
            <v>CSCCCDDZ</v>
          </cell>
          <cell r="C656" t="str">
            <v>Enhanced 1-port OC-48/STM-16 SONET/SDH OSM, SM-SR, w/ 4 GE</v>
          </cell>
          <cell r="D656">
            <v>13032000</v>
          </cell>
          <cell r="E656">
            <v>63250</v>
          </cell>
          <cell r="F656">
            <v>4058090</v>
          </cell>
          <cell r="G656">
            <v>1078000</v>
          </cell>
          <cell r="H656">
            <v>1563000</v>
          </cell>
          <cell r="I656">
            <v>1725000</v>
          </cell>
          <cell r="J656">
            <v>1186000</v>
          </cell>
          <cell r="K656">
            <v>1719000</v>
          </cell>
          <cell r="L656">
            <v>1898000</v>
          </cell>
        </row>
        <row r="657">
          <cell r="B657" t="str">
            <v>CSCCCD2Z</v>
          </cell>
          <cell r="C657" t="str">
            <v>Enhanced 2-port OC12/STM4 ATM OSM+, MM, with 4 GE</v>
          </cell>
          <cell r="D657">
            <v>12928000</v>
          </cell>
          <cell r="E657">
            <v>62744</v>
          </cell>
          <cell r="F657">
            <v>4025630</v>
          </cell>
          <cell r="G657">
            <v>955000</v>
          </cell>
          <cell r="H657">
            <v>1385000</v>
          </cell>
          <cell r="I657">
            <v>1528000</v>
          </cell>
          <cell r="J657">
            <v>1051000</v>
          </cell>
          <cell r="K657">
            <v>1524000</v>
          </cell>
          <cell r="L657">
            <v>1681000</v>
          </cell>
        </row>
        <row r="658">
          <cell r="B658" t="str">
            <v>CSCCCD3Z</v>
          </cell>
          <cell r="C658" t="str">
            <v>Enhanced 2-port OC12/STM4 ATM OSM+, SI, with 4 GE</v>
          </cell>
          <cell r="D658">
            <v>13554000</v>
          </cell>
          <cell r="E658">
            <v>65780</v>
          </cell>
          <cell r="F658">
            <v>4220420</v>
          </cell>
          <cell r="G658">
            <v>1001000</v>
          </cell>
          <cell r="H658">
            <v>1452000</v>
          </cell>
          <cell r="I658">
            <v>1602000</v>
          </cell>
          <cell r="J658">
            <v>1101000</v>
          </cell>
          <cell r="K658">
            <v>1597000</v>
          </cell>
          <cell r="L658">
            <v>1762000</v>
          </cell>
        </row>
        <row r="659">
          <cell r="B659" t="str">
            <v>CSCCCDAZ</v>
          </cell>
          <cell r="C659" t="str">
            <v>Enhanced 2-port OC-12/STM-4 SONET/SDH OSM, MM, w/ 4 GE</v>
          </cell>
          <cell r="D659">
            <v>11468000</v>
          </cell>
          <cell r="E659">
            <v>55660</v>
          </cell>
          <cell r="F659">
            <v>3571120</v>
          </cell>
          <cell r="G659">
            <v>847000</v>
          </cell>
          <cell r="H659">
            <v>1229000</v>
          </cell>
          <cell r="I659">
            <v>1355000</v>
          </cell>
          <cell r="J659">
            <v>932000</v>
          </cell>
          <cell r="K659">
            <v>1352000</v>
          </cell>
          <cell r="L659">
            <v>1491000</v>
          </cell>
        </row>
        <row r="660">
          <cell r="B660" t="str">
            <v>CSCCCDCZ</v>
          </cell>
          <cell r="C660" t="str">
            <v>Enhanced 2-port OC-12/STM-4 SONET/SDH OSM, SM-IR, w/ 4 GE</v>
          </cell>
          <cell r="D660">
            <v>12511000</v>
          </cell>
          <cell r="E660">
            <v>60720</v>
          </cell>
          <cell r="F660">
            <v>3895770</v>
          </cell>
          <cell r="G660">
            <v>924000</v>
          </cell>
          <cell r="H660">
            <v>1340000</v>
          </cell>
          <cell r="I660">
            <v>1478000</v>
          </cell>
          <cell r="J660">
            <v>1016000</v>
          </cell>
          <cell r="K660">
            <v>1474000</v>
          </cell>
          <cell r="L660">
            <v>1626000</v>
          </cell>
        </row>
        <row r="661">
          <cell r="B661" t="str">
            <v>CSCCCD5Z</v>
          </cell>
          <cell r="C661" t="str">
            <v>2-port OC-48/STM-16 POS/DPT OSM, SM-IR, with 4 GE</v>
          </cell>
          <cell r="D661">
            <v>22937000</v>
          </cell>
          <cell r="E661">
            <v>111320</v>
          </cell>
          <cell r="F661">
            <v>7142250</v>
          </cell>
          <cell r="G661">
            <v>2311000</v>
          </cell>
          <cell r="H661">
            <v>3351000</v>
          </cell>
          <cell r="I661">
            <v>3697000</v>
          </cell>
          <cell r="J661">
            <v>2542000</v>
          </cell>
          <cell r="K661">
            <v>3686000</v>
          </cell>
          <cell r="L661">
            <v>4067000</v>
          </cell>
        </row>
        <row r="662">
          <cell r="B662" t="str">
            <v>CSCCCCWZ</v>
          </cell>
          <cell r="C662" t="str">
            <v>2-port OC-48/STM-16 POS/DPT OSM, SM-LR, with 4 GE</v>
          </cell>
          <cell r="D662">
            <v>27107000</v>
          </cell>
          <cell r="E662">
            <v>131560</v>
          </cell>
          <cell r="F662">
            <v>8440840</v>
          </cell>
          <cell r="G662">
            <v>2619000</v>
          </cell>
          <cell r="H662">
            <v>3797000</v>
          </cell>
          <cell r="I662">
            <v>4190000</v>
          </cell>
          <cell r="J662">
            <v>2720400</v>
          </cell>
          <cell r="K662">
            <v>3944400</v>
          </cell>
          <cell r="L662">
            <v>4380000</v>
          </cell>
        </row>
        <row r="663">
          <cell r="B663" t="str">
            <v>CSCCCEDZ</v>
          </cell>
          <cell r="C663" t="str">
            <v>2-port OC-48/STM-16 POS/DPT OSM, SM-LR, with 4 GE</v>
          </cell>
          <cell r="D663">
            <v>27107000</v>
          </cell>
          <cell r="E663">
            <v>131560</v>
          </cell>
          <cell r="F663">
            <v>8440840</v>
          </cell>
          <cell r="G663">
            <v>2619000</v>
          </cell>
          <cell r="H663">
            <v>3797000</v>
          </cell>
          <cell r="I663">
            <v>4190000</v>
          </cell>
          <cell r="J663">
            <v>2720400</v>
          </cell>
          <cell r="K663">
            <v>3944400</v>
          </cell>
          <cell r="L663">
            <v>4380000</v>
          </cell>
        </row>
        <row r="664">
          <cell r="B664" t="str">
            <v>CSCCCD4Z</v>
          </cell>
          <cell r="C664" t="str">
            <v>2-port OC-48/STM-16 POS/DPT OSM, SM-SR, with 4 GE</v>
          </cell>
          <cell r="D664">
            <v>18766000</v>
          </cell>
          <cell r="E664">
            <v>91080</v>
          </cell>
          <cell r="F664">
            <v>5843660</v>
          </cell>
          <cell r="G664">
            <v>2003000</v>
          </cell>
          <cell r="H664">
            <v>2904000</v>
          </cell>
          <cell r="I664">
            <v>3204000</v>
          </cell>
          <cell r="J664">
            <v>2203000</v>
          </cell>
          <cell r="K664">
            <v>3194000</v>
          </cell>
          <cell r="L664">
            <v>3524000</v>
          </cell>
        </row>
        <row r="665">
          <cell r="B665" t="str">
            <v>CSCCCEEZ</v>
          </cell>
          <cell r="C665" t="str">
            <v>2-port OC-48/STM-16 POS/DPT OSM, SM-SR, with 4 GE</v>
          </cell>
          <cell r="D665">
            <v>18766000</v>
          </cell>
          <cell r="E665">
            <v>91080</v>
          </cell>
          <cell r="F665">
            <v>5843660</v>
          </cell>
          <cell r="G665">
            <v>2003000</v>
          </cell>
          <cell r="H665">
            <v>2904000</v>
          </cell>
          <cell r="I665">
            <v>3204000</v>
          </cell>
          <cell r="J665">
            <v>2079600</v>
          </cell>
          <cell r="K665">
            <v>3015600</v>
          </cell>
          <cell r="L665">
            <v>3348000</v>
          </cell>
        </row>
        <row r="666">
          <cell r="B666" t="str">
            <v>CSCCCDBZ</v>
          </cell>
          <cell r="C666" t="str">
            <v>Enhanced 4-port OC-12/STM-4 SONET/SDH OSM, SM-IR, w/ 4 GE</v>
          </cell>
          <cell r="D666">
            <v>22937000</v>
          </cell>
          <cell r="E666">
            <v>111320</v>
          </cell>
          <cell r="F666">
            <v>7142250</v>
          </cell>
          <cell r="G666">
            <v>1694000</v>
          </cell>
          <cell r="H666">
            <v>2457000</v>
          </cell>
          <cell r="I666">
            <v>2712000</v>
          </cell>
          <cell r="J666">
            <v>1863000</v>
          </cell>
          <cell r="K666">
            <v>2703000</v>
          </cell>
          <cell r="L666">
            <v>2983000</v>
          </cell>
        </row>
        <row r="667">
          <cell r="B667" t="str">
            <v>CSCCCD9Z</v>
          </cell>
          <cell r="C667" t="str">
            <v>Enhanced 4-port OC-3/STM-1 SONET/SDH SM-IR OSM, w/ 4 GE</v>
          </cell>
          <cell r="D667">
            <v>9592000</v>
          </cell>
          <cell r="E667">
            <v>46552</v>
          </cell>
          <cell r="F667">
            <v>2986760</v>
          </cell>
          <cell r="G667">
            <v>708000</v>
          </cell>
          <cell r="H667">
            <v>1027000</v>
          </cell>
          <cell r="I667">
            <v>1134000</v>
          </cell>
          <cell r="J667">
            <v>779000</v>
          </cell>
          <cell r="K667">
            <v>1130000</v>
          </cell>
          <cell r="L667">
            <v>1247000</v>
          </cell>
        </row>
        <row r="668">
          <cell r="B668" t="str">
            <v>CSCCCD7Z</v>
          </cell>
          <cell r="C668" t="str">
            <v>Enhanced 8-port OC-3/STM-1 SONET/SDH SM-IR OSM, w/ 4 GE</v>
          </cell>
          <cell r="D668">
            <v>18141000</v>
          </cell>
          <cell r="E668">
            <v>88044</v>
          </cell>
          <cell r="F668">
            <v>5648870</v>
          </cell>
          <cell r="G668">
            <v>1340000</v>
          </cell>
          <cell r="H668">
            <v>1944000</v>
          </cell>
          <cell r="I668">
            <v>2144000</v>
          </cell>
          <cell r="J668">
            <v>1474000</v>
          </cell>
          <cell r="K668">
            <v>2138000</v>
          </cell>
          <cell r="L668">
            <v>2358000</v>
          </cell>
        </row>
        <row r="669">
          <cell r="B669" t="str">
            <v>CSCCCD6Z</v>
          </cell>
          <cell r="C669" t="str">
            <v>Enhanced 8-port OC-3/STM-1 SONET/SDH SM-LR OSM, w/ 4 GE</v>
          </cell>
          <cell r="D669">
            <v>20852000</v>
          </cell>
          <cell r="E669">
            <v>101200</v>
          </cell>
          <cell r="F669">
            <v>6492950</v>
          </cell>
          <cell r="G669">
            <v>1540000</v>
          </cell>
          <cell r="H669">
            <v>2234000</v>
          </cell>
          <cell r="I669">
            <v>2465000</v>
          </cell>
          <cell r="J669">
            <v>1694000</v>
          </cell>
          <cell r="K669">
            <v>2457000</v>
          </cell>
          <cell r="L669">
            <v>2712000</v>
          </cell>
        </row>
        <row r="670">
          <cell r="B670" t="str">
            <v>CSCCCUFZ</v>
          </cell>
          <cell r="C670" t="str">
            <v>Catalyst 6000 1-port Multimode OC-12 ATM Module</v>
          </cell>
          <cell r="D670">
            <v>4020000</v>
          </cell>
          <cell r="E670">
            <v>22259</v>
          </cell>
          <cell r="F670">
            <v>1428130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 t="str">
            <v>CSCCCUGZ</v>
          </cell>
          <cell r="C671" t="str">
            <v>Catalyst 6000 1-port Single-Mode OC-12 ATM Module</v>
          </cell>
          <cell r="D671">
            <v>4569000</v>
          </cell>
          <cell r="E671">
            <v>25295</v>
          </cell>
          <cell r="F671">
            <v>1622920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 t="str">
            <v>CSCCCRZZ</v>
          </cell>
          <cell r="C672" t="str">
            <v>FlexWAN Module for Cisco 7600 / Catalyst 6000</v>
          </cell>
          <cell r="D672">
            <v>2742000</v>
          </cell>
          <cell r="E672">
            <v>15180</v>
          </cell>
          <cell r="F672">
            <v>973940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 t="str">
            <v>CSCCCRZZ</v>
          </cell>
          <cell r="C673" t="str">
            <v>FlexWAN Module for Cisco 7600 / Catalyst 6000</v>
          </cell>
          <cell r="D673">
            <v>2742000</v>
          </cell>
          <cell r="E673">
            <v>15180</v>
          </cell>
          <cell r="F673">
            <v>973940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 t="str">
            <v>CSCPSR0Z</v>
          </cell>
          <cell r="C674" t="str">
            <v>Power Entry Module for CISCO7603/Cat 6503 (950W AC Pwr Sup)</v>
          </cell>
          <cell r="D674">
            <v>46000</v>
          </cell>
          <cell r="E674">
            <v>253</v>
          </cell>
          <cell r="F674">
            <v>16230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 t="str">
            <v>CSCPSRGZ</v>
          </cell>
          <cell r="C675" t="str">
            <v>DC Power Entry Mod for CISCO7603/Cat 6503</v>
          </cell>
          <cell r="D675">
            <v>46000</v>
          </cell>
          <cell r="E675">
            <v>253</v>
          </cell>
          <cell r="F675">
            <v>16230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 t="str">
            <v>CSCWCWCZ</v>
          </cell>
          <cell r="C676" t="str">
            <v>4000W DC Powr Sup for CISCO7609/13, Cat6509/13 chassis</v>
          </cell>
          <cell r="D676">
            <v>1462000</v>
          </cell>
          <cell r="E676">
            <v>8096</v>
          </cell>
          <cell r="F676">
            <v>519440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 t="str">
            <v>CSCPSR1Z</v>
          </cell>
          <cell r="C677" t="str">
            <v>950W AC P/S for Cisco 7603 and Cat 6503</v>
          </cell>
          <cell r="D677">
            <v>136000</v>
          </cell>
          <cell r="E677">
            <v>754</v>
          </cell>
          <cell r="F677">
            <v>48380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 t="str">
            <v>CSCPSRLZ</v>
          </cell>
          <cell r="C678" t="str">
            <v>Spare 950W AC P/S for Cisco 7603/Cat 6503</v>
          </cell>
          <cell r="D678">
            <v>136000</v>
          </cell>
          <cell r="E678">
            <v>754</v>
          </cell>
          <cell r="F678">
            <v>48380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 t="str">
            <v>CSCPSR7Z</v>
          </cell>
          <cell r="C679" t="str">
            <v>950W DC P/S for Cisco 7603/Cat 6503</v>
          </cell>
          <cell r="D679">
            <v>228000</v>
          </cell>
          <cell r="E679">
            <v>1260</v>
          </cell>
          <cell r="F679">
            <v>80840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 t="str">
            <v>CSCPSV7Z</v>
          </cell>
          <cell r="C680" t="str">
            <v>Catalyst 6000 1000W AC Power Supply</v>
          </cell>
          <cell r="D680">
            <v>365000</v>
          </cell>
          <cell r="E680">
            <v>2019</v>
          </cell>
          <cell r="F680">
            <v>129540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 t="str">
            <v>CSCPSUZZ</v>
          </cell>
          <cell r="C681" t="str">
            <v>Catalyst 6000 2500W AC Power Supply</v>
          </cell>
          <cell r="D681">
            <v>548000</v>
          </cell>
          <cell r="E681">
            <v>3036</v>
          </cell>
          <cell r="F681">
            <v>194790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 t="str">
            <v>CSCPSR2Z</v>
          </cell>
          <cell r="C682" t="str">
            <v>Catalyst 6000 Second 2500W AC Power</v>
          </cell>
          <cell r="D682">
            <v>548000</v>
          </cell>
          <cell r="E682">
            <v>3036</v>
          </cell>
          <cell r="F682">
            <v>194790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 t="str">
            <v>CSCPSSHZ</v>
          </cell>
          <cell r="C683" t="str">
            <v>4000W AC PowerSupply, International (cable included)</v>
          </cell>
          <cell r="D683">
            <v>914000</v>
          </cell>
          <cell r="E683">
            <v>5060</v>
          </cell>
          <cell r="F683">
            <v>324650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 t="str">
            <v>CSCPSSFZ</v>
          </cell>
          <cell r="C684" t="str">
            <v>4000Watt AC Power Supply for US (cable attached)</v>
          </cell>
          <cell r="D684">
            <v>914000</v>
          </cell>
          <cell r="E684">
            <v>5060</v>
          </cell>
          <cell r="F684">
            <v>324650</v>
          </cell>
          <cell r="G684" t="str">
            <v>Quote</v>
          </cell>
          <cell r="H684" t="str">
            <v>Quote</v>
          </cell>
          <cell r="I684" t="str">
            <v>Quote</v>
          </cell>
          <cell r="J684" t="str">
            <v>Quote</v>
          </cell>
          <cell r="K684" t="str">
            <v>Quote</v>
          </cell>
          <cell r="L684" t="str">
            <v>Quote</v>
          </cell>
        </row>
        <row r="685">
          <cell r="B685" t="str">
            <v>CSCPSSJZ</v>
          </cell>
          <cell r="C685" t="str">
            <v>4000Watt AC Power Supply for US (cable attached)</v>
          </cell>
          <cell r="D685">
            <v>914000</v>
          </cell>
          <cell r="E685">
            <v>5060</v>
          </cell>
          <cell r="F685">
            <v>324650</v>
          </cell>
          <cell r="G685" t="str">
            <v>Quote</v>
          </cell>
          <cell r="H685" t="str">
            <v>Quote</v>
          </cell>
          <cell r="I685" t="str">
            <v>Quote</v>
          </cell>
          <cell r="J685" t="str">
            <v>Quote</v>
          </cell>
          <cell r="K685" t="str">
            <v>Quote</v>
          </cell>
          <cell r="L685" t="str">
            <v>Quote</v>
          </cell>
        </row>
        <row r="686">
          <cell r="B686" t="str">
            <v>CSCPSSCZ</v>
          </cell>
          <cell r="C686" t="str">
            <v>Catalyst 6000 2500W DC Power Supply</v>
          </cell>
          <cell r="D686">
            <v>914000</v>
          </cell>
          <cell r="E686">
            <v>5060</v>
          </cell>
          <cell r="F686">
            <v>324650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 t="str">
            <v>CSCCCE3Z</v>
          </cell>
          <cell r="C687" t="str">
            <v>Cat 6500 10GBASE-ER Serial 1550nm extended reach OIM (SMF)</v>
          </cell>
          <cell r="D687">
            <v>9139000</v>
          </cell>
          <cell r="E687">
            <v>50595</v>
          </cell>
          <cell r="F687">
            <v>3246150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 t="str">
            <v>CSCCCF1Z</v>
          </cell>
          <cell r="C688" t="str">
            <v>Catalyst 6500 10GBASE-LR Serial 1310nm long haul OIM (SMF)</v>
          </cell>
          <cell r="D688">
            <v>6397000</v>
          </cell>
          <cell r="E688">
            <v>35415</v>
          </cell>
          <cell r="F688">
            <v>2272210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 t="str">
            <v>CSCWCWRZ</v>
          </cell>
          <cell r="C689" t="str">
            <v>10GBASE-ER XENPAK Module</v>
          </cell>
          <cell r="D689">
            <v>2193000</v>
          </cell>
          <cell r="E689">
            <v>12144</v>
          </cell>
          <cell r="F689">
            <v>779150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 t="str">
            <v>CSCWCWLZ</v>
          </cell>
          <cell r="C690" t="str">
            <v>10GBASE-LR XENPAK Module</v>
          </cell>
          <cell r="D690">
            <v>731000</v>
          </cell>
          <cell r="E690">
            <v>4048</v>
          </cell>
          <cell r="F690">
            <v>259720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 t="str">
            <v>CSCLCR4Z</v>
          </cell>
          <cell r="C691" t="str">
            <v>Catalyst 6500 48-port 10/100/1000 GE Mod., RJ-45</v>
          </cell>
          <cell r="D691">
            <v>1371000</v>
          </cell>
          <cell r="E691">
            <v>7590</v>
          </cell>
          <cell r="F691">
            <v>486970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 t="str">
            <v>CSCLCR5Z</v>
          </cell>
          <cell r="C692" t="str">
            <v>Catalyst 6500 48-port 10/100/1000 Inline Power Module, RJ-45</v>
          </cell>
          <cell r="D692">
            <v>1645000</v>
          </cell>
          <cell r="E692">
            <v>9108</v>
          </cell>
          <cell r="F692">
            <v>584370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 t="str">
            <v>CSCLCSUZ</v>
          </cell>
          <cell r="C693" t="str">
            <v>Catalyst 6500 48-port fabric-enabled 10/100/1000 Module</v>
          </cell>
          <cell r="D693">
            <v>2193000</v>
          </cell>
          <cell r="E693">
            <v>12144</v>
          </cell>
          <cell r="F693">
            <v>779150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 t="str">
            <v>CSCLCR7Z</v>
          </cell>
          <cell r="C694" t="str">
            <v>Catalyst 6500 48-port fab-enabled 10/100/1000 inline pwr mod</v>
          </cell>
          <cell r="D694">
            <v>2468000</v>
          </cell>
          <cell r="E694">
            <v>13662</v>
          </cell>
          <cell r="F694">
            <v>876550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 t="str">
            <v>CSCLCRQZ</v>
          </cell>
          <cell r="C695" t="str">
            <v>Cat6500 48-port 10/100/1000 GE Mod: fabric enabled, RJ-45</v>
          </cell>
          <cell r="D695">
            <v>2742000</v>
          </cell>
          <cell r="E695">
            <v>15180</v>
          </cell>
          <cell r="F695">
            <v>973940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 t="str">
            <v>CSCINWCZ</v>
          </cell>
          <cell r="C696" t="str">
            <v>FlexWAN Module Memory for Cisco 7600/Cat 6500, 128MB</v>
          </cell>
          <cell r="D696">
            <v>329000</v>
          </cell>
          <cell r="E696">
            <v>1822</v>
          </cell>
          <cell r="F696">
            <v>116900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 t="str">
            <v>CSCINWMZ</v>
          </cell>
          <cell r="C697" t="str">
            <v>FlexWAN Module Memory for Cisco 7600/Cat 6500, 64MB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 t="str">
            <v>CSCNFVVZ</v>
          </cell>
          <cell r="C698" t="str">
            <v>128 MB DRAM FOR DFC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 t="str">
            <v>CSCNFYMZ</v>
          </cell>
          <cell r="C699" t="str">
            <v>128MB DRAM for DFC</v>
          </cell>
          <cell r="D699">
            <v>439000</v>
          </cell>
          <cell r="E699">
            <v>2429</v>
          </cell>
          <cell r="F699">
            <v>155840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 t="str">
            <v>CSCNFYNZ</v>
          </cell>
          <cell r="C700" t="str">
            <v>256 Memory Option for DFC</v>
          </cell>
          <cell r="D700">
            <v>439000</v>
          </cell>
          <cell r="E700">
            <v>2429</v>
          </cell>
          <cell r="F700">
            <v>155840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 t="str">
            <v>CSCNFYPZ</v>
          </cell>
          <cell r="C701" t="str">
            <v>256 Memory Option for DFC</v>
          </cell>
          <cell r="D701">
            <v>877000</v>
          </cell>
          <cell r="E701">
            <v>4858</v>
          </cell>
          <cell r="F701">
            <v>311690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 t="str">
            <v>CSCNFYQZ</v>
          </cell>
          <cell r="C702" t="str">
            <v>512 MB Memory Option for DFC</v>
          </cell>
          <cell r="D702">
            <v>1316000</v>
          </cell>
          <cell r="E702">
            <v>7286</v>
          </cell>
          <cell r="F702">
            <v>467470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 t="str">
            <v>CSCNFYRZ</v>
          </cell>
          <cell r="C703" t="str">
            <v>512 MB Memory Option for DFC</v>
          </cell>
          <cell r="D703">
            <v>1755000</v>
          </cell>
          <cell r="E703">
            <v>9715</v>
          </cell>
          <cell r="F703">
            <v>623310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 t="str">
            <v>CSCIF3YZ</v>
          </cell>
          <cell r="C704" t="str">
            <v>Catalyst 6000 MSFC Mem, 128MB DRAM Option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 t="str">
            <v>CSCIF3ZZ</v>
          </cell>
          <cell r="C705" t="str">
            <v>Catalyst 6000 MSFC Mem, 128MB DRAM Option</v>
          </cell>
          <cell r="D705">
            <v>439000</v>
          </cell>
          <cell r="E705">
            <v>2429</v>
          </cell>
          <cell r="F705">
            <v>155840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 t="str">
            <v>CSCNFSJZ</v>
          </cell>
          <cell r="C706" t="str">
            <v>Catalyst 6000 MSFC-2 Mem, 128MB DRAM Option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 t="str">
            <v>CSCINU3Z</v>
          </cell>
          <cell r="C707" t="str">
            <v>Catalyst 6000 MSFC-2 Mem, 128MB DRAM Option</v>
          </cell>
          <cell r="D707">
            <v>439000</v>
          </cell>
          <cell r="E707">
            <v>2429</v>
          </cell>
          <cell r="F707">
            <v>155840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 t="str">
            <v>CSCINU4Z</v>
          </cell>
          <cell r="C708" t="str">
            <v>MSFC2 256MB Memory Option</v>
          </cell>
          <cell r="D708">
            <v>439000</v>
          </cell>
          <cell r="E708">
            <v>2429</v>
          </cell>
          <cell r="F708">
            <v>155840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 t="str">
            <v>CSCINU5Z</v>
          </cell>
          <cell r="C709" t="str">
            <v>512MB DRAM, Catalyst 6500 Sup2, MSFC2, Sup720</v>
          </cell>
          <cell r="D709">
            <v>1316000</v>
          </cell>
          <cell r="E709">
            <v>7286</v>
          </cell>
          <cell r="F709">
            <v>467470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 t="str">
            <v>CSCINSMZ</v>
          </cell>
          <cell r="C710" t="str">
            <v>128 MB ECC Memory for Optical Services Modules</v>
          </cell>
          <cell r="D710">
            <v>782000</v>
          </cell>
          <cell r="E710">
            <v>3795</v>
          </cell>
          <cell r="F710">
            <v>243490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 t="str">
            <v>CSCINSNZ</v>
          </cell>
          <cell r="C711" t="str">
            <v>256 MB ECC Memory for Optical Services Modules</v>
          </cell>
          <cell r="D711">
            <v>1564000</v>
          </cell>
          <cell r="E711">
            <v>7590</v>
          </cell>
          <cell r="F711">
            <v>486970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 t="str">
            <v>CSCNFY6Z</v>
          </cell>
          <cell r="C712" t="str">
            <v>512 MB ECC Memory for Optical Services Modules</v>
          </cell>
          <cell r="D712">
            <v>3128000</v>
          </cell>
          <cell r="E712">
            <v>15180</v>
          </cell>
          <cell r="F712">
            <v>973940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 t="str">
            <v>CSCNFXEZ</v>
          </cell>
          <cell r="C713" t="str">
            <v>64 MB ECC Memory for Optical Services Modules (default)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 t="str">
            <v>CSCNFTAZ</v>
          </cell>
          <cell r="C714" t="str">
            <v>Catalyst 6000 Sup2 Mem, 128MB DRAM Option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 t="str">
            <v>CSCNFX5Z</v>
          </cell>
          <cell r="C715" t="str">
            <v>256 MB DRAM spare for Sup2</v>
          </cell>
          <cell r="D715">
            <v>877000</v>
          </cell>
          <cell r="E715">
            <v>4858</v>
          </cell>
          <cell r="F715">
            <v>311690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 t="str">
            <v>CSCNFTPZ</v>
          </cell>
          <cell r="C716" t="str">
            <v>512MB DRAM, Catalyst 6500 Sup2, MSFC2, Sup720, Spare</v>
          </cell>
          <cell r="D716">
            <v>1755000</v>
          </cell>
          <cell r="E716">
            <v>9715</v>
          </cell>
          <cell r="F716">
            <v>623310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 t="str">
            <v>CSCNFXRZ</v>
          </cell>
          <cell r="C717" t="str">
            <v>512MB DRAM Option for MSFC2</v>
          </cell>
          <cell r="D717">
            <v>877000</v>
          </cell>
          <cell r="E717">
            <v>4858</v>
          </cell>
          <cell r="F717">
            <v>311690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 t="str">
            <v>CSCNFS5Z</v>
          </cell>
          <cell r="C718" t="str">
            <v>512 MB DDR, xCEF720 (67xx interface, DFC3A)</v>
          </cell>
          <cell r="D718">
            <v>877000</v>
          </cell>
          <cell r="E718">
            <v>4858</v>
          </cell>
          <cell r="F718">
            <v>311690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 t="str">
            <v>CSCNFTWZ</v>
          </cell>
          <cell r="C719" t="str">
            <v>Cat6500 Sup720 Compact Flash Mem 256MB</v>
          </cell>
          <cell r="D719">
            <v>366000</v>
          </cell>
          <cell r="E719">
            <v>2024</v>
          </cell>
          <cell r="F719">
            <v>129860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 t="str">
            <v>CSCNFTRZ</v>
          </cell>
          <cell r="C720" t="str">
            <v>Cat6500 Sup720 Compact Flash Mem 64MB</v>
          </cell>
          <cell r="D720">
            <v>73000</v>
          </cell>
          <cell r="E720">
            <v>405</v>
          </cell>
          <cell r="F720">
            <v>25980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 t="str">
            <v>CSCIF9SZ</v>
          </cell>
          <cell r="C721" t="str">
            <v>Cat6500 Sup1/Sup1A/Sup2, PCMCIA Flash Mem Card, 16MB Opiton</v>
          </cell>
          <cell r="D721">
            <v>73000</v>
          </cell>
          <cell r="E721">
            <v>405</v>
          </cell>
          <cell r="F721">
            <v>25980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 t="str">
            <v>CSCIF7GZ</v>
          </cell>
          <cell r="C722" t="str">
            <v>Cat6500 Sup1/Sup1A/Sup2, PCMCIA Flash Mem Card, 24MB Opiton</v>
          </cell>
          <cell r="D722">
            <v>110000</v>
          </cell>
          <cell r="E722">
            <v>607</v>
          </cell>
          <cell r="F722">
            <v>38940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 t="str">
            <v>CSCNFTXZ</v>
          </cell>
          <cell r="C723" t="str">
            <v>Cat6500 Sup1/Sup1A, PCMCIA Flash Mem Card, 64MB Opiton</v>
          </cell>
          <cell r="D723">
            <v>292000</v>
          </cell>
          <cell r="E723">
            <v>1619</v>
          </cell>
          <cell r="F723">
            <v>103870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 t="str">
            <v>CSCNCJVZ</v>
          </cell>
          <cell r="C724" t="str">
            <v>High Speed Fan Tray for Catalyst 6513 / Cisco 7613</v>
          </cell>
          <cell r="D724">
            <v>136000</v>
          </cell>
          <cell r="E724">
            <v>754</v>
          </cell>
          <cell r="F724">
            <v>48380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 t="str">
            <v>CSCWCWQZ</v>
          </cell>
          <cell r="C725" t="str">
            <v>Catalyst 6000 Fan Tray for 6-Slot Systems</v>
          </cell>
          <cell r="D725">
            <v>90000</v>
          </cell>
          <cell r="E725">
            <v>501</v>
          </cell>
          <cell r="F725">
            <v>32140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 t="str">
            <v>CSCNCJQZ</v>
          </cell>
          <cell r="C726" t="str">
            <v>Catalyst 6000 Fan Tray for 9-Slot Systems</v>
          </cell>
          <cell r="D726">
            <v>90000</v>
          </cell>
          <cell r="E726">
            <v>501</v>
          </cell>
          <cell r="F726">
            <v>32140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 t="str">
            <v>CSCNCJUZ</v>
          </cell>
          <cell r="C727" t="str">
            <v>Catalyst 6509 High Speed Fan Tray</v>
          </cell>
          <cell r="D727">
            <v>90000</v>
          </cell>
          <cell r="E727">
            <v>501</v>
          </cell>
          <cell r="F727">
            <v>32140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 t="str">
            <v>CSCWCWEZ</v>
          </cell>
          <cell r="C728" t="str">
            <v>Dist Fwd Card-3A for 65xx, 6816 Modules used with SUP720</v>
          </cell>
          <cell r="D728">
            <v>1371000</v>
          </cell>
          <cell r="E728">
            <v>7590</v>
          </cell>
          <cell r="F728">
            <v>486970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 t="str">
            <v>CSCCCK9Z</v>
          </cell>
          <cell r="C729" t="str">
            <v>Dist Fwd Card for 65xx, 6816 Modules used with SUP2</v>
          </cell>
          <cell r="D729">
            <v>1370000</v>
          </cell>
          <cell r="E729">
            <v>7585</v>
          </cell>
          <cell r="F729">
            <v>486650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 t="str">
            <v>CSCINT9Z</v>
          </cell>
          <cell r="C730" t="str">
            <v>Catalyst 6000 Multilayer Switch Feature Card (MSFC)II, Spare</v>
          </cell>
          <cell r="D730">
            <v>2832000</v>
          </cell>
          <cell r="E730">
            <v>15681</v>
          </cell>
          <cell r="F730">
            <v>1006090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 t="str">
            <v>CSCINWKZ</v>
          </cell>
          <cell r="C731" t="str">
            <v>Cat6500 Voice Power Feature Card for 6348/6148 10/100 Mods</v>
          </cell>
          <cell r="D731">
            <v>273000</v>
          </cell>
          <cell r="E731">
            <v>1513</v>
          </cell>
          <cell r="F731">
            <v>97070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 t="str">
            <v>CSCMSRJZ</v>
          </cell>
          <cell r="C732" t="str">
            <v>Catalyst 6000 Family InterDomain Routing Feature License</v>
          </cell>
          <cell r="D732">
            <v>914000</v>
          </cell>
          <cell r="E732">
            <v>5060</v>
          </cell>
          <cell r="F732">
            <v>324650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 t="str">
            <v>CSCMSMCZ</v>
          </cell>
          <cell r="C733" t="str">
            <v>Catalyst 6x09 RMON Agent License</v>
          </cell>
          <cell r="D733">
            <v>365000</v>
          </cell>
          <cell r="E733">
            <v>2019</v>
          </cell>
          <cell r="F733">
            <v>129540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 t="str">
            <v>CSCMSRSZ</v>
          </cell>
          <cell r="C734" t="str">
            <v>Firewall module software for Catalyst 6500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 t="str">
            <v>CSCRTBEZ</v>
          </cell>
          <cell r="C735" t="str">
            <v>PIX 501-50 3DES/AES Bundle (Chassis, SW, 50 Users, 3DES/AES)</v>
          </cell>
          <cell r="D735">
            <v>137000</v>
          </cell>
          <cell r="E735">
            <v>855</v>
          </cell>
          <cell r="F735">
            <v>54860</v>
          </cell>
          <cell r="G735" t="str">
            <v>Quote</v>
          </cell>
          <cell r="H735" t="str">
            <v>Quote</v>
          </cell>
          <cell r="I735" t="str">
            <v>Quote</v>
          </cell>
          <cell r="J735" t="str">
            <v>Quote</v>
          </cell>
          <cell r="K735" t="str">
            <v>Quote</v>
          </cell>
          <cell r="L735" t="str">
            <v>Quote</v>
          </cell>
        </row>
        <row r="736">
          <cell r="B736" t="str">
            <v>CSCRTBFZ</v>
          </cell>
          <cell r="C736" t="str">
            <v>PIX 501-10 3DES/AES Bundle (Chassis, SW, 10 Users, 3DES/AES)</v>
          </cell>
          <cell r="D736">
            <v>97000</v>
          </cell>
          <cell r="E736">
            <v>602</v>
          </cell>
          <cell r="F736">
            <v>38620</v>
          </cell>
          <cell r="G736" t="str">
            <v>Quote</v>
          </cell>
          <cell r="H736" t="str">
            <v>Quote</v>
          </cell>
          <cell r="I736" t="str">
            <v>Quote</v>
          </cell>
          <cell r="J736" t="str">
            <v>Quote</v>
          </cell>
          <cell r="K736" t="str">
            <v>Quote</v>
          </cell>
          <cell r="L736" t="str">
            <v>Quote</v>
          </cell>
        </row>
        <row r="737">
          <cell r="B737" t="str">
            <v>CSCRT6FZ</v>
          </cell>
          <cell r="C737" t="str">
            <v>PIX 501-UL Bundle (Chassis, SW, Unlimited Users, 3DES/AES)</v>
          </cell>
          <cell r="D737">
            <v>162000</v>
          </cell>
          <cell r="E737">
            <v>1007</v>
          </cell>
          <cell r="F737">
            <v>64610</v>
          </cell>
          <cell r="G737">
            <v>15000</v>
          </cell>
          <cell r="H737">
            <v>22000</v>
          </cell>
          <cell r="I737">
            <v>24000</v>
          </cell>
          <cell r="J737">
            <v>15600</v>
          </cell>
          <cell r="K737">
            <v>22800</v>
          </cell>
          <cell r="L737">
            <v>25200</v>
          </cell>
        </row>
        <row r="738">
          <cell r="B738" t="str">
            <v>CSCRT6GZ</v>
          </cell>
          <cell r="C738" t="str">
            <v>PIX 506E 3DES/AES Bundle (Chassis, SW, 2 FE Ports, 3DES/AES)</v>
          </cell>
          <cell r="D738">
            <v>297000</v>
          </cell>
          <cell r="E738">
            <v>1412</v>
          </cell>
          <cell r="F738">
            <v>90590</v>
          </cell>
          <cell r="G738">
            <v>22000</v>
          </cell>
          <cell r="H738">
            <v>31000</v>
          </cell>
          <cell r="I738">
            <v>34000</v>
          </cell>
          <cell r="J738">
            <v>26400</v>
          </cell>
          <cell r="K738">
            <v>36000</v>
          </cell>
          <cell r="L738">
            <v>39600</v>
          </cell>
        </row>
        <row r="739">
          <cell r="B739" t="str">
            <v>CSCRTANZ</v>
          </cell>
          <cell r="C739" t="str">
            <v>PIX 515E-FO DC Bundle (Chassis,Failover SW,2 FE Ports,VAC+)</v>
          </cell>
          <cell r="D739">
            <v>850000</v>
          </cell>
          <cell r="E739">
            <v>4048</v>
          </cell>
          <cell r="F739">
            <v>259720</v>
          </cell>
          <cell r="G739">
            <v>65000</v>
          </cell>
          <cell r="H739">
            <v>86000</v>
          </cell>
          <cell r="I739">
            <v>92000</v>
          </cell>
          <cell r="J739">
            <v>72000</v>
          </cell>
          <cell r="K739">
            <v>95000</v>
          </cell>
          <cell r="L739">
            <v>101000</v>
          </cell>
        </row>
        <row r="740">
          <cell r="B740" t="str">
            <v>CSCRTAPZ</v>
          </cell>
          <cell r="C740" t="str">
            <v>PIX 515E-R DC Bundle (Chassis, Restricted SW, 2 FE Ports)</v>
          </cell>
          <cell r="D740">
            <v>956000</v>
          </cell>
          <cell r="E740">
            <v>4549</v>
          </cell>
          <cell r="F740">
            <v>291860</v>
          </cell>
          <cell r="G740">
            <v>75000</v>
          </cell>
          <cell r="H740">
            <v>100000</v>
          </cell>
          <cell r="I740">
            <v>108000</v>
          </cell>
          <cell r="J740">
            <v>83000</v>
          </cell>
          <cell r="K740">
            <v>110000</v>
          </cell>
          <cell r="L740">
            <v>119000</v>
          </cell>
        </row>
        <row r="741">
          <cell r="B741" t="str">
            <v>CSCRTAQZ</v>
          </cell>
          <cell r="C741" t="str">
            <v>PIX 515E-UR DC Bundle (Chassis,Unrestricted SW,2 FE,VAC+)</v>
          </cell>
          <cell r="D741">
            <v>1700000</v>
          </cell>
          <cell r="E741">
            <v>8091</v>
          </cell>
          <cell r="F741">
            <v>519120</v>
          </cell>
          <cell r="G741">
            <v>173000</v>
          </cell>
          <cell r="H741">
            <v>228000</v>
          </cell>
          <cell r="I741">
            <v>246000</v>
          </cell>
          <cell r="J741">
            <v>190000</v>
          </cell>
          <cell r="K741">
            <v>251000</v>
          </cell>
          <cell r="L741">
            <v>271000</v>
          </cell>
        </row>
        <row r="742">
          <cell r="B742" t="str">
            <v>CSCRTARZ</v>
          </cell>
          <cell r="C742" t="str">
            <v>PIX 515E-FO Bundle (Chassis, Failover SW, 2 FE Ports, VAC+)</v>
          </cell>
          <cell r="D742">
            <v>638000</v>
          </cell>
          <cell r="E742">
            <v>3036</v>
          </cell>
          <cell r="F742">
            <v>194790</v>
          </cell>
          <cell r="G742">
            <v>65000</v>
          </cell>
          <cell r="H742">
            <v>86000</v>
          </cell>
          <cell r="I742">
            <v>92000</v>
          </cell>
          <cell r="J742">
            <v>68400</v>
          </cell>
          <cell r="K742">
            <v>88800</v>
          </cell>
          <cell r="L742">
            <v>98400</v>
          </cell>
        </row>
        <row r="743">
          <cell r="B743" t="str">
            <v>CSCRT59Z</v>
          </cell>
          <cell r="C743" t="str">
            <v>PIX 515E-FO-FE Bundle (Chassis, Failover SW, 6 FE, VAC+)</v>
          </cell>
          <cell r="D743">
            <v>744000</v>
          </cell>
          <cell r="E743">
            <v>3542</v>
          </cell>
          <cell r="F743">
            <v>227250</v>
          </cell>
          <cell r="G743">
            <v>54000</v>
          </cell>
          <cell r="H743">
            <v>78000</v>
          </cell>
          <cell r="I743">
            <v>86000</v>
          </cell>
          <cell r="J743">
            <v>57600</v>
          </cell>
          <cell r="K743">
            <v>81600</v>
          </cell>
          <cell r="L743">
            <v>91200</v>
          </cell>
        </row>
        <row r="744">
          <cell r="B744" t="str">
            <v>CSCRTASZ</v>
          </cell>
          <cell r="C744" t="str">
            <v>PIX 515E-R Bundle (Chassis, Restricted SW, 2 FE Ports)</v>
          </cell>
          <cell r="D744">
            <v>743000</v>
          </cell>
          <cell r="E744">
            <v>3537</v>
          </cell>
          <cell r="F744">
            <v>226930</v>
          </cell>
          <cell r="G744">
            <v>75000</v>
          </cell>
          <cell r="H744">
            <v>100000</v>
          </cell>
          <cell r="I744">
            <v>108000</v>
          </cell>
          <cell r="J744">
            <v>83000</v>
          </cell>
          <cell r="K744">
            <v>110000</v>
          </cell>
          <cell r="L744">
            <v>119000</v>
          </cell>
        </row>
        <row r="745">
          <cell r="B745" t="str">
            <v>CSCRTATZ</v>
          </cell>
          <cell r="C745" t="str">
            <v>PIX 515E-DMZ Bundle (Chassis, Restricted SW, 3 FE Ports)</v>
          </cell>
          <cell r="D745">
            <v>785000</v>
          </cell>
          <cell r="E745">
            <v>3739</v>
          </cell>
          <cell r="F745">
            <v>239890</v>
          </cell>
          <cell r="G745">
            <v>75000</v>
          </cell>
          <cell r="H745">
            <v>100000</v>
          </cell>
          <cell r="I745">
            <v>108000</v>
          </cell>
          <cell r="J745">
            <v>78000</v>
          </cell>
          <cell r="K745">
            <v>102000</v>
          </cell>
          <cell r="L745">
            <v>112800</v>
          </cell>
        </row>
        <row r="746">
          <cell r="B746" t="str">
            <v>CSCNSSEZ</v>
          </cell>
          <cell r="C746" t="str">
            <v>PIX 515E-UR Bundle (Chassis, Unrestricted SW, 2 FE, VAC+)</v>
          </cell>
          <cell r="D746">
            <v>1487000</v>
          </cell>
          <cell r="E746">
            <v>7079</v>
          </cell>
          <cell r="F746">
            <v>454190</v>
          </cell>
          <cell r="G746">
            <v>173000</v>
          </cell>
          <cell r="H746">
            <v>228000</v>
          </cell>
          <cell r="I746">
            <v>246000</v>
          </cell>
          <cell r="J746">
            <v>177600</v>
          </cell>
          <cell r="K746">
            <v>231600</v>
          </cell>
          <cell r="L746">
            <v>256800</v>
          </cell>
        </row>
        <row r="747">
          <cell r="B747" t="str">
            <v>CSCRT5BZ</v>
          </cell>
          <cell r="C747" t="str">
            <v>PIX 515E-UR-FE Bundle (Chassis, Unrestricted SW, 6 FE,VAC+)</v>
          </cell>
          <cell r="D747">
            <v>1593000</v>
          </cell>
          <cell r="E747">
            <v>7585</v>
          </cell>
          <cell r="F747">
            <v>486650</v>
          </cell>
          <cell r="G747">
            <v>116000</v>
          </cell>
          <cell r="H747">
            <v>167000</v>
          </cell>
          <cell r="I747">
            <v>185000</v>
          </cell>
          <cell r="J747">
            <v>128000</v>
          </cell>
          <cell r="K747">
            <v>184000</v>
          </cell>
          <cell r="L747">
            <v>204000</v>
          </cell>
        </row>
        <row r="748">
          <cell r="B748" t="str">
            <v>CSCRTHNZ</v>
          </cell>
          <cell r="C748" t="str">
            <v>PIX 525-FO Bundle (Chassis, Failover SW, 2 FE Ports, VAC+)</v>
          </cell>
          <cell r="D748">
            <v>1063000</v>
          </cell>
          <cell r="E748">
            <v>5060</v>
          </cell>
          <cell r="F748">
            <v>324650</v>
          </cell>
          <cell r="G748">
            <v>108000</v>
          </cell>
          <cell r="H748">
            <v>143000</v>
          </cell>
          <cell r="I748">
            <v>154000</v>
          </cell>
          <cell r="J748">
            <v>114000</v>
          </cell>
          <cell r="K748">
            <v>147600</v>
          </cell>
          <cell r="L748">
            <v>163200</v>
          </cell>
        </row>
        <row r="749">
          <cell r="B749" t="str">
            <v>CSCRTHOZ</v>
          </cell>
          <cell r="C749" t="str">
            <v>PIX 525-R Bundle (Chassis, Restricted SW, 2 FE Ports)</v>
          </cell>
          <cell r="D749">
            <v>1912000</v>
          </cell>
          <cell r="E749">
            <v>9103</v>
          </cell>
          <cell r="F749">
            <v>584040</v>
          </cell>
          <cell r="G749">
            <v>345000</v>
          </cell>
          <cell r="H749">
            <v>457000</v>
          </cell>
          <cell r="I749">
            <v>493000</v>
          </cell>
          <cell r="J749">
            <v>322800</v>
          </cell>
          <cell r="K749">
            <v>483600</v>
          </cell>
          <cell r="L749">
            <v>535200</v>
          </cell>
        </row>
        <row r="750">
          <cell r="B750" t="str">
            <v>CSCRTHPZ</v>
          </cell>
          <cell r="C750" t="str">
            <v>PIX 525-UR Bundle (Chassis,Unrestricted SW,2 FE Ports,VAC+)</v>
          </cell>
          <cell r="D750">
            <v>2762000</v>
          </cell>
          <cell r="E750">
            <v>13151</v>
          </cell>
          <cell r="F750">
            <v>843760</v>
          </cell>
          <cell r="G750">
            <v>397000</v>
          </cell>
          <cell r="H750">
            <v>524000</v>
          </cell>
          <cell r="I750">
            <v>567000</v>
          </cell>
          <cell r="J750">
            <v>492000</v>
          </cell>
          <cell r="K750">
            <v>639600</v>
          </cell>
          <cell r="L750">
            <v>706800</v>
          </cell>
        </row>
        <row r="751">
          <cell r="B751" t="str">
            <v>CSCRTFHZ</v>
          </cell>
          <cell r="C751" t="str">
            <v>PIX 535-FO Bundle (Chassis, Failover SW, 2 FE Ports, VAC+)</v>
          </cell>
          <cell r="D751">
            <v>2551000</v>
          </cell>
          <cell r="E751">
            <v>12144</v>
          </cell>
          <cell r="F751">
            <v>779150</v>
          </cell>
          <cell r="G751">
            <v>431000</v>
          </cell>
          <cell r="H751">
            <v>570000</v>
          </cell>
          <cell r="I751">
            <v>616000</v>
          </cell>
          <cell r="J751">
            <v>447600</v>
          </cell>
          <cell r="K751">
            <v>582000</v>
          </cell>
          <cell r="L751">
            <v>644400</v>
          </cell>
        </row>
        <row r="752">
          <cell r="B752" t="str">
            <v>CSCRTFKZ</v>
          </cell>
          <cell r="C752" t="str">
            <v>PIX 535-R Bundle (Chassis, Restricted SW, 2 FE Ports)</v>
          </cell>
          <cell r="D752">
            <v>6376000</v>
          </cell>
          <cell r="E752">
            <v>30355</v>
          </cell>
          <cell r="F752">
            <v>1947560</v>
          </cell>
          <cell r="G752">
            <v>1294000</v>
          </cell>
          <cell r="H752">
            <v>1709000</v>
          </cell>
          <cell r="I752">
            <v>1848000</v>
          </cell>
          <cell r="J752">
            <v>1423000</v>
          </cell>
          <cell r="K752">
            <v>1880000</v>
          </cell>
          <cell r="L752">
            <v>2033000</v>
          </cell>
        </row>
        <row r="753">
          <cell r="B753" t="str">
            <v>CSCRTFLZ</v>
          </cell>
          <cell r="C753" t="str">
            <v>PIX 535-UR Bundle (Chassis, Unrestricted SW, 2 FE, VAC+)</v>
          </cell>
          <cell r="D753">
            <v>8077000</v>
          </cell>
          <cell r="E753">
            <v>38451</v>
          </cell>
          <cell r="F753">
            <v>2467000</v>
          </cell>
          <cell r="G753">
            <v>1617000</v>
          </cell>
          <cell r="H753">
            <v>2137000</v>
          </cell>
          <cell r="I753">
            <v>2311000</v>
          </cell>
          <cell r="J753">
            <v>1670400</v>
          </cell>
          <cell r="K753">
            <v>2173200</v>
          </cell>
          <cell r="L753">
            <v>2406000</v>
          </cell>
        </row>
        <row r="754">
          <cell r="B754" t="str">
            <v>CSCRTBCZ</v>
          </cell>
          <cell r="C754" t="str">
            <v>PIX 501 Chassis (Chassis, Software, 1 FE+4 FE Port Switch)</v>
          </cell>
          <cell r="D754">
            <v>97000</v>
          </cell>
          <cell r="E754">
            <v>602</v>
          </cell>
          <cell r="F754">
            <v>38620</v>
          </cell>
          <cell r="G754" t="str">
            <v>Quote</v>
          </cell>
          <cell r="H754" t="str">
            <v>Quote</v>
          </cell>
          <cell r="I754" t="str">
            <v>Quote</v>
          </cell>
          <cell r="J754" t="str">
            <v>Quote</v>
          </cell>
          <cell r="K754" t="str">
            <v>Quote</v>
          </cell>
          <cell r="L754" t="str">
            <v>Quote</v>
          </cell>
        </row>
        <row r="755">
          <cell r="B755" t="str">
            <v>CSCRTAKZ</v>
          </cell>
          <cell r="C755" t="str">
            <v>PIX 506E Chassis (Chassis, Software, 2 FE Ports)</v>
          </cell>
          <cell r="D755">
            <v>297000</v>
          </cell>
          <cell r="E755">
            <v>1412</v>
          </cell>
          <cell r="F755">
            <v>90590</v>
          </cell>
          <cell r="G755">
            <v>36000</v>
          </cell>
          <cell r="H755">
            <v>48000</v>
          </cell>
          <cell r="I755">
            <v>52000</v>
          </cell>
          <cell r="J755">
            <v>37200</v>
          </cell>
          <cell r="K755">
            <v>48000</v>
          </cell>
          <cell r="L755">
            <v>52800</v>
          </cell>
        </row>
        <row r="756">
          <cell r="B756" t="str">
            <v>CSCMSLNZ</v>
          </cell>
          <cell r="C756" t="str">
            <v>PIX 525/535 3DES/AES VPN/SSH/SSL encryption license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 t="str">
            <v>CSCIFNOZ</v>
          </cell>
          <cell r="C757" t="str">
            <v>PIX 10/100 Fast Ethernet interface card, RJ45</v>
          </cell>
          <cell r="D757">
            <v>43000</v>
          </cell>
          <cell r="E757">
            <v>202</v>
          </cell>
          <cell r="F757">
            <v>12960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 t="str">
            <v>CSCLCT4Z</v>
          </cell>
          <cell r="C758" t="str">
            <v>PIX 66-MHz Gigabit Ethernet int. card, Multimode (SX) SC</v>
          </cell>
          <cell r="D758">
            <v>638000</v>
          </cell>
          <cell r="E758">
            <v>3036</v>
          </cell>
          <cell r="F758">
            <v>194790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 t="str">
            <v>CSCLCR9Z</v>
          </cell>
          <cell r="C759" t="str">
            <v>PIX 66-MHz four-port 10/100 Fast Ethernet int. card, RJ45</v>
          </cell>
          <cell r="D759">
            <v>213000</v>
          </cell>
          <cell r="E759">
            <v>1012</v>
          </cell>
          <cell r="F759">
            <v>64930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 t="str">
            <v>CSCCC4WZ</v>
          </cell>
          <cell r="C760" t="str">
            <v>PIX 66-MHz DES/3DES/AES VPN Accelerator Card+ (VAC+)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 t="str">
            <v>CSCINSIZ</v>
          </cell>
          <cell r="C761" t="str">
            <v>PIX DES/3DES VPN Accelerator Card (VAC)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 t="str">
            <v>CSCMSWSZ</v>
          </cell>
          <cell r="C762" t="str">
            <v>PIX 515/515E Failover-to-Restricted (FO-to-R) license upg.</v>
          </cell>
          <cell r="D762">
            <v>105000</v>
          </cell>
          <cell r="E762">
            <v>501</v>
          </cell>
          <cell r="F762">
            <v>32140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 t="str">
            <v>CSCMSWTZ</v>
          </cell>
          <cell r="C763" t="str">
            <v>PIX 515/515E Failover-to-Unrestricted (FO-to-UR) license upg</v>
          </cell>
          <cell r="D763">
            <v>956000</v>
          </cell>
          <cell r="E763">
            <v>4549</v>
          </cell>
          <cell r="F763">
            <v>291860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 t="str">
            <v>CSCMSWUZ</v>
          </cell>
          <cell r="C764" t="str">
            <v>PIX 525 Failover-to-Restricted (FO-to-R) license upgrade</v>
          </cell>
          <cell r="D764">
            <v>1062000</v>
          </cell>
          <cell r="E764">
            <v>5055</v>
          </cell>
          <cell r="F764">
            <v>324330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 t="str">
            <v>CSCMSWVZ</v>
          </cell>
          <cell r="C765" t="str">
            <v>PIX 525 Failover-to-Unrestricted (FO-to-UR) license upgrade</v>
          </cell>
          <cell r="D765">
            <v>1912000</v>
          </cell>
          <cell r="E765">
            <v>9103</v>
          </cell>
          <cell r="F765">
            <v>584040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 t="str">
            <v>CSCMSWWZ</v>
          </cell>
          <cell r="C766" t="str">
            <v>525 R to UR License Upgrade (includes VAC PLUS, 128 MB RAM)</v>
          </cell>
          <cell r="D766">
            <v>1063000</v>
          </cell>
          <cell r="E766">
            <v>5060</v>
          </cell>
          <cell r="F766">
            <v>324650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 t="str">
            <v>CSCMSWXZ</v>
          </cell>
          <cell r="C767" t="str">
            <v>PIX 535 Failover-to-Restricted (FO-to-R) license upgrade</v>
          </cell>
          <cell r="D767">
            <v>4250000</v>
          </cell>
          <cell r="E767">
            <v>20235</v>
          </cell>
          <cell r="F767">
            <v>1298270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 t="str">
            <v>CSCMSWYZ</v>
          </cell>
          <cell r="C768" t="str">
            <v>PIX 535 Failover-to-Unrestricted (FO-to-UR) license upgrade</v>
          </cell>
          <cell r="D768">
            <v>5951000</v>
          </cell>
          <cell r="E768">
            <v>28331</v>
          </cell>
          <cell r="F768">
            <v>1817710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 t="str">
            <v>CSCMSWZZ</v>
          </cell>
          <cell r="C769" t="str">
            <v>535 R to UR License Upgrade (includes VAC PLUS, 512 MB RAM)</v>
          </cell>
          <cell r="D769">
            <v>2126000</v>
          </cell>
          <cell r="E769">
            <v>10120</v>
          </cell>
          <cell r="F769">
            <v>649300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 t="str">
            <v>CSCINWTZ</v>
          </cell>
          <cell r="C770" t="str">
            <v>PIX 16MB ISA flash memory card</v>
          </cell>
          <cell r="D770">
            <v>213000</v>
          </cell>
          <cell r="E770">
            <v>1012</v>
          </cell>
          <cell r="F770">
            <v>64930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CSCIF8QZ</v>
          </cell>
          <cell r="C771" t="str">
            <v>PIX 510/520 128MB RAM memory upgrade</v>
          </cell>
          <cell r="D771">
            <v>213000</v>
          </cell>
          <cell r="E771">
            <v>1012</v>
          </cell>
          <cell r="F771">
            <v>64930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 t="str">
            <v>CSCIF8RZ</v>
          </cell>
          <cell r="C772" t="str">
            <v>PIX Classic/10000 128MB RAM memory upgrade</v>
          </cell>
          <cell r="D772">
            <v>213000</v>
          </cell>
          <cell r="E772">
            <v>1012</v>
          </cell>
          <cell r="F772">
            <v>64930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 t="str">
            <v>CSCPSS9Z</v>
          </cell>
          <cell r="C773" t="str">
            <v>PIX 506 spare AC power supply</v>
          </cell>
          <cell r="D773">
            <v>21000</v>
          </cell>
          <cell r="E773">
            <v>101</v>
          </cell>
          <cell r="F773">
            <v>6480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 t="str">
            <v>CSCPSSAZ</v>
          </cell>
          <cell r="C774" t="str">
            <v>PIX 515/515E spare AC power supply</v>
          </cell>
          <cell r="D774">
            <v>27000</v>
          </cell>
          <cell r="E774">
            <v>127</v>
          </cell>
          <cell r="F774">
            <v>8150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 t="str">
            <v>CSCPSTKZ</v>
          </cell>
          <cell r="C775" t="str">
            <v>PIX 535 redundant AC power supply</v>
          </cell>
          <cell r="D775">
            <v>531000</v>
          </cell>
          <cell r="E775">
            <v>2530</v>
          </cell>
          <cell r="F775">
            <v>162320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 t="str">
            <v>CSCPSS4Z</v>
          </cell>
          <cell r="C776" t="str">
            <v>PIX 535 redundant DC power supply</v>
          </cell>
          <cell r="D776">
            <v>1063000</v>
          </cell>
          <cell r="E776">
            <v>5060</v>
          </cell>
          <cell r="F776">
            <v>324650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 t="str">
            <v>CSCNCMDZ</v>
          </cell>
          <cell r="C777" t="str">
            <v>Cisco IP Phone 7902G, Global</v>
          </cell>
          <cell r="D777">
            <v>19000</v>
          </cell>
          <cell r="E777">
            <v>132</v>
          </cell>
          <cell r="F777">
            <v>8470</v>
          </cell>
          <cell r="G777" t="str">
            <v>Quote</v>
          </cell>
          <cell r="H777" t="str">
            <v>Quote</v>
          </cell>
          <cell r="I777" t="str">
            <v>Quote</v>
          </cell>
          <cell r="J777" t="str">
            <v>Quote</v>
          </cell>
          <cell r="K777" t="str">
            <v>Quote</v>
          </cell>
          <cell r="L777" t="str">
            <v>Quote</v>
          </cell>
        </row>
        <row r="778">
          <cell r="B778" t="str">
            <v>CSCNCMAZ</v>
          </cell>
          <cell r="C778" t="str">
            <v>Cisco IP Phone 7905G, Global</v>
          </cell>
          <cell r="D778">
            <v>25000</v>
          </cell>
          <cell r="E778">
            <v>167</v>
          </cell>
          <cell r="F778">
            <v>10710</v>
          </cell>
          <cell r="G778" t="str">
            <v>Quote</v>
          </cell>
          <cell r="H778" t="str">
            <v>Quote</v>
          </cell>
          <cell r="I778" t="str">
            <v>Quote</v>
          </cell>
          <cell r="J778" t="str">
            <v>Quote</v>
          </cell>
          <cell r="K778" t="str">
            <v>Quote</v>
          </cell>
          <cell r="L778" t="str">
            <v>Quote</v>
          </cell>
        </row>
        <row r="779">
          <cell r="B779" t="str">
            <v>CSCNCM1Z</v>
          </cell>
          <cell r="C779" t="str">
            <v>Cisco IP Phone 7910G, Global</v>
          </cell>
          <cell r="D779">
            <v>35000</v>
          </cell>
          <cell r="E779">
            <v>218</v>
          </cell>
          <cell r="F779">
            <v>13990</v>
          </cell>
          <cell r="G779" t="str">
            <v>Quote</v>
          </cell>
          <cell r="H779" t="str">
            <v>Quote</v>
          </cell>
          <cell r="I779" t="str">
            <v>Quote</v>
          </cell>
          <cell r="J779" t="str">
            <v>Quote</v>
          </cell>
          <cell r="K779" t="str">
            <v>Quote</v>
          </cell>
          <cell r="L779" t="str">
            <v>Quote</v>
          </cell>
        </row>
        <row r="780">
          <cell r="B780" t="str">
            <v>CSCNCM3Z</v>
          </cell>
          <cell r="C780" t="str">
            <v>Cisco IP Phone 7910G+SW, Global</v>
          </cell>
          <cell r="D780">
            <v>59000</v>
          </cell>
          <cell r="E780">
            <v>369</v>
          </cell>
          <cell r="F780">
            <v>23670</v>
          </cell>
          <cell r="G780" t="str">
            <v>Quote</v>
          </cell>
          <cell r="H780" t="str">
            <v>Quote</v>
          </cell>
          <cell r="I780" t="str">
            <v>Quote</v>
          </cell>
          <cell r="J780" t="str">
            <v>Quote</v>
          </cell>
          <cell r="K780" t="str">
            <v>Quote</v>
          </cell>
          <cell r="L780" t="str">
            <v>Quote</v>
          </cell>
        </row>
        <row r="781">
          <cell r="B781" t="str">
            <v>CSCNCMEZ</v>
          </cell>
          <cell r="C781" t="str">
            <v>Cisco IP Phone 7912G</v>
          </cell>
          <cell r="D781">
            <v>36000</v>
          </cell>
          <cell r="E781">
            <v>248</v>
          </cell>
          <cell r="F781">
            <v>15910</v>
          </cell>
          <cell r="G781" t="str">
            <v>Quote</v>
          </cell>
          <cell r="H781" t="str">
            <v>Quote</v>
          </cell>
          <cell r="I781" t="str">
            <v>Quote</v>
          </cell>
          <cell r="J781" t="str">
            <v>Quote</v>
          </cell>
          <cell r="K781" t="str">
            <v>Quote</v>
          </cell>
          <cell r="L781" t="str">
            <v>Quote</v>
          </cell>
        </row>
        <row r="782">
          <cell r="B782" t="str">
            <v>CSCNCPQZ</v>
          </cell>
          <cell r="C782" t="str">
            <v>7914 IP Phone Expansion Module for 7960</v>
          </cell>
          <cell r="D782">
            <v>64000</v>
          </cell>
          <cell r="E782">
            <v>400</v>
          </cell>
          <cell r="F782">
            <v>25660</v>
          </cell>
          <cell r="G782" t="str">
            <v>Quote</v>
          </cell>
          <cell r="H782" t="str">
            <v>Quote</v>
          </cell>
          <cell r="I782" t="str">
            <v>Quote</v>
          </cell>
          <cell r="J782" t="str">
            <v>Quote</v>
          </cell>
          <cell r="K782" t="str">
            <v>Quote</v>
          </cell>
          <cell r="L782" t="str">
            <v>Quote</v>
          </cell>
        </row>
        <row r="783">
          <cell r="B783" t="str">
            <v>CSCNCK3Z</v>
          </cell>
          <cell r="C783" t="str">
            <v>Cisco 7920 Phone ASSY, Standard Phone Package</v>
          </cell>
          <cell r="D783">
            <v>85000</v>
          </cell>
          <cell r="E783">
            <v>602</v>
          </cell>
          <cell r="F783">
            <v>38620</v>
          </cell>
          <cell r="G783" t="str">
            <v>Quote</v>
          </cell>
          <cell r="H783" t="str">
            <v>Quote</v>
          </cell>
          <cell r="I783" t="str">
            <v>Quote</v>
          </cell>
          <cell r="J783" t="str">
            <v>Quote</v>
          </cell>
          <cell r="K783" t="str">
            <v>Quote</v>
          </cell>
          <cell r="L783" t="str">
            <v>Quote</v>
          </cell>
        </row>
        <row r="784">
          <cell r="B784" t="str">
            <v>CSCNCPPZ</v>
          </cell>
          <cell r="C784" t="str">
            <v>Cisco IP Conference Station 7935</v>
          </cell>
          <cell r="D784">
            <v>194000</v>
          </cell>
          <cell r="E784">
            <v>1209</v>
          </cell>
          <cell r="F784">
            <v>77570</v>
          </cell>
          <cell r="G784" t="str">
            <v>Quote</v>
          </cell>
          <cell r="H784" t="str">
            <v>Quote</v>
          </cell>
          <cell r="I784" t="str">
            <v>Quote</v>
          </cell>
          <cell r="J784" t="str">
            <v>Quote</v>
          </cell>
          <cell r="K784" t="str">
            <v>Quote</v>
          </cell>
          <cell r="L784" t="str">
            <v>Quote</v>
          </cell>
        </row>
        <row r="785">
          <cell r="B785" t="str">
            <v>CSCNCM2Z</v>
          </cell>
          <cell r="C785" t="str">
            <v>Cisco IP Phone 7940G, Global</v>
          </cell>
          <cell r="D785">
            <v>51000</v>
          </cell>
          <cell r="E785">
            <v>319</v>
          </cell>
          <cell r="F785">
            <v>20470</v>
          </cell>
          <cell r="G785" t="str">
            <v>Quote</v>
          </cell>
          <cell r="H785" t="str">
            <v>Quote</v>
          </cell>
          <cell r="I785" t="str">
            <v>Quote</v>
          </cell>
          <cell r="J785" t="str">
            <v>Quote</v>
          </cell>
          <cell r="K785" t="str">
            <v>Quote</v>
          </cell>
          <cell r="L785" t="str">
            <v>Quote</v>
          </cell>
        </row>
        <row r="786">
          <cell r="B786" t="str">
            <v>CSCNCN8Z</v>
          </cell>
          <cell r="C786" t="str">
            <v>Cisco IP Phone 7960G, Global</v>
          </cell>
          <cell r="D786">
            <v>67000</v>
          </cell>
          <cell r="E786">
            <v>420</v>
          </cell>
          <cell r="F786">
            <v>26950</v>
          </cell>
          <cell r="G786" t="str">
            <v>Quote</v>
          </cell>
          <cell r="H786" t="str">
            <v>Quote</v>
          </cell>
          <cell r="I786" t="str">
            <v>Quote</v>
          </cell>
          <cell r="J786" t="str">
            <v>Quote</v>
          </cell>
          <cell r="K786" t="str">
            <v>Quote</v>
          </cell>
          <cell r="L786" t="str">
            <v>Quote</v>
          </cell>
        </row>
        <row r="787">
          <cell r="B787" t="str">
            <v>CSCNCJRZ</v>
          </cell>
          <cell r="C787" t="str">
            <v>Cisco IP Phone 7970G, Global</v>
          </cell>
          <cell r="D787">
            <v>104000</v>
          </cell>
          <cell r="E787">
            <v>703</v>
          </cell>
          <cell r="F787">
            <v>45100</v>
          </cell>
          <cell r="G787" t="str">
            <v>Quote</v>
          </cell>
          <cell r="H787" t="str">
            <v>Quote</v>
          </cell>
          <cell r="I787" t="str">
            <v>Quote</v>
          </cell>
          <cell r="J787" t="str">
            <v>Quote</v>
          </cell>
          <cell r="K787" t="str">
            <v>Quote</v>
          </cell>
          <cell r="L787" t="str">
            <v>Quote</v>
          </cell>
        </row>
        <row r="788">
          <cell r="B788" t="str">
            <v>CSCNCK5Z</v>
          </cell>
          <cell r="C788" t="str">
            <v>Cisco 7920 Configuration Program ASSY, Standard Package</v>
          </cell>
          <cell r="D788">
            <v>50000</v>
          </cell>
          <cell r="E788">
            <v>354</v>
          </cell>
          <cell r="F788">
            <v>22710</v>
          </cell>
          <cell r="G788" t="str">
            <v>Quote</v>
          </cell>
          <cell r="H788" t="str">
            <v>Quote</v>
          </cell>
          <cell r="I788" t="str">
            <v>Quote</v>
          </cell>
          <cell r="J788" t="str">
            <v>Quote</v>
          </cell>
          <cell r="K788" t="str">
            <v>Quote</v>
          </cell>
          <cell r="L788" t="str">
            <v>Quote</v>
          </cell>
        </row>
        <row r="789">
          <cell r="B789" t="str">
            <v>CSCNCJ6Z</v>
          </cell>
          <cell r="C789" t="str">
            <v>Cisco 7920 Desk Top Charger ASSY, Standard Package</v>
          </cell>
          <cell r="D789">
            <v>14000</v>
          </cell>
          <cell r="E789">
            <v>96</v>
          </cell>
          <cell r="F789">
            <v>6160</v>
          </cell>
          <cell r="G789" t="str">
            <v>Quote</v>
          </cell>
          <cell r="H789" t="str">
            <v>Quote</v>
          </cell>
          <cell r="I789" t="str">
            <v>Quote</v>
          </cell>
          <cell r="J789" t="str">
            <v>Quote</v>
          </cell>
          <cell r="K789" t="str">
            <v>Quote</v>
          </cell>
          <cell r="L789" t="str">
            <v>Quote</v>
          </cell>
        </row>
        <row r="790">
          <cell r="B790" t="str">
            <v>CSCNCJSZ</v>
          </cell>
          <cell r="C790" t="str">
            <v>IP Phone power transformer for the 7970 phone</v>
          </cell>
          <cell r="D790">
            <v>9000</v>
          </cell>
          <cell r="E790">
            <v>46</v>
          </cell>
          <cell r="F790">
            <v>2950</v>
          </cell>
          <cell r="G790" t="str">
            <v>Quote</v>
          </cell>
          <cell r="H790" t="str">
            <v>Quote</v>
          </cell>
          <cell r="I790" t="str">
            <v>Quote</v>
          </cell>
          <cell r="J790" t="str">
            <v>Quote</v>
          </cell>
          <cell r="K790" t="str">
            <v>Quote</v>
          </cell>
          <cell r="L790" t="str">
            <v>Quote</v>
          </cell>
        </row>
        <row r="791">
          <cell r="B791" t="str">
            <v>CSCNCJWZ</v>
          </cell>
          <cell r="C791" t="str">
            <v>IP Phone pwr trnsfrmr Requires seperate cord,CP-PWR-CORD-xx=</v>
          </cell>
          <cell r="D791">
            <v>9000</v>
          </cell>
          <cell r="E791">
            <v>46</v>
          </cell>
          <cell r="F791">
            <v>2950</v>
          </cell>
          <cell r="G791" t="str">
            <v>Quote</v>
          </cell>
          <cell r="H791" t="str">
            <v>Quote</v>
          </cell>
          <cell r="I791" t="str">
            <v>Quote</v>
          </cell>
          <cell r="J791" t="str">
            <v>Quote</v>
          </cell>
          <cell r="K791" t="str">
            <v>Quote</v>
          </cell>
          <cell r="L791" t="str">
            <v>Quote</v>
          </cell>
        </row>
        <row r="792">
          <cell r="B792" t="str">
            <v>CSCNCJ4Z</v>
          </cell>
          <cell r="C792" t="str">
            <v>Footstand kit for single 7914</v>
          </cell>
          <cell r="D792">
            <v>5000</v>
          </cell>
          <cell r="E792">
            <v>33</v>
          </cell>
          <cell r="F792">
            <v>2120</v>
          </cell>
          <cell r="G792" t="str">
            <v>Quote</v>
          </cell>
          <cell r="H792" t="str">
            <v>Quote</v>
          </cell>
          <cell r="I792" t="str">
            <v>Quote</v>
          </cell>
          <cell r="J792" t="str">
            <v>Quote</v>
          </cell>
          <cell r="K792" t="str">
            <v>Quote</v>
          </cell>
          <cell r="L792" t="str">
            <v>Quote</v>
          </cell>
        </row>
        <row r="793">
          <cell r="B793" t="str">
            <v>CSCNCPVZ</v>
          </cell>
          <cell r="C793" t="str">
            <v>DPA 7610 Voice Mail Gateway. 24 Ports, 2 wire Nortel/Octel</v>
          </cell>
          <cell r="D793">
            <v>1421000</v>
          </cell>
          <cell r="E793">
            <v>7079</v>
          </cell>
          <cell r="F793">
            <v>454190</v>
          </cell>
          <cell r="G793" t="str">
            <v>Quote</v>
          </cell>
          <cell r="H793" t="str">
            <v>Quote</v>
          </cell>
          <cell r="I793" t="str">
            <v>Quote</v>
          </cell>
          <cell r="J793" t="str">
            <v>Quote</v>
          </cell>
          <cell r="K793" t="str">
            <v>Quote</v>
          </cell>
          <cell r="L793" t="str">
            <v>Quote</v>
          </cell>
        </row>
        <row r="794">
          <cell r="B794" t="str">
            <v>CSCNCPWZ</v>
          </cell>
          <cell r="C794" t="str">
            <v>DPA 7630 Voice Mail Gateway. 24 ports, 4 wire Avaya/Octel</v>
          </cell>
          <cell r="D794">
            <v>1421000</v>
          </cell>
          <cell r="E794">
            <v>7079</v>
          </cell>
          <cell r="F794">
            <v>454190</v>
          </cell>
          <cell r="G794" t="str">
            <v>Quote</v>
          </cell>
          <cell r="H794" t="str">
            <v>Quote</v>
          </cell>
          <cell r="I794" t="str">
            <v>Quote</v>
          </cell>
          <cell r="J794" t="str">
            <v>Quote</v>
          </cell>
          <cell r="K794" t="str">
            <v>Quote</v>
          </cell>
          <cell r="L794" t="str">
            <v>Quote</v>
          </cell>
        </row>
        <row r="795">
          <cell r="B795" t="str">
            <v>CSCCCH7Z</v>
          </cell>
          <cell r="C795" t="str">
            <v>Network Module 36 Port DSP Farm Bundle</v>
          </cell>
          <cell r="D795">
            <v>1218000</v>
          </cell>
          <cell r="E795">
            <v>6067</v>
          </cell>
          <cell r="F795">
            <v>389260</v>
          </cell>
          <cell r="G795" t="str">
            <v>Quote</v>
          </cell>
          <cell r="H795" t="str">
            <v>Quote</v>
          </cell>
          <cell r="I795" t="str">
            <v>Quote</v>
          </cell>
          <cell r="J795" t="str">
            <v>Quote</v>
          </cell>
          <cell r="K795" t="str">
            <v>Quote</v>
          </cell>
          <cell r="L795" t="str">
            <v>Quote</v>
          </cell>
        </row>
        <row r="796">
          <cell r="B796" t="str">
            <v>CSCCCH8Z</v>
          </cell>
          <cell r="C796" t="str">
            <v>Network Module 54 Port DSP Farm Bundle</v>
          </cell>
          <cell r="D796">
            <v>1522000</v>
          </cell>
          <cell r="E796">
            <v>7585</v>
          </cell>
          <cell r="F796">
            <v>486650</v>
          </cell>
          <cell r="G796" t="str">
            <v>Quote</v>
          </cell>
          <cell r="H796" t="str">
            <v>Quote</v>
          </cell>
          <cell r="I796" t="str">
            <v>Quote</v>
          </cell>
          <cell r="J796" t="str">
            <v>Quote</v>
          </cell>
          <cell r="K796" t="str">
            <v>Quote</v>
          </cell>
          <cell r="L796" t="str">
            <v>Quote</v>
          </cell>
        </row>
        <row r="797">
          <cell r="B797" t="str">
            <v>CSCCCH9Z</v>
          </cell>
          <cell r="C797" t="str">
            <v>Network Module 90 Port DSP Farm Bundle</v>
          </cell>
          <cell r="D797">
            <v>2373000</v>
          </cell>
          <cell r="E797">
            <v>11825</v>
          </cell>
          <cell r="F797">
            <v>758690</v>
          </cell>
          <cell r="G797" t="str">
            <v>Quote</v>
          </cell>
          <cell r="H797" t="str">
            <v>Quote</v>
          </cell>
          <cell r="I797" t="str">
            <v>Quote</v>
          </cell>
          <cell r="J797" t="str">
            <v>Quote</v>
          </cell>
          <cell r="K797" t="str">
            <v>Quote</v>
          </cell>
          <cell r="L797" t="str">
            <v>Quote</v>
          </cell>
        </row>
        <row r="798">
          <cell r="B798" t="str">
            <v>CSCMSUSZ</v>
          </cell>
          <cell r="C798" t="str">
            <v>Cisco Conference Connection V1.1 software, 20 user license</v>
          </cell>
          <cell r="D798">
            <v>3453000</v>
          </cell>
          <cell r="E798">
            <v>15180</v>
          </cell>
          <cell r="F798">
            <v>973940</v>
          </cell>
          <cell r="G798" t="str">
            <v>Quote</v>
          </cell>
          <cell r="H798" t="str">
            <v>Quote</v>
          </cell>
          <cell r="I798" t="str">
            <v>Quote</v>
          </cell>
          <cell r="J798" t="str">
            <v>Quote</v>
          </cell>
          <cell r="K798" t="str">
            <v>Quote</v>
          </cell>
          <cell r="L798" t="str">
            <v>Quote</v>
          </cell>
        </row>
        <row r="799">
          <cell r="B799" t="str">
            <v>CSCMSLVZ</v>
          </cell>
          <cell r="C799" t="str">
            <v>Cisco Conference Connection V1.2 software, 20 user license</v>
          </cell>
          <cell r="D799">
            <v>3453000</v>
          </cell>
          <cell r="E799">
            <v>15180</v>
          </cell>
          <cell r="F799">
            <v>973940</v>
          </cell>
          <cell r="G799" t="str">
            <v>Quote</v>
          </cell>
          <cell r="H799" t="str">
            <v>Quote</v>
          </cell>
          <cell r="I799" t="str">
            <v>Quote</v>
          </cell>
          <cell r="J799" t="str">
            <v>Quote</v>
          </cell>
          <cell r="K799" t="str">
            <v>Quote</v>
          </cell>
          <cell r="L799" t="str">
            <v>Quote</v>
          </cell>
        </row>
        <row r="800">
          <cell r="B800" t="str">
            <v>CSCMSMJZ</v>
          </cell>
          <cell r="C800" t="str">
            <v>CallManager 3.3 - MCS-7925H-3000 with 1000 Svr Usr Lic</v>
          </cell>
          <cell r="D800">
            <v>1218000</v>
          </cell>
          <cell r="E800">
            <v>6067</v>
          </cell>
          <cell r="F800">
            <v>389260</v>
          </cell>
          <cell r="G800" t="str">
            <v>Quote</v>
          </cell>
          <cell r="H800" t="str">
            <v>Quote</v>
          </cell>
          <cell r="I800" t="str">
            <v>Quote</v>
          </cell>
          <cell r="J800" t="str">
            <v>Quote</v>
          </cell>
          <cell r="K800" t="str">
            <v>Quote</v>
          </cell>
          <cell r="L800" t="str">
            <v>Quote</v>
          </cell>
        </row>
        <row r="801">
          <cell r="B801" t="str">
            <v>CSCMSNWZ</v>
          </cell>
          <cell r="C801" t="str">
            <v>CallManager 3.3 - 7925H-3000, 2500 Svr Usr Lic</v>
          </cell>
          <cell r="D801">
            <v>1624000</v>
          </cell>
          <cell r="E801">
            <v>8091</v>
          </cell>
          <cell r="F801">
            <v>519120</v>
          </cell>
          <cell r="G801" t="str">
            <v>Quote</v>
          </cell>
          <cell r="H801" t="str">
            <v>Quote</v>
          </cell>
          <cell r="I801" t="str">
            <v>Quote</v>
          </cell>
          <cell r="J801" t="str">
            <v>Quote</v>
          </cell>
          <cell r="K801" t="str">
            <v>Quote</v>
          </cell>
          <cell r="L801" t="str">
            <v>Quote</v>
          </cell>
        </row>
        <row r="802">
          <cell r="B802" t="str">
            <v>CSCMSPAZ</v>
          </cell>
          <cell r="C802" t="str">
            <v>CallManager 3.3 for HP DL380G2, DL380G3, 2500 Svr Usr Lic</v>
          </cell>
          <cell r="D802">
            <v>1624000</v>
          </cell>
          <cell r="E802">
            <v>8091</v>
          </cell>
          <cell r="F802">
            <v>519120</v>
          </cell>
          <cell r="G802" t="str">
            <v>Quote</v>
          </cell>
          <cell r="H802" t="str">
            <v>Quote</v>
          </cell>
          <cell r="I802" t="str">
            <v>Quote</v>
          </cell>
          <cell r="J802" t="str">
            <v>Quote</v>
          </cell>
          <cell r="K802" t="str">
            <v>Quote</v>
          </cell>
          <cell r="L802" t="str">
            <v>Quote</v>
          </cell>
        </row>
        <row r="803">
          <cell r="B803" t="str">
            <v>CSCNCK1Z</v>
          </cell>
          <cell r="C803" t="str">
            <v>HW Only MCS-7815I-2000 with P4 2.0, 512MB RAM, 40GB HD</v>
          </cell>
          <cell r="D803">
            <v>812000</v>
          </cell>
          <cell r="E803">
            <v>4048</v>
          </cell>
          <cell r="F803">
            <v>259720</v>
          </cell>
          <cell r="G803" t="str">
            <v>Quote</v>
          </cell>
          <cell r="H803" t="str">
            <v>Quote</v>
          </cell>
          <cell r="I803" t="str">
            <v>Quote</v>
          </cell>
          <cell r="J803" t="str">
            <v>Quote</v>
          </cell>
          <cell r="K803" t="str">
            <v>Quote</v>
          </cell>
          <cell r="L803" t="str">
            <v>Quote</v>
          </cell>
        </row>
        <row r="804">
          <cell r="B804" t="str">
            <v>CSCMSP0Z</v>
          </cell>
          <cell r="C804" t="str">
            <v>Two MCS-7815I-2000 Servers used Redundantly</v>
          </cell>
          <cell r="D804">
            <v>1625000</v>
          </cell>
          <cell r="E804">
            <v>8096</v>
          </cell>
          <cell r="F804">
            <v>519440</v>
          </cell>
          <cell r="G804" t="str">
            <v>Quote</v>
          </cell>
          <cell r="H804" t="str">
            <v>Quote</v>
          </cell>
          <cell r="I804" t="str">
            <v>Quote</v>
          </cell>
          <cell r="J804" t="str">
            <v>Quote</v>
          </cell>
          <cell r="K804" t="str">
            <v>Quote</v>
          </cell>
          <cell r="L804" t="str">
            <v>Quote</v>
          </cell>
        </row>
        <row r="805">
          <cell r="B805" t="str">
            <v>CSCNCK6Z</v>
          </cell>
          <cell r="C805" t="str">
            <v>MCS-7815I-2000 Redundancy Bundle Top Level Part Number</v>
          </cell>
          <cell r="D805">
            <v>3045000</v>
          </cell>
          <cell r="E805">
            <v>15175</v>
          </cell>
          <cell r="F805">
            <v>973620</v>
          </cell>
          <cell r="G805" t="str">
            <v>Quote</v>
          </cell>
          <cell r="H805" t="str">
            <v>Quote</v>
          </cell>
          <cell r="I805" t="str">
            <v>Quote</v>
          </cell>
          <cell r="J805" t="str">
            <v>Quote</v>
          </cell>
          <cell r="K805" t="str">
            <v>Quote</v>
          </cell>
          <cell r="L805" t="str">
            <v>Quote</v>
          </cell>
        </row>
        <row r="806">
          <cell r="B806" t="str">
            <v>CSCNCK7Z</v>
          </cell>
          <cell r="C806" t="str">
            <v>MCS-7815I-2000 with CallManager and 5-7960G IP Phones</v>
          </cell>
          <cell r="D806">
            <v>2133000</v>
          </cell>
          <cell r="E806">
            <v>11231</v>
          </cell>
          <cell r="F806">
            <v>720580</v>
          </cell>
          <cell r="G806" t="str">
            <v>Quote</v>
          </cell>
          <cell r="H806" t="str">
            <v>Quote</v>
          </cell>
          <cell r="I806" t="str">
            <v>Quote</v>
          </cell>
          <cell r="J806" t="str">
            <v>Quote</v>
          </cell>
          <cell r="K806" t="str">
            <v>Quote</v>
          </cell>
          <cell r="L806" t="str">
            <v>Quote</v>
          </cell>
        </row>
        <row r="807">
          <cell r="B807" t="str">
            <v>CSCNCK8Z</v>
          </cell>
          <cell r="C807" t="str">
            <v>MCS-7825H-3000 with 5-7960G IP Phones and Pwr/Cubes/Cords</v>
          </cell>
          <cell r="D807">
            <v>2947000</v>
          </cell>
          <cell r="E807">
            <v>15279</v>
          </cell>
          <cell r="F807">
            <v>980290</v>
          </cell>
          <cell r="G807" t="str">
            <v>Quote</v>
          </cell>
          <cell r="H807" t="str">
            <v>Quote</v>
          </cell>
          <cell r="I807" t="str">
            <v>Quote</v>
          </cell>
          <cell r="J807" t="str">
            <v>Quote</v>
          </cell>
          <cell r="K807" t="str">
            <v>Quote</v>
          </cell>
          <cell r="L807" t="str">
            <v>Quote</v>
          </cell>
        </row>
        <row r="808">
          <cell r="B808" t="str">
            <v>CSCNCKWZ</v>
          </cell>
          <cell r="C808" t="str">
            <v>20/40GB HP DAT Drive, MCS-7835H-2400,  MCS-7845H-2400</v>
          </cell>
          <cell r="D808">
            <v>811000</v>
          </cell>
          <cell r="E808">
            <v>4043</v>
          </cell>
          <cell r="F808">
            <v>259400</v>
          </cell>
          <cell r="G808" t="str">
            <v>Quote</v>
          </cell>
          <cell r="H808" t="str">
            <v>Quote</v>
          </cell>
          <cell r="I808" t="str">
            <v>Quote</v>
          </cell>
          <cell r="J808" t="str">
            <v>Quote</v>
          </cell>
          <cell r="K808" t="str">
            <v>Quote</v>
          </cell>
          <cell r="L808" t="str">
            <v>Quote</v>
          </cell>
        </row>
        <row r="809">
          <cell r="B809" t="str">
            <v>CSCNCNLZ</v>
          </cell>
          <cell r="C809" t="str">
            <v>18.2GB SCSI Ultra 3 10K 1</v>
          </cell>
          <cell r="D809">
            <v>244000</v>
          </cell>
          <cell r="E809">
            <v>1214</v>
          </cell>
          <cell r="F809">
            <v>77890</v>
          </cell>
          <cell r="G809" t="str">
            <v>Quote</v>
          </cell>
          <cell r="H809" t="str">
            <v>Quote</v>
          </cell>
          <cell r="I809" t="str">
            <v>Quote</v>
          </cell>
          <cell r="J809" t="str">
            <v>Quote</v>
          </cell>
          <cell r="K809" t="str">
            <v>Quote</v>
          </cell>
          <cell r="L809" t="str">
            <v>Quote</v>
          </cell>
        </row>
        <row r="810">
          <cell r="B810" t="str">
            <v>CSCMSNSZ</v>
          </cell>
          <cell r="C810" t="str">
            <v>Cisco CallManager Express License For Single 7910 IP Phone</v>
          </cell>
          <cell r="D810">
            <v>6000</v>
          </cell>
          <cell r="E810">
            <v>40</v>
          </cell>
          <cell r="F810">
            <v>2570</v>
          </cell>
          <cell r="G810" t="str">
            <v>Quote</v>
          </cell>
          <cell r="H810" t="str">
            <v>Quote</v>
          </cell>
          <cell r="I810" t="str">
            <v>Quote</v>
          </cell>
          <cell r="J810" t="str">
            <v>Quote</v>
          </cell>
          <cell r="K810" t="str">
            <v>Quote</v>
          </cell>
          <cell r="L810" t="str">
            <v>Quote</v>
          </cell>
        </row>
        <row r="811">
          <cell r="B811" t="str">
            <v>CSCMSNRZ</v>
          </cell>
          <cell r="C811" t="str">
            <v>Cisco CallManager Express License For Single 7905 IP Phone</v>
          </cell>
          <cell r="D811">
            <v>12000</v>
          </cell>
          <cell r="E811">
            <v>81</v>
          </cell>
          <cell r="F811">
            <v>5200</v>
          </cell>
          <cell r="G811" t="str">
            <v>Quote</v>
          </cell>
          <cell r="H811" t="str">
            <v>Quote</v>
          </cell>
          <cell r="I811" t="str">
            <v>Quote</v>
          </cell>
          <cell r="J811" t="str">
            <v>Quote</v>
          </cell>
          <cell r="K811" t="str">
            <v>Quote</v>
          </cell>
          <cell r="L811" t="str">
            <v>Quote</v>
          </cell>
        </row>
        <row r="812">
          <cell r="B812" t="str">
            <v>CSCMSNQZ</v>
          </cell>
          <cell r="C812" t="str">
            <v>Cisco CallManager Express License For Single 7910 IP Phone</v>
          </cell>
          <cell r="D812">
            <v>13000</v>
          </cell>
          <cell r="E812">
            <v>81</v>
          </cell>
          <cell r="F812">
            <v>5200</v>
          </cell>
          <cell r="G812" t="str">
            <v>Quote</v>
          </cell>
          <cell r="H812" t="str">
            <v>Quote</v>
          </cell>
          <cell r="I812" t="str">
            <v>Quote</v>
          </cell>
          <cell r="J812" t="str">
            <v>Quote</v>
          </cell>
          <cell r="K812" t="str">
            <v>Quote</v>
          </cell>
          <cell r="L812" t="str">
            <v>Quote</v>
          </cell>
        </row>
        <row r="813">
          <cell r="B813" t="str">
            <v>CSCMSNPZ</v>
          </cell>
          <cell r="C813" t="str">
            <v>Cisco CallManager Express License For Single 7912 IP Phone</v>
          </cell>
          <cell r="D813">
            <v>12000</v>
          </cell>
          <cell r="E813">
            <v>81</v>
          </cell>
          <cell r="F813">
            <v>5200</v>
          </cell>
          <cell r="G813" t="str">
            <v>Quote</v>
          </cell>
          <cell r="H813" t="str">
            <v>Quote</v>
          </cell>
          <cell r="I813" t="str">
            <v>Quote</v>
          </cell>
          <cell r="J813" t="str">
            <v>Quote</v>
          </cell>
          <cell r="K813" t="str">
            <v>Quote</v>
          </cell>
          <cell r="L813" t="str">
            <v>Quote</v>
          </cell>
        </row>
        <row r="814">
          <cell r="B814" t="str">
            <v>CSCMSNNZ</v>
          </cell>
          <cell r="C814" t="str">
            <v>Cisco CallManager Express License For Single 7920 IP Phone</v>
          </cell>
          <cell r="D814">
            <v>21000</v>
          </cell>
          <cell r="E814">
            <v>152</v>
          </cell>
          <cell r="F814">
            <v>9750</v>
          </cell>
          <cell r="G814" t="str">
            <v>Quote</v>
          </cell>
          <cell r="H814" t="str">
            <v>Quote</v>
          </cell>
          <cell r="I814" t="str">
            <v>Quote</v>
          </cell>
          <cell r="J814" t="str">
            <v>Quote</v>
          </cell>
          <cell r="K814" t="str">
            <v>Quote</v>
          </cell>
          <cell r="L814" t="str">
            <v>Quote</v>
          </cell>
        </row>
        <row r="815">
          <cell r="B815" t="str">
            <v>CSCMSNMZ</v>
          </cell>
          <cell r="C815" t="str">
            <v>Cisco CallManager Express License For Single 7935 IP Phone</v>
          </cell>
          <cell r="D815">
            <v>24000</v>
          </cell>
          <cell r="E815">
            <v>152</v>
          </cell>
          <cell r="F815">
            <v>9750</v>
          </cell>
          <cell r="G815" t="str">
            <v>Quote</v>
          </cell>
          <cell r="H815" t="str">
            <v>Quote</v>
          </cell>
          <cell r="I815" t="str">
            <v>Quote</v>
          </cell>
          <cell r="J815" t="str">
            <v>Quote</v>
          </cell>
          <cell r="K815" t="str">
            <v>Quote</v>
          </cell>
          <cell r="L815" t="str">
            <v>Quote</v>
          </cell>
        </row>
        <row r="816">
          <cell r="B816" t="str">
            <v>CSCMSNLZ</v>
          </cell>
          <cell r="C816" t="str">
            <v>Cisco CallManager Express License For Single 7940 IP Phone</v>
          </cell>
          <cell r="D816">
            <v>24000</v>
          </cell>
          <cell r="E816">
            <v>152</v>
          </cell>
          <cell r="F816">
            <v>9750</v>
          </cell>
          <cell r="G816" t="str">
            <v>Quote</v>
          </cell>
          <cell r="H816" t="str">
            <v>Quote</v>
          </cell>
          <cell r="I816" t="str">
            <v>Quote</v>
          </cell>
          <cell r="J816" t="str">
            <v>Quote</v>
          </cell>
          <cell r="K816" t="str">
            <v>Quote</v>
          </cell>
          <cell r="L816" t="str">
            <v>Quote</v>
          </cell>
        </row>
        <row r="817">
          <cell r="B817" t="str">
            <v>CSCMSNKZ</v>
          </cell>
          <cell r="C817" t="str">
            <v>Cisco CallManager Express License For Single 7960 IP Phone</v>
          </cell>
          <cell r="D817">
            <v>24000</v>
          </cell>
          <cell r="E817">
            <v>152</v>
          </cell>
          <cell r="F817">
            <v>9750</v>
          </cell>
          <cell r="G817" t="str">
            <v>Quote</v>
          </cell>
          <cell r="H817" t="str">
            <v>Quote</v>
          </cell>
          <cell r="I817" t="str">
            <v>Quote</v>
          </cell>
          <cell r="J817" t="str">
            <v>Quote</v>
          </cell>
          <cell r="K817" t="str">
            <v>Quote</v>
          </cell>
          <cell r="L817" t="str">
            <v>Quote</v>
          </cell>
        </row>
        <row r="818">
          <cell r="B818" t="str">
            <v>CSCMSNTZ</v>
          </cell>
          <cell r="C818" t="str">
            <v>Cisco CallManager Express Lic For Single SCCP analog port</v>
          </cell>
          <cell r="D818">
            <v>6000</v>
          </cell>
          <cell r="E818">
            <v>40</v>
          </cell>
          <cell r="F818">
            <v>2570</v>
          </cell>
          <cell r="G818" t="str">
            <v>Quote</v>
          </cell>
          <cell r="H818" t="str">
            <v>Quote</v>
          </cell>
          <cell r="I818" t="str">
            <v>Quote</v>
          </cell>
          <cell r="J818" t="str">
            <v>Quote</v>
          </cell>
          <cell r="K818" t="str">
            <v>Quote</v>
          </cell>
          <cell r="L818" t="str">
            <v>Quote</v>
          </cell>
        </row>
        <row r="819">
          <cell r="B819" t="str">
            <v>CSCMSQUZ</v>
          </cell>
          <cell r="C819" t="str">
            <v>CallManager Unit license for single 7905 IP phone</v>
          </cell>
          <cell r="D819">
            <v>12000</v>
          </cell>
          <cell r="E819">
            <v>81</v>
          </cell>
          <cell r="F819">
            <v>5200</v>
          </cell>
          <cell r="G819" t="str">
            <v>Quote</v>
          </cell>
          <cell r="H819" t="str">
            <v>Quote</v>
          </cell>
          <cell r="I819" t="str">
            <v>Quote</v>
          </cell>
          <cell r="J819" t="str">
            <v>Quote</v>
          </cell>
          <cell r="K819" t="str">
            <v>Quote</v>
          </cell>
          <cell r="L819" t="str">
            <v>Quote</v>
          </cell>
        </row>
        <row r="820">
          <cell r="B820" t="str">
            <v>CSCMSQQZ</v>
          </cell>
          <cell r="C820" t="str">
            <v>CallManager Unit license for single 7910 IP phone</v>
          </cell>
          <cell r="D820">
            <v>13000</v>
          </cell>
          <cell r="E820">
            <v>81</v>
          </cell>
          <cell r="F820">
            <v>5200</v>
          </cell>
          <cell r="G820" t="str">
            <v>Quote</v>
          </cell>
          <cell r="H820" t="str">
            <v>Quote</v>
          </cell>
          <cell r="I820" t="str">
            <v>Quote</v>
          </cell>
          <cell r="J820" t="str">
            <v>Quote</v>
          </cell>
          <cell r="K820" t="str">
            <v>Quote</v>
          </cell>
          <cell r="L820" t="str">
            <v>Quote</v>
          </cell>
        </row>
        <row r="821">
          <cell r="B821" t="str">
            <v>CSCMSN2Z</v>
          </cell>
          <cell r="C821" t="str">
            <v>CallManager Unit license for single 7912 IP phone</v>
          </cell>
          <cell r="D821">
            <v>12000</v>
          </cell>
          <cell r="E821">
            <v>81</v>
          </cell>
          <cell r="F821">
            <v>5200</v>
          </cell>
          <cell r="G821" t="str">
            <v>Quote</v>
          </cell>
          <cell r="H821" t="str">
            <v>Quote</v>
          </cell>
          <cell r="I821" t="str">
            <v>Quote</v>
          </cell>
          <cell r="J821" t="str">
            <v>Quote</v>
          </cell>
          <cell r="K821" t="str">
            <v>Quote</v>
          </cell>
          <cell r="L821" t="str">
            <v>Quote</v>
          </cell>
        </row>
        <row r="822">
          <cell r="B822" t="str">
            <v>CSCMSP5Z</v>
          </cell>
          <cell r="C822" t="str">
            <v>CallManager Unit License for Single Wireless IP Phone 7920</v>
          </cell>
          <cell r="D822">
            <v>21000</v>
          </cell>
          <cell r="E822">
            <v>152</v>
          </cell>
          <cell r="F822">
            <v>9750</v>
          </cell>
          <cell r="G822" t="str">
            <v>Quote</v>
          </cell>
          <cell r="H822" t="str">
            <v>Quote</v>
          </cell>
          <cell r="I822" t="str">
            <v>Quote</v>
          </cell>
          <cell r="J822" t="str">
            <v>Quote</v>
          </cell>
          <cell r="K822" t="str">
            <v>Quote</v>
          </cell>
          <cell r="L822" t="str">
            <v>Quote</v>
          </cell>
        </row>
        <row r="823">
          <cell r="B823" t="str">
            <v>CSCMSQRZ</v>
          </cell>
          <cell r="C823" t="str">
            <v>CallManager Unit license for single 7935 IP phone</v>
          </cell>
          <cell r="D823">
            <v>24000</v>
          </cell>
          <cell r="E823">
            <v>152</v>
          </cell>
          <cell r="F823">
            <v>9750</v>
          </cell>
          <cell r="G823" t="str">
            <v>Quote</v>
          </cell>
          <cell r="H823" t="str">
            <v>Quote</v>
          </cell>
          <cell r="I823" t="str">
            <v>Quote</v>
          </cell>
          <cell r="J823" t="str">
            <v>Quote</v>
          </cell>
          <cell r="K823" t="str">
            <v>Quote</v>
          </cell>
          <cell r="L823" t="str">
            <v>Quote</v>
          </cell>
        </row>
        <row r="824">
          <cell r="B824" t="str">
            <v>CSCMSQSZ</v>
          </cell>
          <cell r="C824" t="str">
            <v>CallManager Unit license for single 7940 IP phone</v>
          </cell>
          <cell r="D824">
            <v>24000</v>
          </cell>
          <cell r="E824">
            <v>152</v>
          </cell>
          <cell r="F824">
            <v>9750</v>
          </cell>
          <cell r="G824" t="str">
            <v>Quote</v>
          </cell>
          <cell r="H824" t="str">
            <v>Quote</v>
          </cell>
          <cell r="I824" t="str">
            <v>Quote</v>
          </cell>
          <cell r="J824" t="str">
            <v>Quote</v>
          </cell>
          <cell r="K824" t="str">
            <v>Quote</v>
          </cell>
          <cell r="L824" t="str">
            <v>Quote</v>
          </cell>
        </row>
        <row r="825">
          <cell r="B825" t="str">
            <v>CSCMSQTZ</v>
          </cell>
          <cell r="C825" t="str">
            <v>CallManager Unit license for single 7960 IP phone</v>
          </cell>
          <cell r="D825">
            <v>24000</v>
          </cell>
          <cell r="E825">
            <v>152</v>
          </cell>
          <cell r="F825">
            <v>9750</v>
          </cell>
          <cell r="G825" t="str">
            <v>Quote</v>
          </cell>
          <cell r="H825" t="str">
            <v>Quote</v>
          </cell>
          <cell r="I825" t="str">
            <v>Quote</v>
          </cell>
          <cell r="J825" t="str">
            <v>Quote</v>
          </cell>
          <cell r="K825" t="str">
            <v>Quote</v>
          </cell>
          <cell r="L825" t="str">
            <v>Quote</v>
          </cell>
        </row>
        <row r="826">
          <cell r="B826" t="str">
            <v>CSCMSM3Z</v>
          </cell>
          <cell r="C826" t="str">
            <v>CallManager Unit license for single SCCP analog port</v>
          </cell>
          <cell r="D826">
            <v>8000</v>
          </cell>
          <cell r="E826">
            <v>40</v>
          </cell>
          <cell r="F826">
            <v>2570</v>
          </cell>
          <cell r="G826" t="str">
            <v>Quote</v>
          </cell>
          <cell r="H826" t="str">
            <v>Quote</v>
          </cell>
          <cell r="I826" t="str">
            <v>Quote</v>
          </cell>
          <cell r="J826" t="str">
            <v>Quote</v>
          </cell>
          <cell r="K826" t="str">
            <v>Quote</v>
          </cell>
          <cell r="L826" t="str">
            <v>Quote</v>
          </cell>
        </row>
        <row r="827">
          <cell r="B827" t="str">
            <v>CSCMSVVZ</v>
          </cell>
          <cell r="C827" t="str">
            <v>Cisco IP Softphone CD/ 1 license</v>
          </cell>
          <cell r="D827">
            <v>24000</v>
          </cell>
          <cell r="E827">
            <v>152</v>
          </cell>
          <cell r="F827">
            <v>9750</v>
          </cell>
          <cell r="G827" t="str">
            <v>Quote</v>
          </cell>
          <cell r="H827" t="str">
            <v>Quote</v>
          </cell>
          <cell r="I827" t="str">
            <v>Quote</v>
          </cell>
          <cell r="J827" t="str">
            <v>Quote</v>
          </cell>
          <cell r="K827" t="str">
            <v>Quote</v>
          </cell>
          <cell r="L827" t="str">
            <v>Quote</v>
          </cell>
        </row>
        <row r="828">
          <cell r="B828" t="str">
            <v>CSCMSVWZ</v>
          </cell>
          <cell r="C828" t="str">
            <v>Cisco IP Softphone CD/ 25 licenses</v>
          </cell>
          <cell r="D828">
            <v>548000</v>
          </cell>
          <cell r="E828">
            <v>3416</v>
          </cell>
          <cell r="F828">
            <v>219170</v>
          </cell>
          <cell r="G828" t="str">
            <v>Quote</v>
          </cell>
          <cell r="H828" t="str">
            <v>Quote</v>
          </cell>
          <cell r="I828" t="str">
            <v>Quote</v>
          </cell>
          <cell r="J828" t="str">
            <v>Quote</v>
          </cell>
          <cell r="K828" t="str">
            <v>Quote</v>
          </cell>
          <cell r="L828" t="str">
            <v>Quote</v>
          </cell>
        </row>
        <row r="829">
          <cell r="B829" t="str">
            <v>CSCMSVXZ</v>
          </cell>
          <cell r="C829" t="str">
            <v>Cisco IP Softphone CD/ 50 licenses</v>
          </cell>
          <cell r="D829">
            <v>975000</v>
          </cell>
          <cell r="E829">
            <v>6072</v>
          </cell>
          <cell r="F829">
            <v>389580</v>
          </cell>
          <cell r="G829" t="str">
            <v>Quote</v>
          </cell>
          <cell r="H829" t="str">
            <v>Quote</v>
          </cell>
          <cell r="I829" t="str">
            <v>Quote</v>
          </cell>
          <cell r="J829" t="str">
            <v>Quote</v>
          </cell>
          <cell r="K829" t="str">
            <v>Quote</v>
          </cell>
          <cell r="L829" t="str">
            <v>Quote</v>
          </cell>
        </row>
        <row r="830">
          <cell r="B830" t="str">
            <v>CSCMSUVZ</v>
          </cell>
          <cell r="C830" t="str">
            <v>CCC user license upgrade from 20 to 100 ports</v>
          </cell>
          <cell r="D830">
            <v>10155000</v>
          </cell>
          <cell r="E830">
            <v>50600</v>
          </cell>
          <cell r="F830">
            <v>3246480</v>
          </cell>
          <cell r="G830" t="str">
            <v>Quote</v>
          </cell>
          <cell r="H830" t="str">
            <v>Quote</v>
          </cell>
          <cell r="I830" t="str">
            <v>Quote</v>
          </cell>
          <cell r="J830" t="str">
            <v>Quote</v>
          </cell>
          <cell r="K830" t="str">
            <v>Quote</v>
          </cell>
          <cell r="L830" t="str">
            <v>Quote</v>
          </cell>
        </row>
        <row r="831">
          <cell r="B831" t="str">
            <v>CSCMSUWZ</v>
          </cell>
          <cell r="C831" t="str">
            <v>CCC user license upgrade from 20 to 60 ports</v>
          </cell>
          <cell r="D831">
            <v>6093000</v>
          </cell>
          <cell r="E831">
            <v>30360</v>
          </cell>
          <cell r="F831">
            <v>1947890</v>
          </cell>
          <cell r="G831" t="str">
            <v>Quote</v>
          </cell>
          <cell r="H831" t="str">
            <v>Quote</v>
          </cell>
          <cell r="I831" t="str">
            <v>Quote</v>
          </cell>
          <cell r="J831" t="str">
            <v>Quote</v>
          </cell>
          <cell r="K831" t="str">
            <v>Quote</v>
          </cell>
          <cell r="L831" t="str">
            <v>Quote</v>
          </cell>
        </row>
        <row r="832">
          <cell r="B832" t="str">
            <v>CSCMSRXZ</v>
          </cell>
          <cell r="C832" t="str">
            <v>SIP or H.323 license for single 7905 IP phone</v>
          </cell>
          <cell r="D832">
            <v>12000</v>
          </cell>
          <cell r="E832">
            <v>81</v>
          </cell>
          <cell r="F832">
            <v>5200</v>
          </cell>
          <cell r="G832" t="str">
            <v>Quote</v>
          </cell>
          <cell r="H832" t="str">
            <v>Quote</v>
          </cell>
          <cell r="I832" t="str">
            <v>Quote</v>
          </cell>
          <cell r="J832" t="str">
            <v>Quote</v>
          </cell>
          <cell r="K832" t="str">
            <v>Quote</v>
          </cell>
          <cell r="L832" t="str">
            <v>Quote</v>
          </cell>
        </row>
        <row r="833">
          <cell r="B833" t="str">
            <v>CSCMSP6Z</v>
          </cell>
          <cell r="C833" t="str">
            <v>Unity for CallManager, IP Only Integrations</v>
          </cell>
          <cell r="D833">
            <v>0</v>
          </cell>
          <cell r="E833">
            <v>0</v>
          </cell>
          <cell r="F833">
            <v>0</v>
          </cell>
          <cell r="G833" t="str">
            <v>Quote</v>
          </cell>
          <cell r="H833" t="str">
            <v>Quote</v>
          </cell>
          <cell r="I833" t="str">
            <v>Quote</v>
          </cell>
          <cell r="J833" t="str">
            <v>Quote</v>
          </cell>
          <cell r="K833" t="str">
            <v>Quote</v>
          </cell>
          <cell r="L833" t="str">
            <v>Quote</v>
          </cell>
        </row>
        <row r="834">
          <cell r="B834" t="str">
            <v>CSCMSNJZ</v>
          </cell>
          <cell r="C834" t="str">
            <v>Per user for Unified Messaging Failover</v>
          </cell>
          <cell r="D834">
            <v>6000</v>
          </cell>
          <cell r="E834">
            <v>36</v>
          </cell>
          <cell r="F834">
            <v>2310</v>
          </cell>
          <cell r="G834" t="str">
            <v>Quote</v>
          </cell>
          <cell r="H834" t="str">
            <v>Quote</v>
          </cell>
          <cell r="I834" t="str">
            <v>Quote</v>
          </cell>
          <cell r="J834" t="str">
            <v>Quote</v>
          </cell>
          <cell r="K834" t="str">
            <v>Quote</v>
          </cell>
          <cell r="L834" t="str">
            <v>Quote</v>
          </cell>
        </row>
        <row r="835">
          <cell r="B835" t="str">
            <v>CSCMSP3Z</v>
          </cell>
          <cell r="C835" t="str">
            <v>MCS7865; VM-8HDD; rack; 4GB; RAID 1(x2) + 10; CPU(x4); WinAS</v>
          </cell>
          <cell r="D835">
            <v>17467000</v>
          </cell>
          <cell r="E835">
            <v>87032</v>
          </cell>
          <cell r="F835">
            <v>5583940</v>
          </cell>
          <cell r="G835" t="str">
            <v>Quote</v>
          </cell>
          <cell r="H835" t="str">
            <v>Quote</v>
          </cell>
          <cell r="I835" t="str">
            <v>Quote</v>
          </cell>
          <cell r="J835" t="str">
            <v>Quote</v>
          </cell>
          <cell r="K835" t="str">
            <v>Quote</v>
          </cell>
          <cell r="L835" t="str">
            <v>Quote</v>
          </cell>
        </row>
        <row r="836">
          <cell r="B836" t="str">
            <v>CSCMSP4Z</v>
          </cell>
          <cell r="C836" t="str">
            <v>MCS 7865; UM-4HDD; rack; 4GB; RAID 1(x2); CPU(X4); WinAS</v>
          </cell>
          <cell r="D836">
            <v>16653000</v>
          </cell>
          <cell r="E836">
            <v>82979</v>
          </cell>
          <cell r="F836">
            <v>5323900</v>
          </cell>
          <cell r="G836" t="str">
            <v>Quote</v>
          </cell>
          <cell r="H836" t="str">
            <v>Quote</v>
          </cell>
          <cell r="I836" t="str">
            <v>Quote</v>
          </cell>
          <cell r="J836" t="str">
            <v>Quote</v>
          </cell>
          <cell r="K836" t="str">
            <v>Quote</v>
          </cell>
          <cell r="L836" t="str">
            <v>Quote</v>
          </cell>
        </row>
        <row r="837">
          <cell r="B837" t="str">
            <v>CSCMSNXZ</v>
          </cell>
          <cell r="C837" t="str">
            <v>Unity 4.0</v>
          </cell>
          <cell r="D837">
            <v>0</v>
          </cell>
          <cell r="E837">
            <v>0</v>
          </cell>
          <cell r="F837">
            <v>0</v>
          </cell>
          <cell r="G837" t="str">
            <v>Quote</v>
          </cell>
          <cell r="H837" t="str">
            <v>Quote</v>
          </cell>
          <cell r="I837" t="str">
            <v>Quote</v>
          </cell>
          <cell r="J837" t="str">
            <v>Quote</v>
          </cell>
          <cell r="K837" t="str">
            <v>Quote</v>
          </cell>
          <cell r="L837" t="str">
            <v>Quote</v>
          </cell>
        </row>
        <row r="838">
          <cell r="B838" t="str">
            <v>CSCMSLUZ</v>
          </cell>
          <cell r="C838" t="str">
            <v>Support for an additional language. May order up to 17.</v>
          </cell>
          <cell r="D838">
            <v>244000</v>
          </cell>
          <cell r="E838">
            <v>1518</v>
          </cell>
          <cell r="F838">
            <v>97390</v>
          </cell>
          <cell r="G838" t="str">
            <v>Quote</v>
          </cell>
          <cell r="H838" t="str">
            <v>Quote</v>
          </cell>
          <cell r="I838" t="str">
            <v>Quote</v>
          </cell>
          <cell r="J838" t="str">
            <v>Quote</v>
          </cell>
          <cell r="K838" t="str">
            <v>Quote</v>
          </cell>
          <cell r="L838" t="str">
            <v>Quote</v>
          </cell>
        </row>
        <row r="839">
          <cell r="B839" t="str">
            <v>CSCMSNZZ</v>
          </cell>
          <cell r="C839" t="str">
            <v>Unity Data Store - in English</v>
          </cell>
          <cell r="D839">
            <v>0</v>
          </cell>
          <cell r="E839">
            <v>0</v>
          </cell>
          <cell r="F839">
            <v>0</v>
          </cell>
          <cell r="G839" t="str">
            <v>Quote</v>
          </cell>
          <cell r="H839" t="str">
            <v>Quote</v>
          </cell>
          <cell r="I839" t="str">
            <v>Quote</v>
          </cell>
          <cell r="J839" t="str">
            <v>Quote</v>
          </cell>
          <cell r="K839" t="str">
            <v>Quote</v>
          </cell>
          <cell r="L839" t="str">
            <v>Quote</v>
          </cell>
        </row>
        <row r="840">
          <cell r="B840" t="str">
            <v>CSCMSNYZ</v>
          </cell>
          <cell r="C840" t="str">
            <v>Unity for Exchange</v>
          </cell>
          <cell r="D840">
            <v>0</v>
          </cell>
          <cell r="E840">
            <v>0</v>
          </cell>
          <cell r="F840">
            <v>0</v>
          </cell>
          <cell r="G840" t="str">
            <v>Quote</v>
          </cell>
          <cell r="H840" t="str">
            <v>Quote</v>
          </cell>
          <cell r="I840" t="str">
            <v>Quote</v>
          </cell>
          <cell r="J840" t="str">
            <v>Quote</v>
          </cell>
          <cell r="K840" t="str">
            <v>Quote</v>
          </cell>
          <cell r="L840" t="str">
            <v>Quote</v>
          </cell>
        </row>
        <row r="841">
          <cell r="B841" t="str">
            <v>CSCMSNHZ</v>
          </cell>
          <cell r="C841" t="str">
            <v>Cisco Unity Data Store 4 -32 sessions - Per Processor</v>
          </cell>
          <cell r="D841">
            <v>244000</v>
          </cell>
          <cell r="E841">
            <v>1518</v>
          </cell>
          <cell r="F841">
            <v>97390</v>
          </cell>
          <cell r="G841" t="str">
            <v>Quote</v>
          </cell>
          <cell r="H841" t="str">
            <v>Quote</v>
          </cell>
          <cell r="I841" t="str">
            <v>Quote</v>
          </cell>
          <cell r="J841" t="str">
            <v>Quote</v>
          </cell>
          <cell r="K841" t="str">
            <v>Quote</v>
          </cell>
          <cell r="L841" t="str">
            <v>Quote</v>
          </cell>
        </row>
        <row r="842">
          <cell r="B842" t="str">
            <v>CSCMSM1Z</v>
          </cell>
          <cell r="C842" t="str">
            <v>Unity Pooled License (lets multiple servers share users)</v>
          </cell>
          <cell r="D842">
            <v>0</v>
          </cell>
          <cell r="E842">
            <v>0</v>
          </cell>
          <cell r="F842">
            <v>0</v>
          </cell>
          <cell r="G842" t="str">
            <v>Quote</v>
          </cell>
          <cell r="H842" t="str">
            <v>Quote</v>
          </cell>
          <cell r="I842" t="str">
            <v>Quote</v>
          </cell>
          <cell r="J842" t="str">
            <v>Quote</v>
          </cell>
          <cell r="K842" t="str">
            <v>Quote</v>
          </cell>
          <cell r="L842" t="str">
            <v>Quote</v>
          </cell>
        </row>
        <row r="843">
          <cell r="B843" t="str">
            <v>CSCMSMEZ</v>
          </cell>
          <cell r="C843" t="str">
            <v>Unity, SW Feature License Upgrades</v>
          </cell>
          <cell r="D843">
            <v>0</v>
          </cell>
          <cell r="E843">
            <v>0</v>
          </cell>
          <cell r="F843">
            <v>0</v>
          </cell>
          <cell r="G843" t="str">
            <v>Quote</v>
          </cell>
          <cell r="H843" t="str">
            <v>Quote</v>
          </cell>
          <cell r="I843" t="str">
            <v>Quote</v>
          </cell>
          <cell r="J843" t="str">
            <v>Quote</v>
          </cell>
          <cell r="K843" t="str">
            <v>Quote</v>
          </cell>
          <cell r="L843" t="str">
            <v>Quote</v>
          </cell>
        </row>
        <row r="844">
          <cell r="B844" t="str">
            <v>CSCMSM0Z</v>
          </cell>
          <cell r="C844" t="str">
            <v>Unity Message Store in English. Not required for Domino.</v>
          </cell>
          <cell r="D844">
            <v>0</v>
          </cell>
          <cell r="E844">
            <v>0</v>
          </cell>
          <cell r="F844">
            <v>0</v>
          </cell>
          <cell r="G844" t="str">
            <v>Quote</v>
          </cell>
          <cell r="H844" t="str">
            <v>Quote</v>
          </cell>
          <cell r="I844" t="str">
            <v>Quote</v>
          </cell>
          <cell r="J844" t="str">
            <v>Quote</v>
          </cell>
          <cell r="K844" t="str">
            <v>Quote</v>
          </cell>
          <cell r="L844" t="str">
            <v>Quote</v>
          </cell>
        </row>
        <row r="845">
          <cell r="B845" t="str">
            <v>CSCMSMFZ</v>
          </cell>
          <cell r="C845" t="str">
            <v>Unity UM or VM 4.0, upg server license frm 16 to 32 sessions</v>
          </cell>
          <cell r="D845">
            <v>894000</v>
          </cell>
          <cell r="E845">
            <v>5566</v>
          </cell>
          <cell r="F845">
            <v>357110</v>
          </cell>
          <cell r="G845" t="str">
            <v>Quote</v>
          </cell>
          <cell r="H845" t="str">
            <v>Quote</v>
          </cell>
          <cell r="I845" t="str">
            <v>Quote</v>
          </cell>
          <cell r="J845" t="str">
            <v>Quote</v>
          </cell>
          <cell r="K845" t="str">
            <v>Quote</v>
          </cell>
          <cell r="L845" t="str">
            <v>Quote</v>
          </cell>
        </row>
        <row r="846">
          <cell r="B846" t="str">
            <v>CSCMSMGZ</v>
          </cell>
          <cell r="C846" t="str">
            <v>One Unity UM for Exchange User</v>
          </cell>
          <cell r="D846">
            <v>22000</v>
          </cell>
          <cell r="E846">
            <v>137</v>
          </cell>
          <cell r="F846">
            <v>8790</v>
          </cell>
          <cell r="G846" t="str">
            <v>Quote</v>
          </cell>
          <cell r="H846" t="str">
            <v>Quote</v>
          </cell>
          <cell r="I846" t="str">
            <v>Quote</v>
          </cell>
          <cell r="J846" t="str">
            <v>Quote</v>
          </cell>
          <cell r="K846" t="str">
            <v>Quote</v>
          </cell>
          <cell r="L846" t="str">
            <v>Quote</v>
          </cell>
        </row>
        <row r="847">
          <cell r="B847" t="str">
            <v>CSCMSNGZ</v>
          </cell>
          <cell r="C847" t="str">
            <v>One Unity Inbox (VMI) user license (reqd for each VMI user).</v>
          </cell>
          <cell r="D847">
            <v>4000</v>
          </cell>
          <cell r="E847">
            <v>25</v>
          </cell>
          <cell r="F847">
            <v>1600</v>
          </cell>
          <cell r="G847" t="str">
            <v>Quote</v>
          </cell>
          <cell r="H847" t="str">
            <v>Quote</v>
          </cell>
          <cell r="I847" t="str">
            <v>Quote</v>
          </cell>
          <cell r="J847" t="str">
            <v>Quote</v>
          </cell>
          <cell r="K847" t="str">
            <v>Quote</v>
          </cell>
          <cell r="L847" t="str">
            <v>Quote</v>
          </cell>
        </row>
        <row r="848">
          <cell r="B848" t="str">
            <v>CSCMSLSZ</v>
          </cell>
          <cell r="C848" t="str">
            <v>Cisco Unity Operating System 2000 - English</v>
          </cell>
          <cell r="D848">
            <v>0</v>
          </cell>
          <cell r="E848">
            <v>0</v>
          </cell>
          <cell r="F848">
            <v>0</v>
          </cell>
          <cell r="G848" t="str">
            <v>Quote</v>
          </cell>
          <cell r="H848" t="str">
            <v>Quote</v>
          </cell>
          <cell r="I848" t="str">
            <v>Quote</v>
          </cell>
          <cell r="J848" t="str">
            <v>Quote</v>
          </cell>
          <cell r="K848" t="str">
            <v>Quote</v>
          </cell>
          <cell r="L848" t="str">
            <v>Quote</v>
          </cell>
        </row>
        <row r="849">
          <cell r="B849" t="str">
            <v>CSCMSLTZ</v>
          </cell>
          <cell r="C849" t="str">
            <v>Unity UM Exchg, 100 users, 16 session, 2 TTS</v>
          </cell>
          <cell r="D849">
            <v>2518000</v>
          </cell>
          <cell r="E849">
            <v>15686</v>
          </cell>
          <cell r="F849">
            <v>1006410</v>
          </cell>
          <cell r="G849" t="str">
            <v>Quote</v>
          </cell>
          <cell r="H849" t="str">
            <v>Quote</v>
          </cell>
          <cell r="I849" t="str">
            <v>Quote</v>
          </cell>
          <cell r="J849" t="str">
            <v>Quote</v>
          </cell>
          <cell r="K849" t="str">
            <v>Quote</v>
          </cell>
          <cell r="L849" t="str">
            <v>Quote</v>
          </cell>
        </row>
        <row r="850">
          <cell r="B850" t="str">
            <v>CSCMSNFZ</v>
          </cell>
          <cell r="C850" t="str">
            <v>Unity UM Exchg, 300 users, 16 session, 4 TTS</v>
          </cell>
          <cell r="D850">
            <v>7312000</v>
          </cell>
          <cell r="E850">
            <v>45540</v>
          </cell>
          <cell r="F850">
            <v>2921830</v>
          </cell>
          <cell r="G850" t="str">
            <v>Quote</v>
          </cell>
          <cell r="H850" t="str">
            <v>Quote</v>
          </cell>
          <cell r="I850" t="str">
            <v>Quote</v>
          </cell>
          <cell r="J850" t="str">
            <v>Quote</v>
          </cell>
          <cell r="K850" t="str">
            <v>Quote</v>
          </cell>
          <cell r="L850" t="str">
            <v>Quote</v>
          </cell>
        </row>
        <row r="851">
          <cell r="B851" t="str">
            <v>CSCMSM2Z</v>
          </cell>
          <cell r="C851" t="str">
            <v>Unity VM, 100 users (w/ 16 sessions)</v>
          </cell>
          <cell r="D851">
            <v>1300000</v>
          </cell>
          <cell r="E851">
            <v>8096</v>
          </cell>
          <cell r="F851">
            <v>519440</v>
          </cell>
          <cell r="G851" t="str">
            <v>Quote</v>
          </cell>
          <cell r="H851" t="str">
            <v>Quote</v>
          </cell>
          <cell r="I851" t="str">
            <v>Quote</v>
          </cell>
          <cell r="J851" t="str">
            <v>Quote</v>
          </cell>
          <cell r="K851" t="str">
            <v>Quote</v>
          </cell>
          <cell r="L851" t="str">
            <v>Quote</v>
          </cell>
        </row>
        <row r="852">
          <cell r="B852" t="str">
            <v>CSCJ001B</v>
          </cell>
          <cell r="C852" t="str">
            <v>Cisco 7301 Series IOS SERVICE PROVIDER</v>
          </cell>
          <cell r="D852">
            <v>0</v>
          </cell>
          <cell r="E852">
            <v>0</v>
          </cell>
          <cell r="F852">
            <v>0</v>
          </cell>
        </row>
        <row r="853">
          <cell r="B853" t="str">
            <v>CSCJ002B</v>
          </cell>
          <cell r="C853" t="str">
            <v>Cisco 7301 Series IOS SERVICE PROVIDER</v>
          </cell>
          <cell r="D853">
            <v>501000</v>
          </cell>
          <cell r="E853">
            <v>2024</v>
          </cell>
          <cell r="F853">
            <v>129860</v>
          </cell>
        </row>
        <row r="854">
          <cell r="B854" t="str">
            <v>CSCJ003B</v>
          </cell>
          <cell r="C854" t="str">
            <v>Cisco 7301 Series IOS ENTERPRISE</v>
          </cell>
          <cell r="D854">
            <v>751000</v>
          </cell>
          <cell r="E854">
            <v>3036</v>
          </cell>
          <cell r="F854">
            <v>194790</v>
          </cell>
        </row>
        <row r="855">
          <cell r="B855" t="str">
            <v>CSCJ004B</v>
          </cell>
          <cell r="C855" t="str">
            <v>Cisco 7301 Series IOS ENTERPRISE</v>
          </cell>
          <cell r="D855">
            <v>1252000</v>
          </cell>
          <cell r="E855">
            <v>5060</v>
          </cell>
          <cell r="F855">
            <v>324650</v>
          </cell>
        </row>
        <row r="856">
          <cell r="B856" t="str">
            <v>CSCJ005B</v>
          </cell>
          <cell r="C856" t="str">
            <v>Cisco 7301 Series IOS ENTERPRISE/FW/IDS IPSEC 3DES</v>
          </cell>
          <cell r="D856">
            <v>3131000</v>
          </cell>
          <cell r="E856">
            <v>12650</v>
          </cell>
          <cell r="F856">
            <v>811620</v>
          </cell>
        </row>
        <row r="857">
          <cell r="B857" t="str">
            <v>CSCJ006B</v>
          </cell>
          <cell r="C857" t="str">
            <v>Cisco 7301 Series IOS ENTERPRISE/FW/IDS IPSEC 3DES</v>
          </cell>
          <cell r="D857">
            <v>2630000</v>
          </cell>
          <cell r="E857">
            <v>10626</v>
          </cell>
          <cell r="F857">
            <v>681760</v>
          </cell>
        </row>
        <row r="858">
          <cell r="B858" t="str">
            <v>CSCJ007B</v>
          </cell>
          <cell r="C858" t="str">
            <v>Cisco 7301 Series IOS ENTERPRISE/FW/IDS SECURED SHELL 3DES</v>
          </cell>
          <cell r="D858">
            <v>2192000</v>
          </cell>
          <cell r="E858">
            <v>8855</v>
          </cell>
          <cell r="F858">
            <v>568130</v>
          </cell>
        </row>
        <row r="859">
          <cell r="B859" t="str">
            <v>CSCJ008B</v>
          </cell>
          <cell r="C859" t="str">
            <v>Cisco 7301 Series IOS ENTERPRISE/FW/IDS SECURED SHELL 3DES</v>
          </cell>
          <cell r="D859">
            <v>2693000</v>
          </cell>
          <cell r="E859">
            <v>10879</v>
          </cell>
          <cell r="F859">
            <v>697990</v>
          </cell>
        </row>
        <row r="860">
          <cell r="B860" t="str">
            <v>CSCJ009B</v>
          </cell>
          <cell r="C860" t="str">
            <v>Cisco 7301 Series IOS ENTERPRISE PLUS IPSEC 3DES</v>
          </cell>
          <cell r="D860">
            <v>1879000</v>
          </cell>
          <cell r="E860">
            <v>7590</v>
          </cell>
          <cell r="F860">
            <v>486970</v>
          </cell>
        </row>
        <row r="861">
          <cell r="B861" t="str">
            <v>CSCJ010B</v>
          </cell>
          <cell r="C861" t="str">
            <v>Cisco 7301 Series IOS ENTERPRISE PLUS IPSEC 3DES</v>
          </cell>
          <cell r="D861">
            <v>1378000</v>
          </cell>
          <cell r="E861">
            <v>5566</v>
          </cell>
          <cell r="F861">
            <v>357110</v>
          </cell>
        </row>
        <row r="862">
          <cell r="B862" t="str">
            <v>CSCJ011B</v>
          </cell>
          <cell r="C862" t="str">
            <v>Cisco 7301 Series IOS ENTERPRISE/SNASW IPSEC 3DES</v>
          </cell>
          <cell r="D862">
            <v>3632000</v>
          </cell>
          <cell r="E862">
            <v>14674</v>
          </cell>
          <cell r="F862">
            <v>941480</v>
          </cell>
        </row>
        <row r="863">
          <cell r="B863" t="str">
            <v>CSCJ012B</v>
          </cell>
          <cell r="C863" t="str">
            <v>Cisco 7301 Series IOS ENTERPRISE/SNASW IPSEC 3DES</v>
          </cell>
          <cell r="D863">
            <v>3131000</v>
          </cell>
          <cell r="E863">
            <v>12650</v>
          </cell>
          <cell r="F863">
            <v>811620</v>
          </cell>
        </row>
        <row r="864">
          <cell r="B864" t="str">
            <v>CSCJ013B</v>
          </cell>
          <cell r="C864" t="str">
            <v>Cisco 7301 Series IOS IP</v>
          </cell>
          <cell r="D864">
            <v>501000</v>
          </cell>
          <cell r="E864">
            <v>2024</v>
          </cell>
          <cell r="F864">
            <v>129860</v>
          </cell>
        </row>
        <row r="865">
          <cell r="B865" t="str">
            <v>CSCJ014B</v>
          </cell>
          <cell r="C865" t="str">
            <v>Cisco 7301 Series IOS IP</v>
          </cell>
          <cell r="D865">
            <v>0</v>
          </cell>
          <cell r="E865">
            <v>0</v>
          </cell>
          <cell r="F865">
            <v>0</v>
          </cell>
        </row>
        <row r="866">
          <cell r="B866" t="str">
            <v>CSCJ015B</v>
          </cell>
          <cell r="C866" t="str">
            <v>Cisco 7301 Series IOS IP/FW/IDS IPSEC 3DES</v>
          </cell>
          <cell r="D866">
            <v>2380000</v>
          </cell>
          <cell r="E866">
            <v>9614</v>
          </cell>
          <cell r="F866">
            <v>616830</v>
          </cell>
        </row>
        <row r="867">
          <cell r="B867" t="str">
            <v>CSCJ016B</v>
          </cell>
          <cell r="C867" t="str">
            <v>Cisco 7301 Series IOS IP/FW/IDS IPSEC 3DES</v>
          </cell>
          <cell r="D867">
            <v>1879000</v>
          </cell>
          <cell r="E867">
            <v>7590</v>
          </cell>
          <cell r="F867">
            <v>486970</v>
          </cell>
        </row>
        <row r="868">
          <cell r="B868" t="str">
            <v>CSCJ017B</v>
          </cell>
          <cell r="C868" t="str">
            <v>Cisco 7301 Series IOS IP/FW/IDS SECURED SHELL 3DES</v>
          </cell>
          <cell r="D868">
            <v>1440000</v>
          </cell>
          <cell r="E868">
            <v>5819</v>
          </cell>
          <cell r="F868">
            <v>373340</v>
          </cell>
        </row>
        <row r="869">
          <cell r="B869" t="str">
            <v>CSCJ018B</v>
          </cell>
          <cell r="C869" t="str">
            <v>Cisco 7301 Series IOS IP/FW/IDS SECURED SHELL 3DES</v>
          </cell>
          <cell r="D869">
            <v>1941000</v>
          </cell>
          <cell r="E869">
            <v>7843</v>
          </cell>
          <cell r="F869">
            <v>503200</v>
          </cell>
        </row>
        <row r="870">
          <cell r="B870" t="str">
            <v>CSCJ019B</v>
          </cell>
          <cell r="C870" t="str">
            <v>Cisco 7301 Series IOS IP PLUS IPSEC 3DES</v>
          </cell>
          <cell r="D870">
            <v>1127000</v>
          </cell>
          <cell r="E870">
            <v>4554</v>
          </cell>
          <cell r="F870">
            <v>292180</v>
          </cell>
        </row>
        <row r="871">
          <cell r="B871" t="str">
            <v>CSCJ020B</v>
          </cell>
          <cell r="C871" t="str">
            <v>Cisco 7301 Series IOS IP PLUS IPSEC 3DES</v>
          </cell>
          <cell r="D871">
            <v>626000</v>
          </cell>
          <cell r="E871">
            <v>2530</v>
          </cell>
          <cell r="F871">
            <v>162320</v>
          </cell>
        </row>
        <row r="872">
          <cell r="B872" t="str">
            <v>CSCJ021B</v>
          </cell>
          <cell r="C872" t="str">
            <v>Cisco 7301 Series IOS IP SECURED SHELL 3DES</v>
          </cell>
          <cell r="D872">
            <v>188000</v>
          </cell>
          <cell r="E872">
            <v>759</v>
          </cell>
          <cell r="F872">
            <v>48700</v>
          </cell>
        </row>
        <row r="873">
          <cell r="B873" t="str">
            <v>CSCJ022B</v>
          </cell>
          <cell r="C873" t="str">
            <v>Cisco 7301 Series IOS IP SECURED SHELL 3DES</v>
          </cell>
          <cell r="D873">
            <v>689000</v>
          </cell>
          <cell r="E873">
            <v>2783</v>
          </cell>
          <cell r="F873">
            <v>178560</v>
          </cell>
        </row>
        <row r="874">
          <cell r="B874" t="str">
            <v>CSCJ023B</v>
          </cell>
          <cell r="C874" t="str">
            <v>Cisco 7301 Series IOS SERVICE PROVIDER</v>
          </cell>
          <cell r="D874">
            <v>0</v>
          </cell>
          <cell r="E874">
            <v>0</v>
          </cell>
          <cell r="F874">
            <v>0</v>
          </cell>
        </row>
        <row r="875">
          <cell r="B875" t="str">
            <v>CSCJ024B</v>
          </cell>
          <cell r="C875" t="str">
            <v>Cisco 7301 Series IOS SERVICE PROVIDER</v>
          </cell>
          <cell r="D875">
            <v>501000</v>
          </cell>
          <cell r="E875">
            <v>2024</v>
          </cell>
          <cell r="F875">
            <v>129860</v>
          </cell>
        </row>
        <row r="876">
          <cell r="B876" t="str">
            <v>CSCJ025B</v>
          </cell>
          <cell r="C876" t="str">
            <v>Cisco 7301 Series IOS SERVICE PROVIDER/SECURED SHELL 3DES</v>
          </cell>
          <cell r="D876">
            <v>188000</v>
          </cell>
          <cell r="E876">
            <v>759</v>
          </cell>
          <cell r="F876">
            <v>48700</v>
          </cell>
        </row>
        <row r="877">
          <cell r="B877" t="str">
            <v>CSCJ026B</v>
          </cell>
          <cell r="C877" t="str">
            <v>Cisco 7301 Series IOS SERVICE PROVIDER/SECURED SHELL 3DES</v>
          </cell>
          <cell r="D877">
            <v>689000</v>
          </cell>
          <cell r="E877">
            <v>2783</v>
          </cell>
          <cell r="F877">
            <v>178560</v>
          </cell>
        </row>
        <row r="878">
          <cell r="B878" t="str">
            <v>CSCJ027B</v>
          </cell>
          <cell r="C878" t="str">
            <v>Cisco 7301 Series IOS ENTERPRISE/FW/IDS</v>
          </cell>
          <cell r="D878">
            <v>2004000</v>
          </cell>
          <cell r="E878">
            <v>8096</v>
          </cell>
          <cell r="F878">
            <v>519440</v>
          </cell>
        </row>
        <row r="879">
          <cell r="B879" t="str">
            <v>CSCJ028B</v>
          </cell>
          <cell r="C879" t="str">
            <v>Cisco 7301 Series IOS ENTERPRISE/FW/IDS</v>
          </cell>
          <cell r="D879">
            <v>2505000</v>
          </cell>
          <cell r="E879">
            <v>10120</v>
          </cell>
          <cell r="F879">
            <v>649300</v>
          </cell>
        </row>
        <row r="880">
          <cell r="B880" t="str">
            <v>CSCJ029B</v>
          </cell>
          <cell r="C880" t="str">
            <v>Cisco 7301 Series IOS ENTERPRISE/FW/IDS IPSEC 56</v>
          </cell>
          <cell r="D880">
            <v>2630000</v>
          </cell>
          <cell r="E880">
            <v>10626</v>
          </cell>
          <cell r="F880">
            <v>681760</v>
          </cell>
        </row>
        <row r="881">
          <cell r="B881" t="str">
            <v>CSCJ030B</v>
          </cell>
          <cell r="C881" t="str">
            <v>Cisco 7301 Series IOS ENTERPRISE/FW/IDS IPSEC 56</v>
          </cell>
          <cell r="D881">
            <v>3131000</v>
          </cell>
          <cell r="E881">
            <v>12650</v>
          </cell>
          <cell r="F881">
            <v>811620</v>
          </cell>
        </row>
        <row r="882">
          <cell r="B882" t="str">
            <v>CSCJ031B</v>
          </cell>
          <cell r="C882" t="str">
            <v>Cisco 7301 Series IOS ENTERPRISE/FW/IDS IPSEC 3DES</v>
          </cell>
          <cell r="D882">
            <v>2630000</v>
          </cell>
          <cell r="E882">
            <v>10626</v>
          </cell>
          <cell r="F882">
            <v>681760</v>
          </cell>
        </row>
        <row r="883">
          <cell r="B883" t="str">
            <v>CSCJ032B</v>
          </cell>
          <cell r="C883" t="str">
            <v>Cisco 7301 Series IOS ENTERPRISE/FW/IDS IPSEC 3DES</v>
          </cell>
          <cell r="D883">
            <v>3131000</v>
          </cell>
          <cell r="E883">
            <v>12650</v>
          </cell>
          <cell r="F883">
            <v>811620</v>
          </cell>
        </row>
        <row r="884">
          <cell r="B884" t="str">
            <v>CSCJ033B</v>
          </cell>
          <cell r="C884" t="str">
            <v>Cisco 7300 Series IOS ENTERPRISE</v>
          </cell>
          <cell r="D884">
            <v>1252000</v>
          </cell>
          <cell r="E884">
            <v>5060</v>
          </cell>
          <cell r="F884">
            <v>324650</v>
          </cell>
        </row>
        <row r="885">
          <cell r="B885" t="str">
            <v>CSCJ034B</v>
          </cell>
          <cell r="C885" t="str">
            <v>Cisco 7300 Series IOS ENTERPRISE</v>
          </cell>
          <cell r="D885">
            <v>1753000</v>
          </cell>
          <cell r="E885">
            <v>7084</v>
          </cell>
          <cell r="F885">
            <v>454510</v>
          </cell>
        </row>
        <row r="886">
          <cell r="B886" t="str">
            <v>CSCJ035B</v>
          </cell>
          <cell r="C886" t="str">
            <v>Cisco 7300 Series IOS ENTERPRISE/SNASW SECURED SHELL 3DES</v>
          </cell>
          <cell r="D886">
            <v>3194000</v>
          </cell>
          <cell r="E886">
            <v>12903</v>
          </cell>
          <cell r="F886">
            <v>827850</v>
          </cell>
        </row>
        <row r="887">
          <cell r="B887" t="str">
            <v>CSCJ036B</v>
          </cell>
          <cell r="C887" t="str">
            <v>Cisco 7300 Series IOS ENTERPRISE/SNASW SECURED SHELL 3DES</v>
          </cell>
          <cell r="D887">
            <v>3695000</v>
          </cell>
          <cell r="E887">
            <v>14927</v>
          </cell>
          <cell r="F887">
            <v>957710</v>
          </cell>
        </row>
        <row r="888">
          <cell r="B888" t="str">
            <v>CSCJ037B</v>
          </cell>
          <cell r="C888" t="str">
            <v>Cisco 7300 Series IOS IP PLUS</v>
          </cell>
          <cell r="D888">
            <v>501000</v>
          </cell>
          <cell r="E888">
            <v>2024</v>
          </cell>
          <cell r="F888">
            <v>129860</v>
          </cell>
        </row>
        <row r="889">
          <cell r="B889" t="str">
            <v>CSCJ038B</v>
          </cell>
          <cell r="C889" t="str">
            <v>Cisco 7300 Series IOS IP PLUS</v>
          </cell>
          <cell r="D889">
            <v>1002000</v>
          </cell>
          <cell r="E889">
            <v>4048</v>
          </cell>
          <cell r="F889">
            <v>259720</v>
          </cell>
        </row>
        <row r="890">
          <cell r="B890" t="str">
            <v>CSCJ039B</v>
          </cell>
          <cell r="C890" t="str">
            <v>Cisco 7300 Series IOS IP/FW/IDS SECURED SHELL 3DES</v>
          </cell>
          <cell r="D890">
            <v>1941000</v>
          </cell>
          <cell r="E890">
            <v>7843</v>
          </cell>
          <cell r="F890">
            <v>503200</v>
          </cell>
        </row>
        <row r="891">
          <cell r="B891" t="str">
            <v>CSCJ040B</v>
          </cell>
          <cell r="C891" t="str">
            <v>Cisco 7300 Series IOS IP/FW/IDS SECURED SHELL 3DES</v>
          </cell>
          <cell r="D891">
            <v>2442000</v>
          </cell>
          <cell r="E891">
            <v>9867</v>
          </cell>
          <cell r="F891">
            <v>633060</v>
          </cell>
        </row>
        <row r="892">
          <cell r="B892" t="str">
            <v>CSCJ041B</v>
          </cell>
          <cell r="C892" t="str">
            <v>Cisco 7300 Series IOS SERVICE PROVIDER</v>
          </cell>
          <cell r="D892">
            <v>501000</v>
          </cell>
          <cell r="E892">
            <v>2024</v>
          </cell>
          <cell r="F892">
            <v>129860</v>
          </cell>
        </row>
        <row r="893">
          <cell r="B893" t="str">
            <v>CSCJ042B</v>
          </cell>
          <cell r="C893" t="str">
            <v>Cisco 7300 Series IOS SERVICE PROVIDER</v>
          </cell>
          <cell r="D893">
            <v>1002000</v>
          </cell>
          <cell r="E893">
            <v>4048</v>
          </cell>
          <cell r="F893">
            <v>259720</v>
          </cell>
        </row>
        <row r="894">
          <cell r="B894" t="str">
            <v>CSCJ043B</v>
          </cell>
          <cell r="C894" t="str">
            <v>Cisco 7300 Series IOS SERVICE PROVIDER/SECURED SHELL 3DES</v>
          </cell>
          <cell r="D894">
            <v>689000</v>
          </cell>
          <cell r="E894">
            <v>2783</v>
          </cell>
          <cell r="F894">
            <v>178560</v>
          </cell>
        </row>
        <row r="895">
          <cell r="B895" t="str">
            <v>CSCJ044B</v>
          </cell>
          <cell r="C895" t="str">
            <v>Cisco 7300 Series IOS SERVICE PROVIDER/SECURED SHELL 3DES</v>
          </cell>
          <cell r="D895">
            <v>1190000</v>
          </cell>
          <cell r="E895">
            <v>4807</v>
          </cell>
          <cell r="F895">
            <v>308420</v>
          </cell>
        </row>
        <row r="896">
          <cell r="B896" t="str">
            <v>CSCJ045B</v>
          </cell>
          <cell r="C896" t="str">
            <v>Cisco 7300 IOS ENTERPRISE/FW/IDS IPSEC 56</v>
          </cell>
          <cell r="D896">
            <v>3216000</v>
          </cell>
          <cell r="E896">
            <v>12650</v>
          </cell>
          <cell r="F896">
            <v>811620</v>
          </cell>
        </row>
        <row r="897">
          <cell r="B897" t="str">
            <v>CSCJ046B</v>
          </cell>
          <cell r="C897" t="str">
            <v>Cisco 7300 IOS CISCO 7300 SERIES IOS ENTERPRISE/SNASW PLUS</v>
          </cell>
          <cell r="D897">
            <v>3087000</v>
          </cell>
          <cell r="E897">
            <v>12144</v>
          </cell>
          <cell r="F897">
            <v>779150</v>
          </cell>
        </row>
        <row r="898">
          <cell r="B898" t="str">
            <v>CSCJ047B</v>
          </cell>
          <cell r="C898" t="str">
            <v>Cisco 7300 IOS IP/FW/IDS IPSEC 3DES</v>
          </cell>
          <cell r="D898">
            <v>2444000</v>
          </cell>
          <cell r="E898">
            <v>9614</v>
          </cell>
          <cell r="F898">
            <v>616830</v>
          </cell>
        </row>
        <row r="899">
          <cell r="B899" t="str">
            <v>CSCJ048B</v>
          </cell>
          <cell r="C899" t="str">
            <v>Cisco 7300 IOS IP/FW/IDS IPSEC 56</v>
          </cell>
          <cell r="D899">
            <v>2444000</v>
          </cell>
          <cell r="E899">
            <v>9614</v>
          </cell>
          <cell r="F899">
            <v>616830</v>
          </cell>
        </row>
        <row r="900">
          <cell r="B900" t="str">
            <v>CSCJ049B</v>
          </cell>
          <cell r="C900" t="str">
            <v>Cisco 7300 Series IOS SERVICE PROVIDER</v>
          </cell>
          <cell r="D900">
            <v>515000</v>
          </cell>
          <cell r="E900">
            <v>2024</v>
          </cell>
          <cell r="F900">
            <v>129860</v>
          </cell>
        </row>
        <row r="901">
          <cell r="B901" t="str">
            <v>CSCJ050B</v>
          </cell>
          <cell r="C901" t="str">
            <v>Cisco 7200 Series IOS ENTERPRISE</v>
          </cell>
          <cell r="D901">
            <v>1252000</v>
          </cell>
          <cell r="E901">
            <v>5060</v>
          </cell>
          <cell r="F901">
            <v>324650</v>
          </cell>
        </row>
        <row r="902">
          <cell r="B902" t="str">
            <v>CSCJ051B</v>
          </cell>
          <cell r="C902" t="str">
            <v>Cisco 7200 Series IOS ENTERPRISE</v>
          </cell>
          <cell r="D902">
            <v>751000</v>
          </cell>
          <cell r="E902">
            <v>3036</v>
          </cell>
          <cell r="F902">
            <v>194790</v>
          </cell>
        </row>
        <row r="903">
          <cell r="B903" t="str">
            <v>CSCJ052B</v>
          </cell>
          <cell r="C903" t="str">
            <v>Cisco 7200 Series IOS ENTERPRISE/FW/IDS</v>
          </cell>
          <cell r="D903">
            <v>2004000</v>
          </cell>
          <cell r="E903">
            <v>8096</v>
          </cell>
          <cell r="F903">
            <v>519440</v>
          </cell>
        </row>
        <row r="904">
          <cell r="B904" t="str">
            <v>CSCJ053B</v>
          </cell>
          <cell r="C904" t="str">
            <v>Cisco 7200 Series IOS ENTERPRISE/FW/IDS</v>
          </cell>
          <cell r="D904">
            <v>2505000</v>
          </cell>
          <cell r="E904">
            <v>10120</v>
          </cell>
          <cell r="F904">
            <v>649300</v>
          </cell>
        </row>
        <row r="905">
          <cell r="B905" t="str">
            <v>CSCJ054B</v>
          </cell>
          <cell r="C905" t="str">
            <v>Cisco 7200 Series IOS ENTERPRISE/FW/IDS IPSEC 3DES</v>
          </cell>
          <cell r="D905">
            <v>3131000</v>
          </cell>
          <cell r="E905">
            <v>12650</v>
          </cell>
          <cell r="F905">
            <v>811620</v>
          </cell>
        </row>
        <row r="906">
          <cell r="B906" t="str">
            <v>CSCJ055B</v>
          </cell>
          <cell r="C906" t="str">
            <v>Cisco 7200 Series IOS ENTERPRISE/FW/IDS IPSEC 3DES</v>
          </cell>
          <cell r="D906">
            <v>2630000</v>
          </cell>
          <cell r="E906">
            <v>10626</v>
          </cell>
          <cell r="F906">
            <v>681760</v>
          </cell>
        </row>
        <row r="907">
          <cell r="B907" t="str">
            <v>CSCJ056B</v>
          </cell>
          <cell r="C907" t="str">
            <v>Cisco 7200 Series IOS ENTERPRISE/FW/IDS IPSEC 56</v>
          </cell>
          <cell r="D907">
            <v>2630000</v>
          </cell>
          <cell r="E907">
            <v>10626</v>
          </cell>
          <cell r="F907">
            <v>681760</v>
          </cell>
        </row>
        <row r="908">
          <cell r="B908" t="str">
            <v>CSCJ057B</v>
          </cell>
          <cell r="C908" t="str">
            <v>Cisco 7200 Series IOS ENTERPRISE/FW/IDS IPSEC 56</v>
          </cell>
          <cell r="D908">
            <v>3131000</v>
          </cell>
          <cell r="E908">
            <v>12650</v>
          </cell>
          <cell r="F908">
            <v>811620</v>
          </cell>
        </row>
        <row r="909">
          <cell r="B909" t="str">
            <v>CSCJ058B</v>
          </cell>
          <cell r="C909" t="str">
            <v>Cisco 7200 Series IOS ENTERPRISE/FW/IDS IPSEC 3DES</v>
          </cell>
          <cell r="D909">
            <v>3131000</v>
          </cell>
          <cell r="E909">
            <v>12650</v>
          </cell>
          <cell r="F909">
            <v>811620</v>
          </cell>
        </row>
        <row r="910">
          <cell r="B910" t="str">
            <v>CSCJ059B</v>
          </cell>
          <cell r="C910" t="str">
            <v>Cisco 7200 Series IOS ENTERPRISE/FW/IDS IPSEC 3DES</v>
          </cell>
          <cell r="D910">
            <v>2630000</v>
          </cell>
          <cell r="E910">
            <v>10626</v>
          </cell>
          <cell r="F910">
            <v>681760</v>
          </cell>
        </row>
        <row r="911">
          <cell r="B911" t="str">
            <v>CSCJ060B</v>
          </cell>
          <cell r="C911" t="str">
            <v>Cisco 7200 Series IOS ENTERPRISE/FW/IDS SECURE SHELL 3DES</v>
          </cell>
          <cell r="D911">
            <v>2192000</v>
          </cell>
          <cell r="E911">
            <v>8855</v>
          </cell>
          <cell r="F911">
            <v>568130</v>
          </cell>
        </row>
        <row r="912">
          <cell r="B912" t="str">
            <v>CSCJ061B</v>
          </cell>
          <cell r="C912" t="str">
            <v>Cisco 7200 Series IOS ENTERPRISE/FW/IDS SECURE SHELL 3DES</v>
          </cell>
          <cell r="D912">
            <v>2693000</v>
          </cell>
          <cell r="E912">
            <v>10879</v>
          </cell>
          <cell r="F912">
            <v>697990</v>
          </cell>
        </row>
        <row r="913">
          <cell r="B913" t="str">
            <v>CSCJ062B</v>
          </cell>
          <cell r="C913" t="str">
            <v>Cisco 7200 Series IOS ENTERPRISE/SNASW SECURED SHELL 3DES</v>
          </cell>
          <cell r="D913">
            <v>2192000</v>
          </cell>
          <cell r="E913">
            <v>8855</v>
          </cell>
          <cell r="F913">
            <v>568130</v>
          </cell>
        </row>
        <row r="914">
          <cell r="B914" t="str">
            <v>CSCJ063B</v>
          </cell>
          <cell r="C914" t="str">
            <v>Cisco 7200 Series IOS ENTERPRISE/SNASW SECURED SHELL 3DES</v>
          </cell>
          <cell r="D914">
            <v>2693000</v>
          </cell>
          <cell r="E914">
            <v>10879</v>
          </cell>
          <cell r="F914">
            <v>697990</v>
          </cell>
        </row>
        <row r="915">
          <cell r="B915" t="str">
            <v>CSCJ064B</v>
          </cell>
          <cell r="C915" t="str">
            <v>Cisco 7200 Series IOS ENTERPRISE/FW/IDS IPSEC 56</v>
          </cell>
          <cell r="D915">
            <v>3131000</v>
          </cell>
          <cell r="E915">
            <v>12650</v>
          </cell>
          <cell r="F915">
            <v>811620</v>
          </cell>
        </row>
        <row r="916">
          <cell r="B916" t="str">
            <v>CSCJ065B</v>
          </cell>
          <cell r="C916" t="str">
            <v>Cisco 7200 Series IOS ENTERPRISE/FW/IDS IPSEC 56</v>
          </cell>
          <cell r="D916">
            <v>2630000</v>
          </cell>
          <cell r="E916">
            <v>10626</v>
          </cell>
          <cell r="F916">
            <v>681760</v>
          </cell>
        </row>
        <row r="917">
          <cell r="B917" t="str">
            <v>CSCJ066B</v>
          </cell>
          <cell r="C917" t="str">
            <v>Cisco 7200 Series IOS ENTERPRISE 40</v>
          </cell>
          <cell r="D917">
            <v>1252000</v>
          </cell>
          <cell r="E917">
            <v>5060</v>
          </cell>
          <cell r="F917">
            <v>324650</v>
          </cell>
        </row>
        <row r="918">
          <cell r="B918" t="str">
            <v>CSCJ067B</v>
          </cell>
          <cell r="C918" t="str">
            <v>Cisco 7200 Series IOS ENTERPRISE 40</v>
          </cell>
          <cell r="D918">
            <v>1252000</v>
          </cell>
          <cell r="E918">
            <v>5060</v>
          </cell>
          <cell r="F918">
            <v>324650</v>
          </cell>
        </row>
        <row r="919">
          <cell r="B919" t="str">
            <v>CSCJ068B</v>
          </cell>
          <cell r="C919" t="str">
            <v>Cisco 7200 Series IOS ENTERPRISE IPSEC 3DES</v>
          </cell>
          <cell r="D919">
            <v>1879000</v>
          </cell>
          <cell r="E919">
            <v>7590</v>
          </cell>
          <cell r="F919">
            <v>486970</v>
          </cell>
        </row>
        <row r="920">
          <cell r="B920" t="str">
            <v>CSCJ069B</v>
          </cell>
          <cell r="C920" t="str">
            <v>Cisco 7200 Series IOS ENTERPRISE IPSEC 3DES</v>
          </cell>
          <cell r="D920">
            <v>1378000</v>
          </cell>
          <cell r="E920">
            <v>5566</v>
          </cell>
          <cell r="F920">
            <v>357110</v>
          </cell>
        </row>
        <row r="921">
          <cell r="B921" t="str">
            <v>CSCJ070B</v>
          </cell>
          <cell r="C921" t="str">
            <v>Cisco 7200 Series IOS ENTERPRISE IPSEC 56</v>
          </cell>
          <cell r="D921">
            <v>1378000</v>
          </cell>
          <cell r="E921">
            <v>5566</v>
          </cell>
          <cell r="F921">
            <v>357110</v>
          </cell>
        </row>
        <row r="922">
          <cell r="B922" t="str">
            <v>CSCJ071B</v>
          </cell>
          <cell r="C922" t="str">
            <v>Cisco 7200 Series IOS ENTERPRISE IPSEC 56</v>
          </cell>
          <cell r="D922">
            <v>1879000</v>
          </cell>
          <cell r="E922">
            <v>7590</v>
          </cell>
          <cell r="F922">
            <v>486970</v>
          </cell>
        </row>
        <row r="923">
          <cell r="B923" t="str">
            <v>CSCJ072B</v>
          </cell>
          <cell r="C923" t="str">
            <v>Cisco 7200 Series IOS ENTERPRISE IPSEC 3DES</v>
          </cell>
          <cell r="D923">
            <v>1879000</v>
          </cell>
          <cell r="E923">
            <v>7590</v>
          </cell>
          <cell r="F923">
            <v>486970</v>
          </cell>
        </row>
        <row r="924">
          <cell r="B924" t="str">
            <v>CSCJ073B</v>
          </cell>
          <cell r="C924" t="str">
            <v>Cisco 7200 Series IOS ENTERPRISE IPSEC 3DES</v>
          </cell>
          <cell r="D924">
            <v>1378000</v>
          </cell>
          <cell r="E924">
            <v>5566</v>
          </cell>
          <cell r="F924">
            <v>357110</v>
          </cell>
        </row>
        <row r="925">
          <cell r="B925" t="str">
            <v>CSCJ074B</v>
          </cell>
          <cell r="C925" t="str">
            <v>Cisco 7200 Series IOS ENTERPRISE IPSEC 56</v>
          </cell>
          <cell r="D925">
            <v>1879000</v>
          </cell>
          <cell r="E925">
            <v>7590</v>
          </cell>
          <cell r="F925">
            <v>486970</v>
          </cell>
        </row>
        <row r="926">
          <cell r="B926" t="str">
            <v>CSCJ075B</v>
          </cell>
          <cell r="C926" t="str">
            <v>Cisco 7200 Series IOS ENTERPRISE IPSEC 56</v>
          </cell>
          <cell r="D926">
            <v>1378000</v>
          </cell>
          <cell r="E926">
            <v>5566</v>
          </cell>
          <cell r="F926">
            <v>357110</v>
          </cell>
        </row>
        <row r="927">
          <cell r="B927" t="str">
            <v>CSCJ076B</v>
          </cell>
          <cell r="C927" t="str">
            <v>Cisco 7200 Series IOS ENTERPRISE/APPN</v>
          </cell>
          <cell r="D927">
            <v>2505000</v>
          </cell>
          <cell r="E927">
            <v>10120</v>
          </cell>
          <cell r="F927">
            <v>649300</v>
          </cell>
        </row>
        <row r="928">
          <cell r="B928" t="str">
            <v>CSCJ077B</v>
          </cell>
          <cell r="C928" t="str">
            <v>Cisco 7200 Series IOS ENTERPRISE/APPN</v>
          </cell>
          <cell r="D928">
            <v>2505000</v>
          </cell>
          <cell r="E928">
            <v>10120</v>
          </cell>
          <cell r="F928">
            <v>649300</v>
          </cell>
        </row>
        <row r="929">
          <cell r="B929" t="str">
            <v>CSCJ078B</v>
          </cell>
          <cell r="C929" t="str">
            <v>Cisco 7200 Series IOS ENTERPRISE/APPN 40</v>
          </cell>
          <cell r="D929">
            <v>2505000</v>
          </cell>
          <cell r="E929">
            <v>10120</v>
          </cell>
          <cell r="F929">
            <v>649300</v>
          </cell>
        </row>
        <row r="930">
          <cell r="B930" t="str">
            <v>CSCJ079B</v>
          </cell>
          <cell r="C930" t="str">
            <v>Cisco 7200 Series IOS ENTERPRISE/APPN 40</v>
          </cell>
          <cell r="D930">
            <v>2505000</v>
          </cell>
          <cell r="E930">
            <v>10120</v>
          </cell>
          <cell r="F930">
            <v>649300</v>
          </cell>
        </row>
        <row r="931">
          <cell r="B931" t="str">
            <v>CSCJ080B</v>
          </cell>
          <cell r="C931" t="str">
            <v>Cisco 7200 Series IOS ENTERPRISE/APPN IPSEC 56</v>
          </cell>
          <cell r="D931">
            <v>3131000</v>
          </cell>
          <cell r="E931">
            <v>12650</v>
          </cell>
          <cell r="F931">
            <v>811620</v>
          </cell>
        </row>
        <row r="932">
          <cell r="B932" t="str">
            <v>CSCJ081B</v>
          </cell>
          <cell r="C932" t="str">
            <v>Cisco 7200 Series IOS ENTERPRISE/APPN IPSEC 56</v>
          </cell>
          <cell r="D932">
            <v>3131000</v>
          </cell>
          <cell r="E932">
            <v>12650</v>
          </cell>
          <cell r="F932">
            <v>811620</v>
          </cell>
        </row>
        <row r="933">
          <cell r="B933" t="str">
            <v>CSCJ082B</v>
          </cell>
          <cell r="C933" t="str">
            <v>Cisco 7200 Series IOS ENTERPRISE/SNASW</v>
          </cell>
          <cell r="D933">
            <v>3006000</v>
          </cell>
          <cell r="E933">
            <v>12144</v>
          </cell>
          <cell r="F933">
            <v>779150</v>
          </cell>
        </row>
        <row r="934">
          <cell r="B934" t="str">
            <v>CSCJ083B</v>
          </cell>
          <cell r="C934" t="str">
            <v>Cisco 7200 Series IOS ENTERPRISE/SNASW</v>
          </cell>
          <cell r="D934">
            <v>2505000</v>
          </cell>
          <cell r="E934">
            <v>10120</v>
          </cell>
          <cell r="F934">
            <v>649300</v>
          </cell>
        </row>
        <row r="935">
          <cell r="B935" t="str">
            <v>CSCJ084B</v>
          </cell>
          <cell r="C935" t="str">
            <v>Cisco 7200 Series IOS ENTERPRISE/SNASW IPSEC 3DES</v>
          </cell>
          <cell r="D935">
            <v>3632000</v>
          </cell>
          <cell r="E935">
            <v>14674</v>
          </cell>
          <cell r="F935">
            <v>941480</v>
          </cell>
        </row>
        <row r="936">
          <cell r="B936" t="str">
            <v>CSCJ085B</v>
          </cell>
          <cell r="C936" t="str">
            <v>Cisco 7200 Series IOS ENTERPRISE/SNASW IPSEC 3DES</v>
          </cell>
          <cell r="D936">
            <v>3131000</v>
          </cell>
          <cell r="E936">
            <v>12650</v>
          </cell>
          <cell r="F936">
            <v>811620</v>
          </cell>
        </row>
        <row r="937">
          <cell r="B937" t="str">
            <v>CSCJ086B</v>
          </cell>
          <cell r="C937" t="str">
            <v>Cisco 7200 Series IOS ENTERPRISE/SNASW IPSEC 56</v>
          </cell>
          <cell r="D937">
            <v>3131000</v>
          </cell>
          <cell r="E937">
            <v>12650</v>
          </cell>
          <cell r="F937">
            <v>811620</v>
          </cell>
        </row>
        <row r="938">
          <cell r="B938" t="str">
            <v>CSCJ087B</v>
          </cell>
          <cell r="C938" t="str">
            <v>Cisco 7200 Series IOS ENTERPRISE/SNASW IPSEC 56</v>
          </cell>
          <cell r="D938">
            <v>3632000</v>
          </cell>
          <cell r="E938">
            <v>14674</v>
          </cell>
          <cell r="F938">
            <v>941480</v>
          </cell>
        </row>
        <row r="939">
          <cell r="B939" t="str">
            <v>CSCJ088B</v>
          </cell>
          <cell r="C939" t="str">
            <v>Cisco 7200 Series IOS ENTERPRISE/SNASW IPSEC 3DES</v>
          </cell>
          <cell r="D939">
            <v>3632000</v>
          </cell>
          <cell r="E939">
            <v>14674</v>
          </cell>
          <cell r="F939">
            <v>941480</v>
          </cell>
        </row>
        <row r="940">
          <cell r="B940" t="str">
            <v>CSCJ089B</v>
          </cell>
          <cell r="C940" t="str">
            <v>Cisco 7200 Series IOS ENTERPRISE/SNASW IPSEC 3DES</v>
          </cell>
          <cell r="D940">
            <v>3131000</v>
          </cell>
          <cell r="E940">
            <v>12650</v>
          </cell>
          <cell r="F940">
            <v>811620</v>
          </cell>
        </row>
        <row r="941">
          <cell r="B941" t="str">
            <v>CSCJ090B</v>
          </cell>
          <cell r="C941" t="str">
            <v>Cisco 7200 Series IOS ENTERPRISE/SNASW SECURE SHELL 3DES</v>
          </cell>
          <cell r="D941">
            <v>2693000</v>
          </cell>
          <cell r="E941">
            <v>10879</v>
          </cell>
          <cell r="F941">
            <v>697990</v>
          </cell>
        </row>
        <row r="942">
          <cell r="B942" t="str">
            <v>CSCJ091B</v>
          </cell>
          <cell r="C942" t="str">
            <v>Cisco 7200 Series IOS ENTERPRISE/SNASW SECURE SHELL 3DES</v>
          </cell>
          <cell r="D942">
            <v>3194000</v>
          </cell>
          <cell r="E942">
            <v>12903</v>
          </cell>
          <cell r="F942">
            <v>827850</v>
          </cell>
        </row>
        <row r="943">
          <cell r="B943" t="str">
            <v>CSCJ092B</v>
          </cell>
          <cell r="C943" t="str">
            <v>Cisco 7200 Series IOS ENTERPRISE/SNASW SECURED SHELL 3DES</v>
          </cell>
          <cell r="D943">
            <v>2693000</v>
          </cell>
          <cell r="E943">
            <v>10879</v>
          </cell>
          <cell r="F943">
            <v>697990</v>
          </cell>
        </row>
        <row r="944">
          <cell r="B944" t="str">
            <v>CSCJ093B</v>
          </cell>
          <cell r="C944" t="str">
            <v>Cisco 7200 Series IOS ENTERPRISE/SNASW SECURED SHELL 3DES</v>
          </cell>
          <cell r="D944">
            <v>3194000</v>
          </cell>
          <cell r="E944">
            <v>12903</v>
          </cell>
          <cell r="F944">
            <v>827850</v>
          </cell>
        </row>
        <row r="945">
          <cell r="B945" t="str">
            <v>CSCJ094B</v>
          </cell>
          <cell r="C945" t="str">
            <v>Cisco 7200 Series IOS ENTERPRISE/SNASW IPSEC 56</v>
          </cell>
          <cell r="D945">
            <v>3632000</v>
          </cell>
          <cell r="E945">
            <v>14674</v>
          </cell>
          <cell r="F945">
            <v>941480</v>
          </cell>
        </row>
        <row r="946">
          <cell r="B946" t="str">
            <v>CSCJ095B</v>
          </cell>
          <cell r="C946" t="str">
            <v>Cisco 7200 Series IOS ENTERPRISE/SNASW IPSEC 56</v>
          </cell>
          <cell r="D946">
            <v>3131000</v>
          </cell>
          <cell r="E946">
            <v>12650</v>
          </cell>
          <cell r="F946">
            <v>811620</v>
          </cell>
        </row>
        <row r="947">
          <cell r="B947" t="str">
            <v>CSCJ096B</v>
          </cell>
          <cell r="C947" t="str">
            <v>Cisco 7200 Series IOS ENTERPRISE/SNASW PLUS</v>
          </cell>
          <cell r="D947">
            <v>2505000</v>
          </cell>
          <cell r="E947">
            <v>10120</v>
          </cell>
          <cell r="F947">
            <v>649300</v>
          </cell>
        </row>
        <row r="948">
          <cell r="B948" t="str">
            <v>CSCJ097B</v>
          </cell>
          <cell r="C948" t="str">
            <v>Cisco 7200 Series IOS ENTERPRISE/SNASW PLUS</v>
          </cell>
          <cell r="D948">
            <v>3006000</v>
          </cell>
          <cell r="E948">
            <v>12144</v>
          </cell>
          <cell r="F948">
            <v>779150</v>
          </cell>
        </row>
        <row r="949">
          <cell r="B949" t="str">
            <v>CSCJ098B</v>
          </cell>
          <cell r="C949" t="str">
            <v>Cisco 7200 Series IOS ENTERPRISE SSG</v>
          </cell>
          <cell r="D949">
            <v>3382000</v>
          </cell>
          <cell r="E949">
            <v>13662</v>
          </cell>
          <cell r="F949">
            <v>876550</v>
          </cell>
        </row>
        <row r="950">
          <cell r="B950" t="str">
            <v>CSCJ099B</v>
          </cell>
          <cell r="C950" t="str">
            <v>Cisco 7200 Series IOS ENTERPRISE SSG</v>
          </cell>
          <cell r="D950">
            <v>3883000</v>
          </cell>
          <cell r="E950">
            <v>15686</v>
          </cell>
          <cell r="F950">
            <v>1006410</v>
          </cell>
        </row>
        <row r="951">
          <cell r="B951" t="str">
            <v>CSCJ100B</v>
          </cell>
          <cell r="C951" t="str">
            <v>Cisco 7200 Series IOS ENTERPRISE MCM</v>
          </cell>
          <cell r="D951">
            <v>1252000</v>
          </cell>
          <cell r="E951">
            <v>5060</v>
          </cell>
          <cell r="F951">
            <v>324650</v>
          </cell>
        </row>
        <row r="952">
          <cell r="B952" t="str">
            <v>CSCJ101B</v>
          </cell>
          <cell r="C952" t="str">
            <v>Cisco 7200 Series IOS ENTERPRISE MCM</v>
          </cell>
          <cell r="D952">
            <v>1753000</v>
          </cell>
          <cell r="E952">
            <v>7084</v>
          </cell>
          <cell r="F952">
            <v>454510</v>
          </cell>
        </row>
        <row r="953">
          <cell r="B953" t="str">
            <v>CSCJ102B</v>
          </cell>
          <cell r="C953" t="str">
            <v>Cisco 7200 Series IOS DESKTOP/IBM/FW/IDS IPSEC 3DES</v>
          </cell>
          <cell r="D953">
            <v>2129000</v>
          </cell>
          <cell r="E953">
            <v>8602</v>
          </cell>
          <cell r="F953">
            <v>551900</v>
          </cell>
        </row>
        <row r="954">
          <cell r="B954" t="str">
            <v>CSCJ103B</v>
          </cell>
          <cell r="C954" t="str">
            <v>Cisco 7200 Series IOS DESKTOP/IBM/FW/IDS IPSEC 3DES</v>
          </cell>
          <cell r="D954">
            <v>2630000</v>
          </cell>
          <cell r="E954">
            <v>10626</v>
          </cell>
          <cell r="F954">
            <v>681760</v>
          </cell>
        </row>
        <row r="955">
          <cell r="B955" t="str">
            <v>CSCJ104B</v>
          </cell>
          <cell r="C955" t="str">
            <v>Cisco 7200 Series IOS DESKTOP/IBM/FW/IDS</v>
          </cell>
          <cell r="D955">
            <v>1503000</v>
          </cell>
          <cell r="E955">
            <v>6072</v>
          </cell>
          <cell r="F955">
            <v>389580</v>
          </cell>
        </row>
        <row r="956">
          <cell r="B956" t="str">
            <v>CSCJ105B</v>
          </cell>
          <cell r="C956" t="str">
            <v>Cisco 7200 Series IOS DESKTOP/IBM/FW/IDS</v>
          </cell>
          <cell r="D956">
            <v>2004000</v>
          </cell>
          <cell r="E956">
            <v>8096</v>
          </cell>
          <cell r="F956">
            <v>519440</v>
          </cell>
        </row>
        <row r="957">
          <cell r="B957" t="str">
            <v>CSCJ106B</v>
          </cell>
          <cell r="C957" t="str">
            <v>Cisco 7200 Series IOS DESKTOP/IBM/FW/IDS IPSEC 56</v>
          </cell>
          <cell r="D957">
            <v>2630000</v>
          </cell>
          <cell r="E957">
            <v>10626</v>
          </cell>
          <cell r="F957">
            <v>681760</v>
          </cell>
        </row>
        <row r="958">
          <cell r="B958" t="str">
            <v>CSCJ107B</v>
          </cell>
          <cell r="C958" t="str">
            <v>Cisco 7200 Series IOS DESKTOP/IBM/FW/IDS IPSEC 56</v>
          </cell>
          <cell r="D958">
            <v>2129000</v>
          </cell>
          <cell r="E958">
            <v>8602</v>
          </cell>
          <cell r="F958">
            <v>551900</v>
          </cell>
        </row>
        <row r="959">
          <cell r="B959" t="str">
            <v>CSCJ108B</v>
          </cell>
          <cell r="C959" t="str">
            <v>Cisco 7200 Series IOS DESKTOP/IBM</v>
          </cell>
          <cell r="D959">
            <v>250000</v>
          </cell>
          <cell r="E959">
            <v>1012</v>
          </cell>
          <cell r="F959">
            <v>64930</v>
          </cell>
        </row>
        <row r="960">
          <cell r="B960" t="str">
            <v>CSCJ109B</v>
          </cell>
          <cell r="C960" t="str">
            <v>Cisco 7200 Series IOS DESKTOP/IBM</v>
          </cell>
          <cell r="D960">
            <v>751000</v>
          </cell>
          <cell r="E960">
            <v>3036</v>
          </cell>
          <cell r="F960">
            <v>194790</v>
          </cell>
        </row>
        <row r="961">
          <cell r="B961" t="str">
            <v>CSCJ110B</v>
          </cell>
          <cell r="C961" t="str">
            <v>Cisco 7200 Series IOS DESKTOP/IBM 40</v>
          </cell>
          <cell r="D961">
            <v>250000</v>
          </cell>
          <cell r="E961">
            <v>1012</v>
          </cell>
          <cell r="F961">
            <v>64930</v>
          </cell>
        </row>
        <row r="962">
          <cell r="B962" t="str">
            <v>CSCJ111B</v>
          </cell>
          <cell r="C962" t="str">
            <v>Cisco 7200 Series IOS DESKTOP/IBM 40</v>
          </cell>
          <cell r="D962">
            <v>751000</v>
          </cell>
          <cell r="E962">
            <v>3036</v>
          </cell>
          <cell r="F962">
            <v>194790</v>
          </cell>
        </row>
        <row r="963">
          <cell r="B963" t="str">
            <v>CSCJ112B</v>
          </cell>
          <cell r="C963" t="str">
            <v>Cisco 7200 Series IOS DESKTOP/IBM IPSEC 56</v>
          </cell>
          <cell r="D963">
            <v>1378000</v>
          </cell>
          <cell r="E963">
            <v>5566</v>
          </cell>
          <cell r="F963">
            <v>357110</v>
          </cell>
        </row>
        <row r="964">
          <cell r="B964" t="str">
            <v>CSCJ113B</v>
          </cell>
          <cell r="C964" t="str">
            <v>Cisco 7200 Series IOS DESKTOP/IBM IPSEC 56</v>
          </cell>
          <cell r="D964">
            <v>877000</v>
          </cell>
          <cell r="E964">
            <v>3542</v>
          </cell>
          <cell r="F964">
            <v>227250</v>
          </cell>
        </row>
        <row r="965">
          <cell r="B965" t="str">
            <v>CSCJ114B</v>
          </cell>
          <cell r="C965" t="str">
            <v>Cisco 7200 Series IOS IP</v>
          </cell>
          <cell r="D965">
            <v>0</v>
          </cell>
          <cell r="E965">
            <v>0</v>
          </cell>
          <cell r="F965">
            <v>0</v>
          </cell>
        </row>
        <row r="966">
          <cell r="B966" t="str">
            <v>CSCJ115B</v>
          </cell>
          <cell r="C966" t="str">
            <v>Cisco 7200 Series IOS IP</v>
          </cell>
          <cell r="D966">
            <v>501000</v>
          </cell>
          <cell r="E966">
            <v>2024</v>
          </cell>
          <cell r="F966">
            <v>129860</v>
          </cell>
        </row>
        <row r="967">
          <cell r="B967" t="str">
            <v>CSCJ116B</v>
          </cell>
          <cell r="C967" t="str">
            <v>Cisco 7200 Series IOS IP PLUS</v>
          </cell>
          <cell r="D967">
            <v>501000</v>
          </cell>
          <cell r="E967">
            <v>2024</v>
          </cell>
          <cell r="F967">
            <v>129860</v>
          </cell>
        </row>
        <row r="968">
          <cell r="B968" t="str">
            <v>CSCJ117B</v>
          </cell>
          <cell r="C968" t="str">
            <v>Cisco 7200 Series IOS IP PLUS</v>
          </cell>
          <cell r="D968">
            <v>0</v>
          </cell>
          <cell r="E968">
            <v>0</v>
          </cell>
          <cell r="F968">
            <v>0</v>
          </cell>
        </row>
        <row r="969">
          <cell r="B969" t="str">
            <v>CSCJ118B</v>
          </cell>
          <cell r="C969" t="str">
            <v>Cisco 7200 Series IOS IP/FW/IDS</v>
          </cell>
          <cell r="D969">
            <v>1252000</v>
          </cell>
          <cell r="E969">
            <v>5060</v>
          </cell>
          <cell r="F969">
            <v>324650</v>
          </cell>
        </row>
        <row r="970">
          <cell r="B970" t="str">
            <v>CSCJ119B</v>
          </cell>
          <cell r="C970" t="str">
            <v>Cisco 7200 Series IOS IP/FW/IDS</v>
          </cell>
          <cell r="D970">
            <v>1753000</v>
          </cell>
          <cell r="E970">
            <v>7084</v>
          </cell>
          <cell r="F970">
            <v>454510</v>
          </cell>
        </row>
        <row r="971">
          <cell r="B971" t="str">
            <v>CSCJ120B</v>
          </cell>
          <cell r="C971" t="str">
            <v>Cisco 7200 Series IOS IP/FW/IDS IPSEC 56</v>
          </cell>
          <cell r="D971">
            <v>1879000</v>
          </cell>
          <cell r="E971">
            <v>7590</v>
          </cell>
          <cell r="F971">
            <v>486970</v>
          </cell>
        </row>
        <row r="972">
          <cell r="B972" t="str">
            <v>CSCJ121B</v>
          </cell>
          <cell r="C972" t="str">
            <v>Cisco 7200 Series IOS IP/FW/IDS IPSEC 56</v>
          </cell>
          <cell r="D972">
            <v>2380000</v>
          </cell>
          <cell r="E972">
            <v>9614</v>
          </cell>
          <cell r="F972">
            <v>616830</v>
          </cell>
        </row>
        <row r="973">
          <cell r="B973" t="str">
            <v>CSCJ122B</v>
          </cell>
          <cell r="C973" t="str">
            <v>Cisco 7200 Series IOS IP/FW/IDS IPSEC 3DES</v>
          </cell>
          <cell r="D973">
            <v>2380000</v>
          </cell>
          <cell r="E973">
            <v>9614</v>
          </cell>
          <cell r="F973">
            <v>616830</v>
          </cell>
        </row>
        <row r="974">
          <cell r="B974" t="str">
            <v>CSCJ123B</v>
          </cell>
          <cell r="C974" t="str">
            <v>Cisco 7200 Series IOS IP/FW/IDS IPSEC 3DES</v>
          </cell>
          <cell r="D974">
            <v>1879000</v>
          </cell>
          <cell r="E974">
            <v>7590</v>
          </cell>
          <cell r="F974">
            <v>486970</v>
          </cell>
        </row>
        <row r="975">
          <cell r="B975" t="str">
            <v>CSCJ124B</v>
          </cell>
          <cell r="C975" t="str">
            <v>Cisco 7200 Series IOS IP/FW/IDS SECURE SHELL 3DES</v>
          </cell>
          <cell r="D975">
            <v>1440000</v>
          </cell>
          <cell r="E975">
            <v>5819</v>
          </cell>
          <cell r="F975">
            <v>373340</v>
          </cell>
        </row>
        <row r="976">
          <cell r="B976" t="str">
            <v>CSCJ125B</v>
          </cell>
          <cell r="C976" t="str">
            <v>Cisco 7200 Series IOS IP/FW/IDS SECURE SHELL 3DES</v>
          </cell>
          <cell r="D976">
            <v>1941000</v>
          </cell>
          <cell r="E976">
            <v>7843</v>
          </cell>
          <cell r="F976">
            <v>503200</v>
          </cell>
        </row>
        <row r="977">
          <cell r="B977" t="str">
            <v>CSCJ126B</v>
          </cell>
          <cell r="C977" t="str">
            <v>Cisco 7200 Series IOS IP/FW/IDS SECURED SHELL 3DES</v>
          </cell>
          <cell r="D977">
            <v>1440000</v>
          </cell>
          <cell r="E977">
            <v>5819</v>
          </cell>
          <cell r="F977">
            <v>373340</v>
          </cell>
        </row>
        <row r="978">
          <cell r="B978" t="str">
            <v>CSCJ127B</v>
          </cell>
          <cell r="C978" t="str">
            <v>Cisco 7200 Series IOS IP/FW/IDS SECURED SHELL 3DES</v>
          </cell>
          <cell r="D978">
            <v>1941000</v>
          </cell>
          <cell r="E978">
            <v>7843</v>
          </cell>
          <cell r="F978">
            <v>503200</v>
          </cell>
        </row>
        <row r="979">
          <cell r="B979" t="str">
            <v>CSCJ128B</v>
          </cell>
          <cell r="C979" t="str">
            <v>Cisco 7200 Series IOS IP/FW/IDS IPSEC 56</v>
          </cell>
          <cell r="D979">
            <v>2380000</v>
          </cell>
          <cell r="E979">
            <v>9614</v>
          </cell>
          <cell r="F979">
            <v>616830</v>
          </cell>
        </row>
        <row r="980">
          <cell r="B980" t="str">
            <v>CSCJ129B</v>
          </cell>
          <cell r="C980" t="str">
            <v>Cisco 7200 Series IOS IP/FW/IDS IPSEC 56</v>
          </cell>
          <cell r="D980">
            <v>1879000</v>
          </cell>
          <cell r="E980">
            <v>7590</v>
          </cell>
          <cell r="F980">
            <v>486970</v>
          </cell>
        </row>
        <row r="981">
          <cell r="B981" t="str">
            <v>CSCJ130B</v>
          </cell>
          <cell r="C981" t="str">
            <v>Cisco 7200 Series IOS IP 40</v>
          </cell>
          <cell r="D981">
            <v>501000</v>
          </cell>
          <cell r="E981">
            <v>2024</v>
          </cell>
          <cell r="F981">
            <v>129860</v>
          </cell>
        </row>
        <row r="982">
          <cell r="B982" t="str">
            <v>CSCJ131B</v>
          </cell>
          <cell r="C982" t="str">
            <v>Cisco 7200 Series IOS IP 40</v>
          </cell>
          <cell r="D982">
            <v>501000</v>
          </cell>
          <cell r="E982">
            <v>2024</v>
          </cell>
          <cell r="F982">
            <v>129860</v>
          </cell>
        </row>
        <row r="983">
          <cell r="B983" t="str">
            <v>CSCJ132B</v>
          </cell>
          <cell r="C983" t="str">
            <v>Cisco 7200 Series IOS IP IPSEC 56</v>
          </cell>
          <cell r="D983">
            <v>626000</v>
          </cell>
          <cell r="E983">
            <v>2530</v>
          </cell>
          <cell r="F983">
            <v>162320</v>
          </cell>
        </row>
        <row r="984">
          <cell r="B984" t="str">
            <v>CSCJ133B</v>
          </cell>
          <cell r="C984" t="str">
            <v>Cisco 7200 Series IOS IP IPSEC 56</v>
          </cell>
          <cell r="D984">
            <v>1127000</v>
          </cell>
          <cell r="E984">
            <v>4554</v>
          </cell>
          <cell r="F984">
            <v>292180</v>
          </cell>
        </row>
        <row r="985">
          <cell r="B985" t="str">
            <v>CSCJ134B</v>
          </cell>
          <cell r="C985" t="str">
            <v>Cisco 7200 Series IOS IP PLUS IPSEC 3DES</v>
          </cell>
          <cell r="D985">
            <v>626000</v>
          </cell>
          <cell r="E985">
            <v>2530</v>
          </cell>
          <cell r="F985">
            <v>162320</v>
          </cell>
        </row>
        <row r="986">
          <cell r="B986" t="str">
            <v>CSCJ135B</v>
          </cell>
          <cell r="C986" t="str">
            <v>Cisco 7200 Series IOS IP PLUS IPSEC 3DES</v>
          </cell>
          <cell r="D986">
            <v>1127000</v>
          </cell>
          <cell r="E986">
            <v>4554</v>
          </cell>
          <cell r="F986">
            <v>292180</v>
          </cell>
        </row>
        <row r="987">
          <cell r="B987" t="str">
            <v>CSCJ136B</v>
          </cell>
          <cell r="C987" t="str">
            <v>Cisco 7200 Series IOS IP IPSEC 3DES</v>
          </cell>
          <cell r="D987">
            <v>1127000</v>
          </cell>
          <cell r="E987">
            <v>4554</v>
          </cell>
          <cell r="F987">
            <v>292180</v>
          </cell>
        </row>
        <row r="988">
          <cell r="B988" t="str">
            <v>CSCJ137B</v>
          </cell>
          <cell r="C988" t="str">
            <v>Cisco 7200 Series IOS IP IPSEC 3DES</v>
          </cell>
          <cell r="D988">
            <v>626000</v>
          </cell>
          <cell r="E988">
            <v>2530</v>
          </cell>
          <cell r="F988">
            <v>162320</v>
          </cell>
        </row>
        <row r="989">
          <cell r="B989" t="str">
            <v>CSCJ138B</v>
          </cell>
          <cell r="C989" t="str">
            <v>Cisco 7200 Series IOS IP SECURED SHELL 3DES</v>
          </cell>
          <cell r="D989">
            <v>188000</v>
          </cell>
          <cell r="E989">
            <v>759</v>
          </cell>
          <cell r="F989">
            <v>48700</v>
          </cell>
        </row>
        <row r="990">
          <cell r="B990" t="str">
            <v>CSCJ139B</v>
          </cell>
          <cell r="C990" t="str">
            <v>Cisco 7200 Series IOS IP SECURED SHELL 3DES</v>
          </cell>
          <cell r="D990">
            <v>689000</v>
          </cell>
          <cell r="E990">
            <v>2783</v>
          </cell>
          <cell r="F990">
            <v>178560</v>
          </cell>
        </row>
        <row r="991">
          <cell r="B991" t="str">
            <v>CSCJ140B</v>
          </cell>
          <cell r="C991" t="str">
            <v>Cisco 7200 Series IOS IP IPSEC 56</v>
          </cell>
          <cell r="D991">
            <v>1127000</v>
          </cell>
          <cell r="E991">
            <v>4554</v>
          </cell>
          <cell r="F991">
            <v>292180</v>
          </cell>
        </row>
        <row r="992">
          <cell r="B992" t="str">
            <v>CSCJ141B</v>
          </cell>
          <cell r="C992" t="str">
            <v>Cisco 7200 Series IOS IP IPSEC 56</v>
          </cell>
          <cell r="D992">
            <v>626000</v>
          </cell>
          <cell r="E992">
            <v>2530</v>
          </cell>
          <cell r="F992">
            <v>162320</v>
          </cell>
        </row>
        <row r="993">
          <cell r="B993" t="str">
            <v>CSCJ142B</v>
          </cell>
          <cell r="C993" t="str">
            <v>Cisco 7200 Series IOS IP TRANSFER POINT</v>
          </cell>
          <cell r="D993">
            <v>12525000</v>
          </cell>
          <cell r="E993">
            <v>50600</v>
          </cell>
          <cell r="F993">
            <v>3246480</v>
          </cell>
        </row>
        <row r="994">
          <cell r="B994" t="str">
            <v>CSCJ143B</v>
          </cell>
          <cell r="C994" t="str">
            <v>Cisco 7200 Series IOS IP TRANSFER POINT</v>
          </cell>
          <cell r="D994">
            <v>12525000</v>
          </cell>
          <cell r="E994">
            <v>50600</v>
          </cell>
          <cell r="F994">
            <v>3246480</v>
          </cell>
        </row>
        <row r="995">
          <cell r="B995" t="str">
            <v>CSCJ144B</v>
          </cell>
          <cell r="C995" t="str">
            <v>Cisco 7200 Series IOS SERVICE PROVIDER/SECURED SHELL 56</v>
          </cell>
          <cell r="D995">
            <v>188000</v>
          </cell>
          <cell r="E995">
            <v>759</v>
          </cell>
          <cell r="F995">
            <v>48700</v>
          </cell>
        </row>
        <row r="996">
          <cell r="B996" t="str">
            <v>CSCJ145B</v>
          </cell>
          <cell r="C996" t="str">
            <v>Cisco 7200 Series IOS SERVICE PROVIDER/SECURED SHELL 56</v>
          </cell>
          <cell r="D996">
            <v>689000</v>
          </cell>
          <cell r="E996">
            <v>2783</v>
          </cell>
          <cell r="F996">
            <v>178560</v>
          </cell>
        </row>
        <row r="997">
          <cell r="B997" t="str">
            <v>CSCJ146B</v>
          </cell>
          <cell r="C997" t="str">
            <v>Cisco 7200 Series IOS SERVICE PROVIDER/SECURED SHELL 3DES</v>
          </cell>
          <cell r="D997">
            <v>188000</v>
          </cell>
          <cell r="E997">
            <v>759</v>
          </cell>
          <cell r="F997">
            <v>48700</v>
          </cell>
        </row>
        <row r="998">
          <cell r="B998" t="str">
            <v>CSCJ147B</v>
          </cell>
          <cell r="C998" t="str">
            <v>Cisco 7200 Series IOS SERVICE PROVIDER/SECURED SHELL 3DES</v>
          </cell>
          <cell r="D998">
            <v>689000</v>
          </cell>
          <cell r="E998">
            <v>2783</v>
          </cell>
          <cell r="F998">
            <v>178560</v>
          </cell>
        </row>
        <row r="999">
          <cell r="B999" t="str">
            <v>CSCJ148B</v>
          </cell>
          <cell r="C999" t="str">
            <v>Cisco 7200 Series IOS ITP MAP GATEWAY BASE</v>
          </cell>
          <cell r="D999">
            <v>12525000</v>
          </cell>
          <cell r="E999">
            <v>50600</v>
          </cell>
          <cell r="F999">
            <v>3246480</v>
          </cell>
        </row>
        <row r="1000">
          <cell r="B1000" t="str">
            <v>CSCJ149B</v>
          </cell>
          <cell r="C1000" t="str">
            <v>Cisco 7200 Series IOS ITP MAP GATEWAY BASE</v>
          </cell>
          <cell r="D1000">
            <v>12525000</v>
          </cell>
          <cell r="E1000">
            <v>50600</v>
          </cell>
          <cell r="F1000">
            <v>3246480</v>
          </cell>
        </row>
        <row r="1001">
          <cell r="B1001" t="str">
            <v>CSCJ150B</v>
          </cell>
          <cell r="C1001" t="str">
            <v>Cisco 7200 Series IOS NETWORK LAYER 3 SWITCHING</v>
          </cell>
          <cell r="D1001">
            <v>0</v>
          </cell>
          <cell r="E1001">
            <v>0</v>
          </cell>
          <cell r="F1001">
            <v>0</v>
          </cell>
        </row>
        <row r="1002">
          <cell r="B1002" t="str">
            <v>CSCJ151B</v>
          </cell>
          <cell r="C1002" t="str">
            <v>Cisco 7200 Series IOS NETWORK LAYER 3 SWITCHING</v>
          </cell>
          <cell r="D1002">
            <v>501000</v>
          </cell>
          <cell r="E1002">
            <v>2024</v>
          </cell>
          <cell r="F1002">
            <v>129860</v>
          </cell>
        </row>
        <row r="1003">
          <cell r="B1003" t="str">
            <v>CSCJ152B</v>
          </cell>
          <cell r="C1003" t="str">
            <v>Cisco 7200 Series IOS IP TRANSFER POINT (M3UA/SUA)</v>
          </cell>
          <cell r="D1003">
            <v>12525000</v>
          </cell>
          <cell r="E1003">
            <v>50600</v>
          </cell>
          <cell r="F1003">
            <v>3246480</v>
          </cell>
        </row>
        <row r="1004">
          <cell r="B1004" t="str">
            <v>CSCJ153B</v>
          </cell>
          <cell r="C1004" t="str">
            <v>Cisco 7200 Series IOS IP TRANSFER POINT (M3UA/SUA)</v>
          </cell>
          <cell r="D1004">
            <v>12525000</v>
          </cell>
          <cell r="E1004">
            <v>50600</v>
          </cell>
          <cell r="F1004">
            <v>3246480</v>
          </cell>
        </row>
        <row r="1005">
          <cell r="B1005" t="str">
            <v>CSCJ154B</v>
          </cell>
          <cell r="C1005" t="str">
            <v>Cisco 7200 Series IOS SERVICE PROVIDER</v>
          </cell>
          <cell r="D1005">
            <v>0</v>
          </cell>
          <cell r="E1005">
            <v>0</v>
          </cell>
          <cell r="F1005">
            <v>0</v>
          </cell>
        </row>
        <row r="1006">
          <cell r="B1006" t="str">
            <v>CSCJ155B</v>
          </cell>
          <cell r="C1006" t="str">
            <v>Cisco 7200 Series IOS SERVICE PROVIDER</v>
          </cell>
          <cell r="D1006">
            <v>501000</v>
          </cell>
          <cell r="E1006">
            <v>2024</v>
          </cell>
          <cell r="F1006">
            <v>129860</v>
          </cell>
        </row>
        <row r="1007">
          <cell r="B1007" t="str">
            <v>CSCJ156B</v>
          </cell>
          <cell r="C1007" t="str">
            <v>Cisco 7200 Series IOS SERVICE PROVIDER/SECURE SHELL 3DES</v>
          </cell>
          <cell r="D1007">
            <v>188000</v>
          </cell>
          <cell r="E1007">
            <v>759</v>
          </cell>
          <cell r="F1007">
            <v>48700</v>
          </cell>
        </row>
        <row r="1008">
          <cell r="B1008" t="str">
            <v>CSCJ157B</v>
          </cell>
          <cell r="C1008" t="str">
            <v>Cisco 7200 Series IOS SERVICE PROVIDER/SECURE SHELL 3DES</v>
          </cell>
          <cell r="D1008">
            <v>689000</v>
          </cell>
          <cell r="E1008">
            <v>2783</v>
          </cell>
          <cell r="F1008">
            <v>178560</v>
          </cell>
        </row>
        <row r="1009">
          <cell r="B1009" t="str">
            <v>CSCJ158B</v>
          </cell>
          <cell r="C1009" t="str">
            <v>Cisco 3725 Ser IOS ENTERPRISE PLUS</v>
          </cell>
          <cell r="D1009">
            <v>406000</v>
          </cell>
          <cell r="E1009">
            <v>2024</v>
          </cell>
          <cell r="F1009">
            <v>129860</v>
          </cell>
        </row>
        <row r="1010">
          <cell r="B1010" t="str">
            <v>CSCJ159B</v>
          </cell>
          <cell r="C1010" t="str">
            <v>Cisco 3725 Ser IOS ENTERPRISE PLUS</v>
          </cell>
          <cell r="D1010">
            <v>406000</v>
          </cell>
          <cell r="E1010">
            <v>2024</v>
          </cell>
          <cell r="F1010">
            <v>129860</v>
          </cell>
        </row>
        <row r="1011">
          <cell r="B1011" t="str">
            <v>CSCJ160B</v>
          </cell>
          <cell r="C1011" t="str">
            <v>Cisco 3725 Ser IOS ADVANCED ENTERPRISE SERVICES</v>
          </cell>
          <cell r="D1011">
            <v>711000</v>
          </cell>
          <cell r="E1011">
            <v>3542</v>
          </cell>
          <cell r="F1011">
            <v>227250</v>
          </cell>
        </row>
        <row r="1012">
          <cell r="B1012" t="str">
            <v>CSCJ161B</v>
          </cell>
          <cell r="C1012" t="str">
            <v>Cisco 3725 Ser IOS ADVANCED ENTERPRISE SERVICES</v>
          </cell>
          <cell r="D1012">
            <v>711000</v>
          </cell>
          <cell r="E1012">
            <v>3542</v>
          </cell>
          <cell r="F1012">
            <v>227250</v>
          </cell>
        </row>
        <row r="1013">
          <cell r="B1013" t="str">
            <v>CSCJ162B</v>
          </cell>
          <cell r="C1013" t="str">
            <v>Cisco 3725 Ser IOS ENTERPRISE/FW/IDS PLUS IPSEC 3DES</v>
          </cell>
          <cell r="D1013">
            <v>975000</v>
          </cell>
          <cell r="E1013">
            <v>4858</v>
          </cell>
          <cell r="F1013">
            <v>311690</v>
          </cell>
        </row>
        <row r="1014">
          <cell r="B1014" t="str">
            <v>CSCJ163B</v>
          </cell>
          <cell r="C1014" t="str">
            <v>Cisco 3725 Ser IOS ENTERPRISE/FW/IDS PLUS IPSEC 3DES</v>
          </cell>
          <cell r="D1014">
            <v>975000</v>
          </cell>
          <cell r="E1014">
            <v>4858</v>
          </cell>
          <cell r="F1014">
            <v>311690</v>
          </cell>
        </row>
        <row r="1015">
          <cell r="B1015" t="str">
            <v>CSCJ164B</v>
          </cell>
          <cell r="C1015" t="str">
            <v>Cisco 3725 Ser IOS ADVANCED IP SERVICES</v>
          </cell>
          <cell r="D1015">
            <v>508000</v>
          </cell>
          <cell r="E1015">
            <v>2530</v>
          </cell>
          <cell r="F1015">
            <v>162320</v>
          </cell>
        </row>
        <row r="1016">
          <cell r="B1016" t="str">
            <v>CSCJ165B</v>
          </cell>
          <cell r="C1016" t="str">
            <v>Cisco 3725 Ser IOS ADVANCED IP SERVICES</v>
          </cell>
          <cell r="D1016">
            <v>508000</v>
          </cell>
          <cell r="E1016">
            <v>2530</v>
          </cell>
          <cell r="F1016">
            <v>162320</v>
          </cell>
        </row>
        <row r="1017">
          <cell r="B1017" t="str">
            <v>CSCJ166B</v>
          </cell>
          <cell r="C1017" t="str">
            <v>Cisco 3725 Ser IOS ENTERPRISE PLUS IPSEC 3DES</v>
          </cell>
          <cell r="D1017">
            <v>731000</v>
          </cell>
          <cell r="E1017">
            <v>3643</v>
          </cell>
          <cell r="F1017">
            <v>233730</v>
          </cell>
        </row>
        <row r="1018">
          <cell r="B1018" t="str">
            <v>CSCJ167B</v>
          </cell>
          <cell r="C1018" t="str">
            <v>Cisco 3725 Ser IOS ENTERPRISE PLUS IPSEC 3DES</v>
          </cell>
          <cell r="D1018">
            <v>731000</v>
          </cell>
          <cell r="E1018">
            <v>3643</v>
          </cell>
          <cell r="F1018">
            <v>233730</v>
          </cell>
        </row>
        <row r="1019">
          <cell r="B1019" t="str">
            <v>CSCJ168B</v>
          </cell>
          <cell r="C1019" t="str">
            <v>Cisco 3725 Ser IOS VOICE IP TO IP VOICE GATEWAY IPSEC 3DES</v>
          </cell>
          <cell r="D1019">
            <v>731000</v>
          </cell>
          <cell r="E1019">
            <v>3643</v>
          </cell>
          <cell r="F1019">
            <v>233730</v>
          </cell>
        </row>
        <row r="1020">
          <cell r="B1020" t="str">
            <v>CSCJ169B</v>
          </cell>
          <cell r="C1020" t="str">
            <v>Cisco 3725 Ser IOS VOICE IP TO IP VOICE GATEWAY IPSEC 3DES</v>
          </cell>
          <cell r="D1020">
            <v>731000</v>
          </cell>
          <cell r="E1020">
            <v>3643</v>
          </cell>
          <cell r="F1020">
            <v>233730</v>
          </cell>
        </row>
        <row r="1021">
          <cell r="B1021" t="str">
            <v>CSCJ170B</v>
          </cell>
          <cell r="C1021" t="str">
            <v>Cisco 3725 Ser IOS VOICE IP TO IP VOICE GATEWAY</v>
          </cell>
          <cell r="D1021">
            <v>406000</v>
          </cell>
          <cell r="E1021">
            <v>2024</v>
          </cell>
          <cell r="F1021">
            <v>129860</v>
          </cell>
        </row>
        <row r="1022">
          <cell r="B1022" t="str">
            <v>CSCJ171B</v>
          </cell>
          <cell r="C1022" t="str">
            <v>Cisco 3725 Ser IOS VOICE IP TO IP VOICE GATEWAY</v>
          </cell>
          <cell r="D1022">
            <v>406000</v>
          </cell>
          <cell r="E1022">
            <v>2024</v>
          </cell>
          <cell r="F1022">
            <v>129860</v>
          </cell>
        </row>
        <row r="1023">
          <cell r="B1023" t="str">
            <v>CSCJ172B</v>
          </cell>
          <cell r="C1023" t="str">
            <v>Cisco 3725 Ser IOS ENTERPRISE PLUS/H323 MCM</v>
          </cell>
          <cell r="D1023">
            <v>711000</v>
          </cell>
          <cell r="E1023">
            <v>3542</v>
          </cell>
          <cell r="F1023">
            <v>227250</v>
          </cell>
        </row>
        <row r="1024">
          <cell r="B1024" t="str">
            <v>CSCJ173B</v>
          </cell>
          <cell r="C1024" t="str">
            <v>Cisco 3725 Ser IOS ENTERPRISE PLUS/H323 MCM</v>
          </cell>
          <cell r="D1024">
            <v>711000</v>
          </cell>
          <cell r="E1024">
            <v>3542</v>
          </cell>
          <cell r="F1024">
            <v>227250</v>
          </cell>
        </row>
        <row r="1025">
          <cell r="B1025" t="str">
            <v>CSCJ174B</v>
          </cell>
          <cell r="C1025" t="str">
            <v>Cisco 3725 Ser IOS ENTERPRISE/SNASW PLUS IPSEC 3DES</v>
          </cell>
          <cell r="D1025">
            <v>1361000</v>
          </cell>
          <cell r="E1025">
            <v>6780</v>
          </cell>
          <cell r="F1025">
            <v>435000</v>
          </cell>
        </row>
        <row r="1026">
          <cell r="B1026" t="str">
            <v>CSCJ175B</v>
          </cell>
          <cell r="C1026" t="str">
            <v>Cisco 3725 Ser IOS ENTERPRISE/SNASW PLUS IPSEC 3DES</v>
          </cell>
          <cell r="D1026">
            <v>1361000</v>
          </cell>
          <cell r="E1026">
            <v>6780</v>
          </cell>
          <cell r="F1026">
            <v>435000</v>
          </cell>
        </row>
        <row r="1027">
          <cell r="B1027" t="str">
            <v>CSCJ176B</v>
          </cell>
          <cell r="C1027" t="str">
            <v>Cisco 3725 Ser IOS ENTERPRISE/SNASW PLUS</v>
          </cell>
          <cell r="D1027">
            <v>995000</v>
          </cell>
          <cell r="E1027">
            <v>4959</v>
          </cell>
          <cell r="F1027">
            <v>318170</v>
          </cell>
        </row>
        <row r="1028">
          <cell r="B1028" t="str">
            <v>CSCJ177B</v>
          </cell>
          <cell r="C1028" t="str">
            <v>Cisco 3725 Ser IOS ENTERPRISE/SNASW PLUS</v>
          </cell>
          <cell r="D1028">
            <v>995000</v>
          </cell>
          <cell r="E1028">
            <v>4959</v>
          </cell>
          <cell r="F1028">
            <v>318170</v>
          </cell>
        </row>
        <row r="1029">
          <cell r="B1029" t="str">
            <v>CSCJ178B</v>
          </cell>
          <cell r="C1029" t="str">
            <v>Cisco 3725 Ser IOS ADVANCED SECURITY</v>
          </cell>
          <cell r="D1029">
            <v>305000</v>
          </cell>
          <cell r="E1029">
            <v>1518</v>
          </cell>
          <cell r="F1029">
            <v>97390</v>
          </cell>
        </row>
        <row r="1030">
          <cell r="B1030" t="str">
            <v>CSCJ179B</v>
          </cell>
          <cell r="C1030" t="str">
            <v>Cisco 3725 Ser IOS ADVANCED SECURITY</v>
          </cell>
          <cell r="D1030">
            <v>305000</v>
          </cell>
          <cell r="E1030">
            <v>1518</v>
          </cell>
          <cell r="F1030">
            <v>97390</v>
          </cell>
        </row>
        <row r="1031">
          <cell r="B1031" t="str">
            <v>CSCJ180B</v>
          </cell>
          <cell r="C1031" t="str">
            <v>Cisco 3725 Ser IOS IP/IPX/APPLETALK</v>
          </cell>
          <cell r="D1031">
            <v>81000</v>
          </cell>
          <cell r="E1031">
            <v>405</v>
          </cell>
          <cell r="F1031">
            <v>25980</v>
          </cell>
        </row>
        <row r="1032">
          <cell r="B1032" t="str">
            <v>CSCJ181B</v>
          </cell>
          <cell r="C1032" t="str">
            <v>Cisco 3725 Ser IOS IP/IPX/APPLETALK</v>
          </cell>
          <cell r="D1032">
            <v>81000</v>
          </cell>
          <cell r="E1032">
            <v>405</v>
          </cell>
          <cell r="F1032">
            <v>25980</v>
          </cell>
        </row>
        <row r="1033">
          <cell r="B1033" t="str">
            <v>CSCJ182B</v>
          </cell>
          <cell r="C1033" t="str">
            <v>Cisco 3725 Ser IOS IP/IPX/APPLETALK PLUS FW/IDS</v>
          </cell>
          <cell r="D1033">
            <v>467000</v>
          </cell>
          <cell r="E1033">
            <v>2328</v>
          </cell>
          <cell r="F1033">
            <v>149360</v>
          </cell>
        </row>
        <row r="1034">
          <cell r="B1034" t="str">
            <v>CSCJ183B</v>
          </cell>
          <cell r="C1034" t="str">
            <v>Cisco 3725 Ser IOS IP/IPX/APPLETALK PLUS FW/IDS</v>
          </cell>
          <cell r="D1034">
            <v>467000</v>
          </cell>
          <cell r="E1034">
            <v>2328</v>
          </cell>
          <cell r="F1034">
            <v>149360</v>
          </cell>
        </row>
        <row r="1035">
          <cell r="B1035" t="str">
            <v>CSCJ184B</v>
          </cell>
          <cell r="C1035" t="str">
            <v>Cisco 3725 Ser IOS IP/IPX/APPLETALK PLUS</v>
          </cell>
          <cell r="D1035">
            <v>223000</v>
          </cell>
          <cell r="E1035">
            <v>1113</v>
          </cell>
          <cell r="F1035">
            <v>71410</v>
          </cell>
        </row>
        <row r="1036">
          <cell r="B1036" t="str">
            <v>CSCJ185B</v>
          </cell>
          <cell r="C1036" t="str">
            <v>Cisco 3725 Ser IOS IP/IPX/APPLETALK PLUS</v>
          </cell>
          <cell r="D1036">
            <v>223000</v>
          </cell>
          <cell r="E1036">
            <v>1113</v>
          </cell>
          <cell r="F1036">
            <v>71410</v>
          </cell>
        </row>
        <row r="1037">
          <cell r="B1037" t="str">
            <v>CSCJ186B</v>
          </cell>
          <cell r="C1037" t="str">
            <v>Cisco 3725 Ser IOS IP</v>
          </cell>
          <cell r="D1037">
            <v>0</v>
          </cell>
          <cell r="E1037">
            <v>0</v>
          </cell>
          <cell r="F1037">
            <v>0</v>
          </cell>
        </row>
        <row r="1038">
          <cell r="B1038" t="str">
            <v>CSCJ187B</v>
          </cell>
          <cell r="C1038" t="str">
            <v>Cisco 3725 Ser IOS IP</v>
          </cell>
          <cell r="D1038">
            <v>61000</v>
          </cell>
          <cell r="E1038">
            <v>304</v>
          </cell>
          <cell r="F1038">
            <v>19500</v>
          </cell>
        </row>
        <row r="1039">
          <cell r="B1039" t="str">
            <v>CSCJ188B</v>
          </cell>
          <cell r="C1039" t="str">
            <v>Cisco 3725 Ser IOS IP/FW/IDS</v>
          </cell>
          <cell r="D1039">
            <v>305000</v>
          </cell>
          <cell r="E1039">
            <v>1518</v>
          </cell>
          <cell r="F1039">
            <v>97390</v>
          </cell>
        </row>
        <row r="1040">
          <cell r="B1040" t="str">
            <v>CSCJ189B</v>
          </cell>
          <cell r="C1040" t="str">
            <v>Cisco 3725 Ser IOS IP/FW/IDS</v>
          </cell>
          <cell r="D1040">
            <v>305000</v>
          </cell>
          <cell r="E1040">
            <v>1518</v>
          </cell>
          <cell r="F1040">
            <v>97390</v>
          </cell>
        </row>
        <row r="1041">
          <cell r="B1041" t="str">
            <v>CSCJ190B</v>
          </cell>
          <cell r="C1041" t="str">
            <v>Cisco 3725 Ser IOS IP/FW/IDS PLUS IPSEC 3DES</v>
          </cell>
          <cell r="D1041">
            <v>853000</v>
          </cell>
          <cell r="E1041">
            <v>4250</v>
          </cell>
          <cell r="F1041">
            <v>272680</v>
          </cell>
        </row>
        <row r="1042">
          <cell r="B1042" t="str">
            <v>CSCJ191B</v>
          </cell>
          <cell r="C1042" t="str">
            <v>Cisco 3725 Ser IOS IP/FW/IDS PLUS IPSEC 3DES</v>
          </cell>
          <cell r="D1042">
            <v>853000</v>
          </cell>
          <cell r="E1042">
            <v>4250</v>
          </cell>
          <cell r="F1042">
            <v>272680</v>
          </cell>
        </row>
        <row r="1043">
          <cell r="B1043" t="str">
            <v>CSCJ192B</v>
          </cell>
          <cell r="C1043" t="str">
            <v>Cisco 3725 Ser IOS IP PLUS IPSEC 3DES</v>
          </cell>
          <cell r="D1043">
            <v>609000</v>
          </cell>
          <cell r="E1043">
            <v>3036</v>
          </cell>
          <cell r="F1043">
            <v>194790</v>
          </cell>
        </row>
        <row r="1044">
          <cell r="B1044" t="str">
            <v>CSCJ193B</v>
          </cell>
          <cell r="C1044" t="str">
            <v>Cisco 3725 Ser IOS IP PLUS IPSEC 3DES</v>
          </cell>
          <cell r="D1044">
            <v>609000</v>
          </cell>
          <cell r="E1044">
            <v>3036</v>
          </cell>
          <cell r="F1044">
            <v>194790</v>
          </cell>
        </row>
        <row r="1045">
          <cell r="B1045" t="str">
            <v>CSCJ194B</v>
          </cell>
          <cell r="C1045" t="str">
            <v>Cisco 3725 Ser IOS IP PLUS</v>
          </cell>
          <cell r="D1045">
            <v>183000</v>
          </cell>
          <cell r="E1045">
            <v>911</v>
          </cell>
          <cell r="F1045">
            <v>58450</v>
          </cell>
        </row>
        <row r="1046">
          <cell r="B1046" t="str">
            <v>CSCJ195B</v>
          </cell>
          <cell r="C1046" t="str">
            <v>Cisco 3725 Ser IOS IP PLUS</v>
          </cell>
          <cell r="D1046">
            <v>183000</v>
          </cell>
          <cell r="E1046">
            <v>911</v>
          </cell>
          <cell r="F1046">
            <v>58450</v>
          </cell>
        </row>
        <row r="1047">
          <cell r="B1047" t="str">
            <v>CSCJ196B</v>
          </cell>
          <cell r="C1047" t="str">
            <v>Cisco 3725 Ser IOS IP/H323</v>
          </cell>
          <cell r="D1047">
            <v>853000</v>
          </cell>
          <cell r="E1047">
            <v>4250</v>
          </cell>
          <cell r="F1047">
            <v>272680</v>
          </cell>
        </row>
        <row r="1048">
          <cell r="B1048" t="str">
            <v>CSCJ197B</v>
          </cell>
          <cell r="C1048" t="str">
            <v>Cisco 3725 Ser IOS IP/H323</v>
          </cell>
          <cell r="D1048">
            <v>853000</v>
          </cell>
          <cell r="E1048">
            <v>4250</v>
          </cell>
          <cell r="F1048">
            <v>272680</v>
          </cell>
        </row>
        <row r="1049">
          <cell r="B1049" t="str">
            <v>CSCJ198B</v>
          </cell>
          <cell r="C1049" t="str">
            <v>Cisco 3725 Ser IOS ENTERPRISE BASE</v>
          </cell>
          <cell r="D1049">
            <v>162000</v>
          </cell>
          <cell r="E1049">
            <v>810</v>
          </cell>
          <cell r="F1049">
            <v>51970</v>
          </cell>
        </row>
        <row r="1050">
          <cell r="B1050" t="str">
            <v>CSCJ199B</v>
          </cell>
          <cell r="C1050" t="str">
            <v>Cisco 3725 Ser IOS ENTERPRISE BASE</v>
          </cell>
          <cell r="D1050">
            <v>162000</v>
          </cell>
          <cell r="E1050">
            <v>810</v>
          </cell>
          <cell r="F1050">
            <v>51970</v>
          </cell>
        </row>
        <row r="1051">
          <cell r="B1051" t="str">
            <v>CSCJ200B</v>
          </cell>
          <cell r="C1051" t="str">
            <v>Cisco 3725 Ser IOS ENTERPRISE SERVICES</v>
          </cell>
          <cell r="D1051">
            <v>406000</v>
          </cell>
          <cell r="E1051">
            <v>2024</v>
          </cell>
          <cell r="F1051">
            <v>129860</v>
          </cell>
        </row>
        <row r="1052">
          <cell r="B1052" t="str">
            <v>CSCJ201B</v>
          </cell>
          <cell r="C1052" t="str">
            <v>Cisco 3725 Ser IOS ENTERPRISE SERVICES</v>
          </cell>
          <cell r="D1052">
            <v>406000</v>
          </cell>
          <cell r="E1052">
            <v>2024</v>
          </cell>
          <cell r="F1052">
            <v>129860</v>
          </cell>
        </row>
        <row r="1053">
          <cell r="B1053" t="str">
            <v>CSCJ202B</v>
          </cell>
          <cell r="C1053" t="str">
            <v>Cisco 3725 Ser IOS IP BASE</v>
          </cell>
          <cell r="D1053">
            <v>0</v>
          </cell>
          <cell r="E1053">
            <v>0</v>
          </cell>
          <cell r="F1053">
            <v>0</v>
          </cell>
        </row>
        <row r="1054">
          <cell r="B1054" t="str">
            <v>CSCJ203B</v>
          </cell>
          <cell r="C1054" t="str">
            <v>Cisco 3725 Ser IOS IP BASE</v>
          </cell>
          <cell r="D1054">
            <v>61000</v>
          </cell>
          <cell r="E1054">
            <v>304</v>
          </cell>
          <cell r="F1054">
            <v>19500</v>
          </cell>
        </row>
        <row r="1055">
          <cell r="B1055" t="str">
            <v>CSCJ204B</v>
          </cell>
          <cell r="C1055" t="str">
            <v>Cisco 3725 Ser IOS IP VOICE</v>
          </cell>
          <cell r="D1055">
            <v>142000</v>
          </cell>
          <cell r="E1055">
            <v>708</v>
          </cell>
          <cell r="F1055">
            <v>45420</v>
          </cell>
        </row>
        <row r="1056">
          <cell r="B1056" t="str">
            <v>CSCJ205B</v>
          </cell>
          <cell r="C1056" t="str">
            <v>Cisco 3725 Ser IOS IP VOICE</v>
          </cell>
          <cell r="D1056">
            <v>142000</v>
          </cell>
          <cell r="E1056">
            <v>708</v>
          </cell>
          <cell r="F1056">
            <v>45420</v>
          </cell>
        </row>
        <row r="1057">
          <cell r="B1057" t="str">
            <v>CSCJ206B</v>
          </cell>
          <cell r="C1057" t="str">
            <v>Cisco 3725 Ser IOS SP SERVICES</v>
          </cell>
          <cell r="D1057">
            <v>203000</v>
          </cell>
          <cell r="E1057">
            <v>1012</v>
          </cell>
          <cell r="F1057">
            <v>64930</v>
          </cell>
        </row>
        <row r="1058">
          <cell r="B1058" t="str">
            <v>CSCJ207B</v>
          </cell>
          <cell r="C1058" t="str">
            <v>Cisco 3725 Ser IOS SP SERVICES</v>
          </cell>
          <cell r="D1058">
            <v>203000</v>
          </cell>
          <cell r="E1058">
            <v>1012</v>
          </cell>
          <cell r="F1058">
            <v>64930</v>
          </cell>
        </row>
        <row r="1059">
          <cell r="B1059" t="str">
            <v>CSCJ208B</v>
          </cell>
          <cell r="C1059" t="str">
            <v>Cisco 3725 Ser IOS SERVICE PROVIDER</v>
          </cell>
          <cell r="D1059">
            <v>61000</v>
          </cell>
          <cell r="E1059">
            <v>304</v>
          </cell>
          <cell r="F1059">
            <v>19500</v>
          </cell>
        </row>
        <row r="1060">
          <cell r="B1060" t="str">
            <v>CSCJ209B</v>
          </cell>
          <cell r="C1060" t="str">
            <v>Cisco 3745 Ser IOS ADVANCED ENTERPRISE SERVICES</v>
          </cell>
          <cell r="D1060">
            <v>711000</v>
          </cell>
          <cell r="E1060">
            <v>3542</v>
          </cell>
          <cell r="F1060">
            <v>227250</v>
          </cell>
        </row>
        <row r="1061">
          <cell r="B1061" t="str">
            <v>CSCJ210B</v>
          </cell>
          <cell r="C1061" t="str">
            <v>Cisco 3745 Ser IOS ADVANCED ENTERPRISE SERVICES</v>
          </cell>
          <cell r="D1061">
            <v>711000</v>
          </cell>
          <cell r="E1061">
            <v>3542</v>
          </cell>
          <cell r="F1061">
            <v>227250</v>
          </cell>
        </row>
        <row r="1062">
          <cell r="B1062" t="str">
            <v>CSCJ211B</v>
          </cell>
          <cell r="C1062" t="str">
            <v>Cisco 3745 Ser IOS ENTERPRISE/FW/IDS PLUS IPSEC 3DES</v>
          </cell>
          <cell r="D1062">
            <v>975000</v>
          </cell>
          <cell r="E1062">
            <v>4858</v>
          </cell>
          <cell r="F1062">
            <v>311690</v>
          </cell>
        </row>
        <row r="1063">
          <cell r="B1063" t="str">
            <v>CSCJ212B</v>
          </cell>
          <cell r="C1063" t="str">
            <v>Cisco 3745 Ser IOS ENTERPRISE/FW/IDS PLUS IPSEC 3DES</v>
          </cell>
          <cell r="D1063">
            <v>975000</v>
          </cell>
          <cell r="E1063">
            <v>4858</v>
          </cell>
          <cell r="F1063">
            <v>311690</v>
          </cell>
        </row>
        <row r="1064">
          <cell r="B1064" t="str">
            <v>CSCJ213B</v>
          </cell>
          <cell r="C1064" t="str">
            <v>Cisco 3745 Ser IOS ADVANCED IP SERVICES</v>
          </cell>
          <cell r="D1064">
            <v>508000</v>
          </cell>
          <cell r="E1064">
            <v>2530</v>
          </cell>
          <cell r="F1064">
            <v>162320</v>
          </cell>
        </row>
        <row r="1065">
          <cell r="B1065" t="str">
            <v>CSCJ214B</v>
          </cell>
          <cell r="C1065" t="str">
            <v>Cisco 3745 Ser IOS ADVANCED IP SERVICES</v>
          </cell>
          <cell r="D1065">
            <v>508000</v>
          </cell>
          <cell r="E1065">
            <v>2530</v>
          </cell>
          <cell r="F1065">
            <v>162320</v>
          </cell>
        </row>
        <row r="1066">
          <cell r="B1066" t="str">
            <v>CSCJ215B</v>
          </cell>
          <cell r="C1066" t="str">
            <v>Cisco 3745 Ser IOS ENTERPRISE PLUS IPSEC 3DES</v>
          </cell>
          <cell r="D1066">
            <v>731000</v>
          </cell>
          <cell r="E1066">
            <v>3643</v>
          </cell>
          <cell r="F1066">
            <v>233730</v>
          </cell>
        </row>
        <row r="1067">
          <cell r="B1067" t="str">
            <v>CSCJ216B</v>
          </cell>
          <cell r="C1067" t="str">
            <v>Cisco 3745 Ser IOS ENTERPRISE PLUS IPSEC 3DES</v>
          </cell>
          <cell r="D1067">
            <v>731000</v>
          </cell>
          <cell r="E1067">
            <v>3643</v>
          </cell>
          <cell r="F1067">
            <v>233730</v>
          </cell>
        </row>
        <row r="1068">
          <cell r="B1068" t="str">
            <v>CSCJ217B</v>
          </cell>
          <cell r="C1068" t="str">
            <v>Cisco 3745 Ser IOS VOICE IP TO IP VOICE GATEWAY IPSEC 3DES</v>
          </cell>
          <cell r="D1068">
            <v>731000</v>
          </cell>
          <cell r="E1068">
            <v>3643</v>
          </cell>
          <cell r="F1068">
            <v>233730</v>
          </cell>
        </row>
        <row r="1069">
          <cell r="B1069" t="str">
            <v>CSCJ218B</v>
          </cell>
          <cell r="C1069" t="str">
            <v>Cisco 3745 Ser IOS VOICE IP TO IP VOICE GATEWAY IPSEC 3DES</v>
          </cell>
          <cell r="D1069">
            <v>731000</v>
          </cell>
          <cell r="E1069">
            <v>3643</v>
          </cell>
          <cell r="F1069">
            <v>233730</v>
          </cell>
        </row>
        <row r="1070">
          <cell r="B1070" t="str">
            <v>CSCJ219B</v>
          </cell>
          <cell r="C1070" t="str">
            <v>Cisco 3745 Ser IOS ENTERPRISE PLUS</v>
          </cell>
          <cell r="D1070">
            <v>406000</v>
          </cell>
          <cell r="E1070">
            <v>2024</v>
          </cell>
          <cell r="F1070">
            <v>129860</v>
          </cell>
        </row>
        <row r="1071">
          <cell r="B1071" t="str">
            <v>CSCJ220B</v>
          </cell>
          <cell r="C1071" t="str">
            <v>Cisco 3745 Ser IOS ENTERPRISE PLUS</v>
          </cell>
          <cell r="D1071">
            <v>406000</v>
          </cell>
          <cell r="E1071">
            <v>2024</v>
          </cell>
          <cell r="F1071">
            <v>129860</v>
          </cell>
        </row>
        <row r="1072">
          <cell r="B1072" t="str">
            <v>CSCJ221B</v>
          </cell>
          <cell r="C1072" t="str">
            <v>Cisco 3745 Ser IOS VOICE IP TO IP VOICE GATEWAY</v>
          </cell>
          <cell r="D1072">
            <v>406000</v>
          </cell>
          <cell r="E1072">
            <v>2024</v>
          </cell>
          <cell r="F1072">
            <v>129860</v>
          </cell>
        </row>
        <row r="1073">
          <cell r="B1073" t="str">
            <v>CSCJ222B</v>
          </cell>
          <cell r="C1073" t="str">
            <v>Cisco 3745 Ser IOS VOICE IP TO IP VOICE GATEWAY</v>
          </cell>
          <cell r="D1073">
            <v>406000</v>
          </cell>
          <cell r="E1073">
            <v>2024</v>
          </cell>
          <cell r="F1073">
            <v>129860</v>
          </cell>
        </row>
        <row r="1074">
          <cell r="B1074" t="str">
            <v>CSCJ223B</v>
          </cell>
          <cell r="C1074" t="str">
            <v>Cisco 3745 Ser IOS ENTERPRISE PLUS/H323 MCM</v>
          </cell>
          <cell r="D1074">
            <v>711000</v>
          </cell>
          <cell r="E1074">
            <v>3542</v>
          </cell>
          <cell r="F1074">
            <v>227250</v>
          </cell>
        </row>
        <row r="1075">
          <cell r="B1075" t="str">
            <v>CSCJ224B</v>
          </cell>
          <cell r="C1075" t="str">
            <v>Cisco 3745 Ser IOS ENTERPRISE PLUS/H323 MCM</v>
          </cell>
          <cell r="D1075">
            <v>711000</v>
          </cell>
          <cell r="E1075">
            <v>3542</v>
          </cell>
          <cell r="F1075">
            <v>227250</v>
          </cell>
        </row>
        <row r="1076">
          <cell r="B1076" t="str">
            <v>CSCJ225B</v>
          </cell>
          <cell r="C1076" t="str">
            <v>Cisco 3745 Ser IOS ENTERPRISE/SNASW PLUS IPSEC 3DES</v>
          </cell>
          <cell r="D1076">
            <v>1361000</v>
          </cell>
          <cell r="E1076">
            <v>6780</v>
          </cell>
          <cell r="F1076">
            <v>435000</v>
          </cell>
        </row>
        <row r="1077">
          <cell r="B1077" t="str">
            <v>CSCJ226B</v>
          </cell>
          <cell r="C1077" t="str">
            <v>Cisco 3745 Ser IOS ENTERPRISE/SNASW PLUS IPSEC 3DES</v>
          </cell>
          <cell r="D1077">
            <v>1361000</v>
          </cell>
          <cell r="E1077">
            <v>6780</v>
          </cell>
          <cell r="F1077">
            <v>435000</v>
          </cell>
        </row>
        <row r="1078">
          <cell r="B1078" t="str">
            <v>CSCJ227B</v>
          </cell>
          <cell r="C1078" t="str">
            <v>Cisco 3745 Ser IOS ENTERPRISE/SNASW PLUS</v>
          </cell>
          <cell r="D1078">
            <v>995000</v>
          </cell>
          <cell r="E1078">
            <v>4959</v>
          </cell>
          <cell r="F1078">
            <v>318170</v>
          </cell>
        </row>
        <row r="1079">
          <cell r="B1079" t="str">
            <v>CSCJ228B</v>
          </cell>
          <cell r="C1079" t="str">
            <v>Cisco 3745 Ser IOS ENTERPRISE/SNASW PLUS</v>
          </cell>
          <cell r="D1079">
            <v>995000</v>
          </cell>
          <cell r="E1079">
            <v>4959</v>
          </cell>
          <cell r="F1079">
            <v>318170</v>
          </cell>
        </row>
        <row r="1080">
          <cell r="B1080" t="str">
            <v>CSCJ229B</v>
          </cell>
          <cell r="C1080" t="str">
            <v>Cisco 3745 Ser IOS ADVANCED SECURITY</v>
          </cell>
          <cell r="D1080">
            <v>305000</v>
          </cell>
          <cell r="E1080">
            <v>1518</v>
          </cell>
          <cell r="F1080">
            <v>97390</v>
          </cell>
        </row>
        <row r="1081">
          <cell r="B1081" t="str">
            <v>CSCJ230B</v>
          </cell>
          <cell r="C1081" t="str">
            <v>Cisco 3745 Ser IOS ADVANCED SECURITY</v>
          </cell>
          <cell r="D1081">
            <v>305000</v>
          </cell>
          <cell r="E1081">
            <v>1518</v>
          </cell>
          <cell r="F1081">
            <v>97390</v>
          </cell>
        </row>
        <row r="1082">
          <cell r="B1082" t="str">
            <v>CSCJ231B</v>
          </cell>
          <cell r="C1082" t="str">
            <v>Cisco 3745 Ser IOS IP/IPX/APPLETALK</v>
          </cell>
          <cell r="D1082">
            <v>81000</v>
          </cell>
          <cell r="E1082">
            <v>405</v>
          </cell>
          <cell r="F1082">
            <v>25980</v>
          </cell>
        </row>
        <row r="1083">
          <cell r="B1083" t="str">
            <v>CSCJ232B</v>
          </cell>
          <cell r="C1083" t="str">
            <v>Cisco 3745 Ser IOS IP/IPX/APPLETALK</v>
          </cell>
          <cell r="D1083">
            <v>81000</v>
          </cell>
          <cell r="E1083">
            <v>405</v>
          </cell>
          <cell r="F1083">
            <v>25980</v>
          </cell>
        </row>
        <row r="1084">
          <cell r="B1084" t="str">
            <v>CSCJ233B</v>
          </cell>
          <cell r="C1084" t="str">
            <v>Cisco 3745 Ser IOS IP/IPX/APPLETALK PLUS FW/IDS</v>
          </cell>
          <cell r="D1084">
            <v>467000</v>
          </cell>
          <cell r="E1084">
            <v>2328</v>
          </cell>
          <cell r="F1084">
            <v>149360</v>
          </cell>
        </row>
        <row r="1085">
          <cell r="B1085" t="str">
            <v>CSCJ234B</v>
          </cell>
          <cell r="C1085" t="str">
            <v>Cisco 3745 Ser IOS IP/IPX/APPLETALK PLUS FW/IDS</v>
          </cell>
          <cell r="D1085">
            <v>467000</v>
          </cell>
          <cell r="E1085">
            <v>2328</v>
          </cell>
          <cell r="F1085">
            <v>149360</v>
          </cell>
        </row>
        <row r="1086">
          <cell r="B1086" t="str">
            <v>CSCJ235B</v>
          </cell>
          <cell r="C1086" t="str">
            <v>Cisco 3745 Ser IOS IP/IPX/APPLETALK PLUS</v>
          </cell>
          <cell r="D1086">
            <v>223000</v>
          </cell>
          <cell r="E1086">
            <v>1113</v>
          </cell>
          <cell r="F1086">
            <v>71410</v>
          </cell>
        </row>
        <row r="1087">
          <cell r="B1087" t="str">
            <v>CSCJ236B</v>
          </cell>
          <cell r="C1087" t="str">
            <v>Cisco 3745 Ser IOS IP/IPX/APPLETALK PLUS</v>
          </cell>
          <cell r="D1087">
            <v>223000</v>
          </cell>
          <cell r="E1087">
            <v>1113</v>
          </cell>
          <cell r="F1087">
            <v>71410</v>
          </cell>
        </row>
        <row r="1088">
          <cell r="B1088" t="str">
            <v>CSCJ237B</v>
          </cell>
          <cell r="C1088" t="str">
            <v>Cisco 3745 Ser IOS IP</v>
          </cell>
          <cell r="D1088">
            <v>0</v>
          </cell>
          <cell r="E1088">
            <v>0</v>
          </cell>
          <cell r="F1088">
            <v>0</v>
          </cell>
        </row>
        <row r="1089">
          <cell r="B1089" t="str">
            <v>CSCJ238B</v>
          </cell>
          <cell r="C1089" t="str">
            <v>Cisco 3745 Ser IOS IP</v>
          </cell>
          <cell r="D1089">
            <v>61000</v>
          </cell>
          <cell r="E1089">
            <v>304</v>
          </cell>
          <cell r="F1089">
            <v>19500</v>
          </cell>
        </row>
        <row r="1090">
          <cell r="B1090" t="str">
            <v>CSCJ239B</v>
          </cell>
          <cell r="C1090" t="str">
            <v>Cisco 3745 Ser IOS IP/FW/IDS</v>
          </cell>
          <cell r="D1090">
            <v>305000</v>
          </cell>
          <cell r="E1090">
            <v>1518</v>
          </cell>
          <cell r="F1090">
            <v>97390</v>
          </cell>
        </row>
        <row r="1091">
          <cell r="B1091" t="str">
            <v>CSCJ240B</v>
          </cell>
          <cell r="C1091" t="str">
            <v>Cisco 3745 Ser IOS IP/FW/IDS</v>
          </cell>
          <cell r="D1091">
            <v>305000</v>
          </cell>
          <cell r="E1091">
            <v>1518</v>
          </cell>
          <cell r="F1091">
            <v>97390</v>
          </cell>
        </row>
        <row r="1092">
          <cell r="B1092" t="str">
            <v>CSCJ241B</v>
          </cell>
          <cell r="C1092" t="str">
            <v>Cisco 3745 Ser IOS IP/FW/IDS PLUS IPSEC 3DES</v>
          </cell>
          <cell r="D1092">
            <v>853000</v>
          </cell>
          <cell r="E1092">
            <v>4250</v>
          </cell>
          <cell r="F1092">
            <v>272680</v>
          </cell>
        </row>
        <row r="1093">
          <cell r="B1093" t="str">
            <v>CSCJ242B</v>
          </cell>
          <cell r="C1093" t="str">
            <v>Cisco 3745 Ser IOS IP/FW/IDS PLUS IPSEC 3DES</v>
          </cell>
          <cell r="D1093">
            <v>853000</v>
          </cell>
          <cell r="E1093">
            <v>4250</v>
          </cell>
          <cell r="F1093">
            <v>272680</v>
          </cell>
        </row>
        <row r="1094">
          <cell r="B1094" t="str">
            <v>CSCJ243B</v>
          </cell>
          <cell r="C1094" t="str">
            <v>Cisco 3745 Ser IOS IP PLUS IPSEC 3DES</v>
          </cell>
          <cell r="D1094">
            <v>609000</v>
          </cell>
          <cell r="E1094">
            <v>3036</v>
          </cell>
          <cell r="F1094">
            <v>194790</v>
          </cell>
        </row>
        <row r="1095">
          <cell r="B1095" t="str">
            <v>CSCJ244B</v>
          </cell>
          <cell r="C1095" t="str">
            <v>Cisco 3745 Ser IOS IP PLUS IPSEC 3DES</v>
          </cell>
          <cell r="D1095">
            <v>609000</v>
          </cell>
          <cell r="E1095">
            <v>3036</v>
          </cell>
          <cell r="F1095">
            <v>194790</v>
          </cell>
        </row>
        <row r="1096">
          <cell r="B1096" t="str">
            <v>CSCJ245B</v>
          </cell>
          <cell r="C1096" t="str">
            <v>Cisco 3745 Ser IOS IP PLUS</v>
          </cell>
          <cell r="D1096">
            <v>183000</v>
          </cell>
          <cell r="E1096">
            <v>911</v>
          </cell>
          <cell r="F1096">
            <v>58450</v>
          </cell>
        </row>
        <row r="1097">
          <cell r="B1097" t="str">
            <v>CSCJ246B</v>
          </cell>
          <cell r="C1097" t="str">
            <v>Cisco 3745 Ser IOS IP PLUS</v>
          </cell>
          <cell r="D1097">
            <v>183000</v>
          </cell>
          <cell r="E1097">
            <v>911</v>
          </cell>
          <cell r="F1097">
            <v>58450</v>
          </cell>
        </row>
        <row r="1098">
          <cell r="B1098" t="str">
            <v>CSCJ247B</v>
          </cell>
          <cell r="C1098" t="str">
            <v>Cisco 3745 Ser IOS IP/H323</v>
          </cell>
          <cell r="D1098">
            <v>853000</v>
          </cell>
          <cell r="E1098">
            <v>4250</v>
          </cell>
          <cell r="F1098">
            <v>272680</v>
          </cell>
        </row>
        <row r="1099">
          <cell r="B1099" t="str">
            <v>CSCJ248B</v>
          </cell>
          <cell r="C1099" t="str">
            <v>Cisco 3745 Ser IOS IP/H323</v>
          </cell>
          <cell r="D1099">
            <v>853000</v>
          </cell>
          <cell r="E1099">
            <v>4250</v>
          </cell>
          <cell r="F1099">
            <v>272680</v>
          </cell>
        </row>
        <row r="1100">
          <cell r="B1100" t="str">
            <v>CSCJ249B</v>
          </cell>
          <cell r="C1100" t="str">
            <v>Cisco 3745 Ser IOS ENTERPRISE BASE</v>
          </cell>
          <cell r="D1100">
            <v>162000</v>
          </cell>
          <cell r="E1100">
            <v>810</v>
          </cell>
          <cell r="F1100">
            <v>51970</v>
          </cell>
        </row>
        <row r="1101">
          <cell r="B1101" t="str">
            <v>CSCJ250B</v>
          </cell>
          <cell r="C1101" t="str">
            <v>Cisco 3745 Ser IOS ENTERPRISE BASE</v>
          </cell>
          <cell r="D1101">
            <v>162000</v>
          </cell>
          <cell r="E1101">
            <v>810</v>
          </cell>
          <cell r="F1101">
            <v>51970</v>
          </cell>
        </row>
        <row r="1102">
          <cell r="B1102" t="str">
            <v>CSCJ251B</v>
          </cell>
          <cell r="C1102" t="str">
            <v>Cisco 3745 Ser IOS ENTERPRISE SERVICES</v>
          </cell>
          <cell r="D1102">
            <v>406000</v>
          </cell>
          <cell r="E1102">
            <v>2024</v>
          </cell>
          <cell r="F1102">
            <v>129860</v>
          </cell>
        </row>
        <row r="1103">
          <cell r="B1103" t="str">
            <v>CSCJ252B</v>
          </cell>
          <cell r="C1103" t="str">
            <v>Cisco 3745 Ser IOS ENTERPRISE SERVICES</v>
          </cell>
          <cell r="D1103">
            <v>406000</v>
          </cell>
          <cell r="E1103">
            <v>2024</v>
          </cell>
          <cell r="F1103">
            <v>129860</v>
          </cell>
        </row>
        <row r="1104">
          <cell r="B1104" t="str">
            <v>CSCJ253B</v>
          </cell>
          <cell r="C1104" t="str">
            <v>Cisco 3745 Ser IOS IP BASE</v>
          </cell>
          <cell r="D1104">
            <v>0</v>
          </cell>
          <cell r="E1104">
            <v>0</v>
          </cell>
          <cell r="F1104">
            <v>0</v>
          </cell>
        </row>
        <row r="1105">
          <cell r="B1105" t="str">
            <v>CSCJ254B</v>
          </cell>
          <cell r="C1105" t="str">
            <v>Cisco 3745 Ser IOS IP BASE</v>
          </cell>
          <cell r="D1105">
            <v>61000</v>
          </cell>
          <cell r="E1105">
            <v>304</v>
          </cell>
          <cell r="F1105">
            <v>19500</v>
          </cell>
        </row>
        <row r="1106">
          <cell r="B1106" t="str">
            <v>CSCJ255B</v>
          </cell>
          <cell r="C1106" t="str">
            <v>Cisco 3745 Ser IOS IP VOICE</v>
          </cell>
          <cell r="D1106">
            <v>142000</v>
          </cell>
          <cell r="E1106">
            <v>708</v>
          </cell>
          <cell r="F1106">
            <v>45420</v>
          </cell>
        </row>
        <row r="1107">
          <cell r="B1107" t="str">
            <v>CSCJ256B</v>
          </cell>
          <cell r="C1107" t="str">
            <v>Cisco 3745 Ser IOS IP VOICE</v>
          </cell>
          <cell r="D1107">
            <v>142000</v>
          </cell>
          <cell r="E1107">
            <v>708</v>
          </cell>
          <cell r="F1107">
            <v>45420</v>
          </cell>
        </row>
        <row r="1108">
          <cell r="B1108" t="str">
            <v>CSCJ257B</v>
          </cell>
          <cell r="C1108" t="str">
            <v>Cisco 3745 Ser IOS SP SERVICES</v>
          </cell>
          <cell r="D1108">
            <v>203000</v>
          </cell>
          <cell r="E1108">
            <v>1012</v>
          </cell>
          <cell r="F1108">
            <v>64930</v>
          </cell>
        </row>
        <row r="1109">
          <cell r="B1109" t="str">
            <v>CSCJ258B</v>
          </cell>
          <cell r="C1109" t="str">
            <v>Cisco 3745 Ser IOS SP SERVICES</v>
          </cell>
          <cell r="D1109">
            <v>203000</v>
          </cell>
          <cell r="E1109">
            <v>1012</v>
          </cell>
          <cell r="F1109">
            <v>64930</v>
          </cell>
        </row>
        <row r="1110">
          <cell r="B1110" t="str">
            <v>CSCJ259B</v>
          </cell>
          <cell r="C1110" t="str">
            <v>Cisco 2600 Ser IOS ENTERPRISE BASIC</v>
          </cell>
          <cell r="D1110">
            <v>183000</v>
          </cell>
          <cell r="E1110">
            <v>911</v>
          </cell>
          <cell r="F1110">
            <v>58450</v>
          </cell>
        </row>
        <row r="1111">
          <cell r="B1111" t="str">
            <v>CSCJ260B</v>
          </cell>
          <cell r="C1111" t="str">
            <v>Cisco 2600 Ser IOS ENTERPRISE BASIC</v>
          </cell>
          <cell r="D1111">
            <v>183000</v>
          </cell>
          <cell r="E1111">
            <v>911</v>
          </cell>
          <cell r="F1111">
            <v>58450</v>
          </cell>
        </row>
        <row r="1112">
          <cell r="B1112" t="str">
            <v>CSCJ261B</v>
          </cell>
          <cell r="C1112" t="str">
            <v>Cisco 2600 Ser IOS ADVANCED ENTERPRISE SERVICES</v>
          </cell>
          <cell r="D1112">
            <v>487000</v>
          </cell>
          <cell r="E1112">
            <v>2429</v>
          </cell>
          <cell r="F1112">
            <v>155840</v>
          </cell>
        </row>
        <row r="1113">
          <cell r="B1113" t="str">
            <v>CSCJ262B</v>
          </cell>
          <cell r="C1113" t="str">
            <v>Cisco 2600 Ser IOS ADVANCED ENTERPRISE SERVICES</v>
          </cell>
          <cell r="D1113">
            <v>487000</v>
          </cell>
          <cell r="E1113">
            <v>2429</v>
          </cell>
          <cell r="F1113">
            <v>155840</v>
          </cell>
        </row>
        <row r="1114">
          <cell r="B1114" t="str">
            <v>CSCJ263B</v>
          </cell>
          <cell r="C1114" t="str">
            <v>Cisco 2600 Series IOS ENTERPRISE/FW/IDS PLUS IPSEC 3DES</v>
          </cell>
          <cell r="D1114">
            <v>467000</v>
          </cell>
          <cell r="E1114">
            <v>2328</v>
          </cell>
          <cell r="F1114">
            <v>149360</v>
          </cell>
        </row>
        <row r="1115">
          <cell r="B1115" t="str">
            <v>CSCJ264B</v>
          </cell>
          <cell r="C1115" t="str">
            <v>Cisco 2600 Series IOS ENTERPRISE/FW/IDS PLUS IPSEC 3DES</v>
          </cell>
          <cell r="D1115">
            <v>467000</v>
          </cell>
          <cell r="E1115">
            <v>2328</v>
          </cell>
          <cell r="F1115">
            <v>149360</v>
          </cell>
        </row>
        <row r="1116">
          <cell r="B1116" t="str">
            <v>CSCJ265B</v>
          </cell>
          <cell r="C1116" t="str">
            <v>Cisco 2600 Series IOS ENTERPRISE/FW/IDS PLUS IPSEC 56</v>
          </cell>
          <cell r="D1116">
            <v>467000</v>
          </cell>
          <cell r="E1116">
            <v>2328</v>
          </cell>
          <cell r="F1116">
            <v>149360</v>
          </cell>
        </row>
        <row r="1117">
          <cell r="B1117" t="str">
            <v>CSCJ266B</v>
          </cell>
          <cell r="C1117" t="str">
            <v>Cisco 2600 Series IOS ENTERPRISE/FW/IDS PLUS IPSEC 56</v>
          </cell>
          <cell r="D1117">
            <v>467000</v>
          </cell>
          <cell r="E1117">
            <v>2328</v>
          </cell>
          <cell r="F1117">
            <v>149360</v>
          </cell>
        </row>
        <row r="1118">
          <cell r="B1118" t="str">
            <v>CSCJ267B</v>
          </cell>
          <cell r="C1118" t="str">
            <v>Cisco 2600 Ser IOS ENTERPRISE/FW/IDS PLUS IPSEC 3DES</v>
          </cell>
          <cell r="D1118">
            <v>467000</v>
          </cell>
          <cell r="E1118">
            <v>2328</v>
          </cell>
          <cell r="F1118">
            <v>149360</v>
          </cell>
        </row>
        <row r="1119">
          <cell r="B1119" t="str">
            <v>CSCJ268B</v>
          </cell>
          <cell r="C1119" t="str">
            <v>Cisco 2600 Ser IOS ENTERPRISE/FW/IDS PLUS IPSEC 3DES</v>
          </cell>
          <cell r="D1119">
            <v>467000</v>
          </cell>
          <cell r="E1119">
            <v>2328</v>
          </cell>
          <cell r="F1119">
            <v>149360</v>
          </cell>
        </row>
        <row r="1120">
          <cell r="B1120" t="str">
            <v>CSCJ269B</v>
          </cell>
          <cell r="C1120" t="str">
            <v>Cisco 2600 Series IOS ENTERPRISE/FW/IDS PLUS IPSEC 56</v>
          </cell>
          <cell r="D1120">
            <v>467000</v>
          </cell>
          <cell r="E1120">
            <v>2328</v>
          </cell>
          <cell r="F1120">
            <v>149360</v>
          </cell>
        </row>
        <row r="1121">
          <cell r="B1121" t="str">
            <v>CSCJ270B</v>
          </cell>
          <cell r="C1121" t="str">
            <v>Cisco 2600 Series IOS ENTERPRISE/FW/IDS PLUS IPSEC 56</v>
          </cell>
          <cell r="D1121">
            <v>467000</v>
          </cell>
          <cell r="E1121">
            <v>2328</v>
          </cell>
          <cell r="F1121">
            <v>149360</v>
          </cell>
        </row>
        <row r="1122">
          <cell r="B1122" t="str">
            <v>CSCJ271B</v>
          </cell>
          <cell r="C1122" t="str">
            <v>Cisco 2600 Ser IOS ADVANCED IP SERVICES</v>
          </cell>
          <cell r="D1122">
            <v>345000</v>
          </cell>
          <cell r="E1122">
            <v>1720</v>
          </cell>
          <cell r="F1122">
            <v>110350</v>
          </cell>
        </row>
        <row r="1123">
          <cell r="B1123" t="str">
            <v>CSCJ272B</v>
          </cell>
          <cell r="C1123" t="str">
            <v>Cisco 2600 Ser IOS ADVANCED IP SERVICES</v>
          </cell>
          <cell r="D1123">
            <v>345000</v>
          </cell>
          <cell r="E1123">
            <v>1720</v>
          </cell>
          <cell r="F1123">
            <v>110350</v>
          </cell>
        </row>
        <row r="1124">
          <cell r="B1124" t="str">
            <v>CSCJ273B</v>
          </cell>
          <cell r="C1124" t="str">
            <v>Cisco 2600 Series IOS ENTERPRISE PLUS IPSEC 3DES</v>
          </cell>
          <cell r="D1124">
            <v>366000</v>
          </cell>
          <cell r="E1124">
            <v>1822</v>
          </cell>
          <cell r="F1124">
            <v>116900</v>
          </cell>
        </row>
        <row r="1125">
          <cell r="B1125" t="str">
            <v>CSCJ274B</v>
          </cell>
          <cell r="C1125" t="str">
            <v>Cisco 2600 Series IOS ENTERPRISE PLUS IPSEC 3DES</v>
          </cell>
          <cell r="D1125">
            <v>366000</v>
          </cell>
          <cell r="E1125">
            <v>1822</v>
          </cell>
          <cell r="F1125">
            <v>116900</v>
          </cell>
        </row>
        <row r="1126">
          <cell r="B1126" t="str">
            <v>CSCJ275B</v>
          </cell>
          <cell r="C1126" t="str">
            <v>Cisco 2600 Series IOS ENTERPRISE PLUS IPSEC 56</v>
          </cell>
          <cell r="D1126">
            <v>366000</v>
          </cell>
          <cell r="E1126">
            <v>1822</v>
          </cell>
          <cell r="F1126">
            <v>116900</v>
          </cell>
        </row>
        <row r="1127">
          <cell r="B1127" t="str">
            <v>CSCJ276B</v>
          </cell>
          <cell r="C1127" t="str">
            <v>Cisco 2600 Series IOS ENTERPRISE PLUS IPSEC 56</v>
          </cell>
          <cell r="D1127">
            <v>366000</v>
          </cell>
          <cell r="E1127">
            <v>1822</v>
          </cell>
          <cell r="F1127">
            <v>116900</v>
          </cell>
        </row>
        <row r="1128">
          <cell r="B1128" t="str">
            <v>CSCJ277B</v>
          </cell>
          <cell r="C1128" t="str">
            <v>Cisco 2600 Ser IOS ENTERPRISE PLUS IPSEC 3DES</v>
          </cell>
          <cell r="D1128">
            <v>366000</v>
          </cell>
          <cell r="E1128">
            <v>1822</v>
          </cell>
          <cell r="F1128">
            <v>116900</v>
          </cell>
        </row>
        <row r="1129">
          <cell r="B1129" t="str">
            <v>CSCJ278B</v>
          </cell>
          <cell r="C1129" t="str">
            <v>Cisco 2600 Ser IOS ENTERPRISE PLUS IPSEC 3DES</v>
          </cell>
          <cell r="D1129">
            <v>366000</v>
          </cell>
          <cell r="E1129">
            <v>1822</v>
          </cell>
          <cell r="F1129">
            <v>116900</v>
          </cell>
        </row>
        <row r="1130">
          <cell r="B1130" t="str">
            <v>CSCJ279B</v>
          </cell>
          <cell r="C1130" t="str">
            <v>Cisco 2600 Ser IOS VOICE IP TO IP VOICE GATEWAY IPSEC 3DES</v>
          </cell>
          <cell r="D1130">
            <v>366000</v>
          </cell>
          <cell r="E1130">
            <v>1822</v>
          </cell>
          <cell r="F1130">
            <v>116900</v>
          </cell>
        </row>
        <row r="1131">
          <cell r="B1131" t="str">
            <v>CSCJ280B</v>
          </cell>
          <cell r="C1131" t="str">
            <v>Cisco 2600 Ser IOS VOICE IP TO IP VOICE GATEWAY IPSEC 3DES</v>
          </cell>
          <cell r="D1131">
            <v>366000</v>
          </cell>
          <cell r="E1131">
            <v>1822</v>
          </cell>
          <cell r="F1131">
            <v>116900</v>
          </cell>
        </row>
        <row r="1132">
          <cell r="B1132" t="str">
            <v>CSCJ281B</v>
          </cell>
          <cell r="C1132" t="str">
            <v>Cisco 2600 Series IOS ENTERPRISE PLUS IPSEC 56</v>
          </cell>
          <cell r="D1132">
            <v>366000</v>
          </cell>
          <cell r="E1132">
            <v>1822</v>
          </cell>
          <cell r="F1132">
            <v>116900</v>
          </cell>
        </row>
        <row r="1133">
          <cell r="B1133" t="str">
            <v>CSCJ282B</v>
          </cell>
          <cell r="C1133" t="str">
            <v>Cisco 2600 Series IOS ENTERPRISE PLUS IPSEC 56</v>
          </cell>
          <cell r="D1133">
            <v>366000</v>
          </cell>
          <cell r="E1133">
            <v>1822</v>
          </cell>
          <cell r="F1133">
            <v>116900</v>
          </cell>
        </row>
        <row r="1134">
          <cell r="B1134" t="str">
            <v>CSCJ283B</v>
          </cell>
          <cell r="C1134" t="str">
            <v>Cisco 2600 Series IOS ENTERPRISE/APPN PLUS IPSEC 56</v>
          </cell>
          <cell r="D1134">
            <v>630000</v>
          </cell>
          <cell r="E1134">
            <v>3137</v>
          </cell>
          <cell r="F1134">
            <v>201270</v>
          </cell>
        </row>
        <row r="1135">
          <cell r="B1135" t="str">
            <v>CSCJ284B</v>
          </cell>
          <cell r="C1135" t="str">
            <v>Cisco 2600 Series IOS ENTERPRISE/APPN PLUS IPSEC 56</v>
          </cell>
          <cell r="D1135">
            <v>630000</v>
          </cell>
          <cell r="E1135">
            <v>3137</v>
          </cell>
          <cell r="F1135">
            <v>201270</v>
          </cell>
        </row>
        <row r="1136">
          <cell r="B1136" t="str">
            <v>CSCJ285B</v>
          </cell>
          <cell r="C1136" t="str">
            <v>Cisco 2600 Series IOS ENTERPRISE/APPN PLUS</v>
          </cell>
          <cell r="D1136">
            <v>528000</v>
          </cell>
          <cell r="E1136">
            <v>2631</v>
          </cell>
          <cell r="F1136">
            <v>168800</v>
          </cell>
        </row>
        <row r="1137">
          <cell r="B1137" t="str">
            <v>CSCJ286B</v>
          </cell>
          <cell r="C1137" t="str">
            <v>Cisco 2600 Series IOS ENTERPRISE/APPN PLUS</v>
          </cell>
          <cell r="D1137">
            <v>528000</v>
          </cell>
          <cell r="E1137">
            <v>2631</v>
          </cell>
          <cell r="F1137">
            <v>168800</v>
          </cell>
        </row>
        <row r="1138">
          <cell r="B1138" t="str">
            <v>CSCJ287B</v>
          </cell>
          <cell r="C1138" t="str">
            <v>Cisco 2600 Ser IOS ENTERPRISE PLUS</v>
          </cell>
          <cell r="D1138">
            <v>264000</v>
          </cell>
          <cell r="E1138">
            <v>1316</v>
          </cell>
          <cell r="F1138">
            <v>84430</v>
          </cell>
        </row>
        <row r="1139">
          <cell r="B1139" t="str">
            <v>CSCJ288B</v>
          </cell>
          <cell r="C1139" t="str">
            <v>Cisco 2600 Ser IOS ENTERPRISE PLUS</v>
          </cell>
          <cell r="D1139">
            <v>264000</v>
          </cell>
          <cell r="E1139">
            <v>1316</v>
          </cell>
          <cell r="F1139">
            <v>84430</v>
          </cell>
        </row>
        <row r="1140">
          <cell r="B1140" t="str">
            <v>CSCJ289B</v>
          </cell>
          <cell r="C1140" t="str">
            <v>Cisco 2600 Ser IOS VOICE IP TO IP VOICE GATEWAY</v>
          </cell>
          <cell r="D1140">
            <v>264000</v>
          </cell>
          <cell r="E1140">
            <v>1316</v>
          </cell>
          <cell r="F1140">
            <v>84430</v>
          </cell>
        </row>
        <row r="1141">
          <cell r="B1141" t="str">
            <v>CSCJ290B</v>
          </cell>
          <cell r="C1141" t="str">
            <v>Cisco 2600 Ser IOS VOICE IP TO IP VOICE GATEWAY</v>
          </cell>
          <cell r="D1141">
            <v>264000</v>
          </cell>
          <cell r="E1141">
            <v>1316</v>
          </cell>
          <cell r="F1141">
            <v>84430</v>
          </cell>
        </row>
        <row r="1142">
          <cell r="B1142" t="str">
            <v>CSCJ291B</v>
          </cell>
          <cell r="C1142" t="str">
            <v>Cisco 2600 Ser IOS ENTERPRISE PLUS/H323 MCM</v>
          </cell>
          <cell r="D1142">
            <v>508000</v>
          </cell>
          <cell r="E1142">
            <v>2530</v>
          </cell>
          <cell r="F1142">
            <v>162320</v>
          </cell>
        </row>
        <row r="1143">
          <cell r="B1143" t="str">
            <v>CSCJ292B</v>
          </cell>
          <cell r="C1143" t="str">
            <v>Cisco 2600 Ser IOS ENTERPRISE PLUS/H323 MCM</v>
          </cell>
          <cell r="D1143">
            <v>508000</v>
          </cell>
          <cell r="E1143">
            <v>2530</v>
          </cell>
          <cell r="F1143">
            <v>162320</v>
          </cell>
        </row>
        <row r="1144">
          <cell r="B1144" t="str">
            <v>CSCJ293B</v>
          </cell>
          <cell r="C1144" t="str">
            <v>Cisco 2600 Series IOS ENTERPRISE/SNASW PLUS IPSEC 3DES</v>
          </cell>
          <cell r="D1144">
            <v>630000</v>
          </cell>
          <cell r="E1144">
            <v>3137</v>
          </cell>
          <cell r="F1144">
            <v>201270</v>
          </cell>
        </row>
        <row r="1145">
          <cell r="B1145" t="str">
            <v>CSCJ294B</v>
          </cell>
          <cell r="C1145" t="str">
            <v>Cisco 2600 Series IOS ENTERPRISE/SNASW PLUS IPSEC 3DES</v>
          </cell>
          <cell r="D1145">
            <v>630000</v>
          </cell>
          <cell r="E1145">
            <v>3137</v>
          </cell>
          <cell r="F1145">
            <v>201270</v>
          </cell>
        </row>
        <row r="1146">
          <cell r="B1146" t="str">
            <v>CSCJ295B</v>
          </cell>
          <cell r="C1146" t="str">
            <v>Cisco 2600 Series IOS ENTERPRISE/SNASW PLUS IPSEC 56</v>
          </cell>
          <cell r="D1146">
            <v>630000</v>
          </cell>
          <cell r="E1146">
            <v>3137</v>
          </cell>
          <cell r="F1146">
            <v>201270</v>
          </cell>
        </row>
        <row r="1147">
          <cell r="B1147" t="str">
            <v>CSCJ296B</v>
          </cell>
          <cell r="C1147" t="str">
            <v>Cisco 2600 Series IOS ENTERPRISE/SNASW PLUS IPSEC 56</v>
          </cell>
          <cell r="D1147">
            <v>630000</v>
          </cell>
          <cell r="E1147">
            <v>3137</v>
          </cell>
          <cell r="F1147">
            <v>201270</v>
          </cell>
        </row>
        <row r="1148">
          <cell r="B1148" t="str">
            <v>CSCJ297B</v>
          </cell>
          <cell r="C1148" t="str">
            <v>Cisco 2600 Ser IOS ENTERPRISE/SNASW PLUS IPSEC 3DES</v>
          </cell>
          <cell r="D1148">
            <v>630000</v>
          </cell>
          <cell r="E1148">
            <v>3137</v>
          </cell>
          <cell r="F1148">
            <v>201270</v>
          </cell>
        </row>
        <row r="1149">
          <cell r="B1149" t="str">
            <v>CSCJ298B</v>
          </cell>
          <cell r="C1149" t="str">
            <v>Cisco 2600 Ser IOS ENTERPRISE/SNASW PLUS IPSEC 3DES</v>
          </cell>
          <cell r="D1149">
            <v>630000</v>
          </cell>
          <cell r="E1149">
            <v>3137</v>
          </cell>
          <cell r="F1149">
            <v>201270</v>
          </cell>
        </row>
        <row r="1150">
          <cell r="B1150" t="str">
            <v>CSCJ299B</v>
          </cell>
          <cell r="C1150" t="str">
            <v>Cisco 2600 Series IOS ENTERPRISE/SNASW PLUS IPSEC 56</v>
          </cell>
          <cell r="D1150">
            <v>630000</v>
          </cell>
          <cell r="E1150">
            <v>3137</v>
          </cell>
          <cell r="F1150">
            <v>201270</v>
          </cell>
        </row>
        <row r="1151">
          <cell r="B1151" t="str">
            <v>CSCJ300B</v>
          </cell>
          <cell r="C1151" t="str">
            <v>Cisco 2600 Series IOS ENTERPRISE/SNASW PLUS IPSEC 56</v>
          </cell>
          <cell r="D1151">
            <v>630000</v>
          </cell>
          <cell r="E1151">
            <v>3137</v>
          </cell>
          <cell r="F1151">
            <v>201270</v>
          </cell>
        </row>
        <row r="1152">
          <cell r="B1152" t="str">
            <v>CSCJ301B</v>
          </cell>
          <cell r="C1152" t="str">
            <v>Cisco 2600 Series IOS ENTERPRISE/SNASW PLUS</v>
          </cell>
          <cell r="D1152">
            <v>528000</v>
          </cell>
          <cell r="E1152">
            <v>2631</v>
          </cell>
          <cell r="F1152">
            <v>168800</v>
          </cell>
        </row>
        <row r="1153">
          <cell r="B1153" t="str">
            <v>CSCJ302B</v>
          </cell>
          <cell r="C1153" t="str">
            <v>Cisco 2600 Series IOS ENTERPRISE/SNASW PLUS</v>
          </cell>
          <cell r="D1153">
            <v>528000</v>
          </cell>
          <cell r="E1153">
            <v>2631</v>
          </cell>
          <cell r="F1153">
            <v>168800</v>
          </cell>
        </row>
        <row r="1154">
          <cell r="B1154" t="str">
            <v>CSCJ303B</v>
          </cell>
          <cell r="C1154" t="str">
            <v>Cisco 2600 Ser IOS ENTERPRISE/SNASW PLUS</v>
          </cell>
          <cell r="D1154">
            <v>528000</v>
          </cell>
          <cell r="E1154">
            <v>2631</v>
          </cell>
          <cell r="F1154">
            <v>168800</v>
          </cell>
        </row>
        <row r="1155">
          <cell r="B1155" t="str">
            <v>CSCJ304B</v>
          </cell>
          <cell r="C1155" t="str">
            <v>Cisco 2600 Ser IOS ENTERPRISE/SNASW PLUS</v>
          </cell>
          <cell r="D1155">
            <v>528000</v>
          </cell>
          <cell r="E1155">
            <v>2631</v>
          </cell>
          <cell r="F1155">
            <v>168800</v>
          </cell>
        </row>
        <row r="1156">
          <cell r="B1156" t="str">
            <v>CSCJ305B</v>
          </cell>
          <cell r="C1156" t="str">
            <v>Cisco 2600 Ser IOS ENTERPRISE Remote Site Service Selection</v>
          </cell>
          <cell r="D1156">
            <v>2031000</v>
          </cell>
          <cell r="E1156">
            <v>10120</v>
          </cell>
          <cell r="F1156">
            <v>649300</v>
          </cell>
        </row>
        <row r="1157">
          <cell r="B1157" t="str">
            <v>CSCJ306B</v>
          </cell>
          <cell r="C1157" t="str">
            <v>Cisco 2600 Ser IOS ENTERPRISE Remote Site Service Selection</v>
          </cell>
          <cell r="D1157">
            <v>2031000</v>
          </cell>
          <cell r="E1157">
            <v>10120</v>
          </cell>
          <cell r="F1157">
            <v>649300</v>
          </cell>
        </row>
        <row r="1158">
          <cell r="B1158" t="str">
            <v>CSCJ307B</v>
          </cell>
          <cell r="C1158" t="str">
            <v>Cisco 2600 Ser IOS ENTERPRISE REMOTE SITE SERVICE SELECTION</v>
          </cell>
          <cell r="D1158">
            <v>812000</v>
          </cell>
          <cell r="E1158">
            <v>4048</v>
          </cell>
          <cell r="F1158">
            <v>259720</v>
          </cell>
        </row>
        <row r="1159">
          <cell r="B1159" t="str">
            <v>CSCJ308B</v>
          </cell>
          <cell r="C1159" t="str">
            <v>Cisco 2600 Ser IOS ENTERPRISE REMOTE SITE SERVICE SELECTION</v>
          </cell>
          <cell r="D1159">
            <v>812000</v>
          </cell>
          <cell r="E1159">
            <v>4048</v>
          </cell>
          <cell r="F1159">
            <v>259720</v>
          </cell>
        </row>
        <row r="1160">
          <cell r="B1160" t="str">
            <v>CSCJ309B</v>
          </cell>
          <cell r="C1160" t="str">
            <v>Cisco 2600 Ser IOS ADVANCED SECURITY</v>
          </cell>
          <cell r="D1160">
            <v>203000</v>
          </cell>
          <cell r="E1160">
            <v>1012</v>
          </cell>
          <cell r="F1160">
            <v>64930</v>
          </cell>
        </row>
        <row r="1161">
          <cell r="B1161" t="str">
            <v>CSCJ310B</v>
          </cell>
          <cell r="C1161" t="str">
            <v>Cisco 2600 Ser IOS ADVANCED SECURITY</v>
          </cell>
          <cell r="D1161">
            <v>203000</v>
          </cell>
          <cell r="E1161">
            <v>1012</v>
          </cell>
          <cell r="F1161">
            <v>64930</v>
          </cell>
        </row>
        <row r="1162">
          <cell r="B1162" t="str">
            <v>CSCJ311B</v>
          </cell>
          <cell r="C1162" t="str">
            <v>Cisco 2600 Series IOS IP/IPX/AT/DEC</v>
          </cell>
          <cell r="D1162">
            <v>81000</v>
          </cell>
          <cell r="E1162">
            <v>405</v>
          </cell>
          <cell r="F1162">
            <v>25980</v>
          </cell>
        </row>
        <row r="1163">
          <cell r="B1163" t="str">
            <v>CSCJ312B</v>
          </cell>
          <cell r="C1163" t="str">
            <v>Cisco 2600 Series IOS IP/IPX/AT/DEC</v>
          </cell>
          <cell r="D1163">
            <v>81000</v>
          </cell>
          <cell r="E1163">
            <v>405</v>
          </cell>
          <cell r="F1163">
            <v>25980</v>
          </cell>
        </row>
        <row r="1164">
          <cell r="B1164" t="str">
            <v>CSCJ313B</v>
          </cell>
          <cell r="C1164" t="str">
            <v>Cisco 2600 Ser IOS IP/IPX/APPLETALK</v>
          </cell>
          <cell r="D1164">
            <v>81000</v>
          </cell>
          <cell r="E1164">
            <v>405</v>
          </cell>
          <cell r="F1164">
            <v>25980</v>
          </cell>
        </row>
        <row r="1165">
          <cell r="B1165" t="str">
            <v>CSCJ314B</v>
          </cell>
          <cell r="C1165" t="str">
            <v>Cisco 2600 Ser IOS IP/IPX/APPLETALK</v>
          </cell>
          <cell r="D1165">
            <v>81000</v>
          </cell>
          <cell r="E1165">
            <v>405</v>
          </cell>
          <cell r="F1165">
            <v>25980</v>
          </cell>
        </row>
        <row r="1166">
          <cell r="B1166" t="str">
            <v>CSCJ315B</v>
          </cell>
          <cell r="C1166" t="str">
            <v>Cisco 2600 Ser IOS IP/IPX/AT/FW/IDS PLUS BASIC</v>
          </cell>
          <cell r="D1166">
            <v>325000</v>
          </cell>
          <cell r="E1166">
            <v>1619</v>
          </cell>
          <cell r="F1166">
            <v>103870</v>
          </cell>
        </row>
        <row r="1167">
          <cell r="B1167" t="str">
            <v>CSCJ316B</v>
          </cell>
          <cell r="C1167" t="str">
            <v>Cisco 2600 Series IOS IP/IPX/AT/DEC/FW/IDS PLUS</v>
          </cell>
          <cell r="D1167">
            <v>325000</v>
          </cell>
          <cell r="E1167">
            <v>1619</v>
          </cell>
          <cell r="F1167">
            <v>103870</v>
          </cell>
        </row>
        <row r="1168">
          <cell r="B1168" t="str">
            <v>CSCJ317B</v>
          </cell>
          <cell r="C1168" t="str">
            <v>Cisco 2600 Series IOS IP/IPX/AT/DEC/FW/IDS PLUS</v>
          </cell>
          <cell r="D1168">
            <v>325000</v>
          </cell>
          <cell r="E1168">
            <v>1619</v>
          </cell>
          <cell r="F1168">
            <v>103870</v>
          </cell>
        </row>
        <row r="1169">
          <cell r="B1169" t="str">
            <v>CSCJ318B</v>
          </cell>
          <cell r="C1169" t="str">
            <v>Cisco 2600 Ser IOS IP/IPX/APPLETALK PLUS FW/IDS</v>
          </cell>
          <cell r="D1169">
            <v>325000</v>
          </cell>
          <cell r="E1169">
            <v>1619</v>
          </cell>
          <cell r="F1169">
            <v>103870</v>
          </cell>
        </row>
        <row r="1170">
          <cell r="B1170" t="str">
            <v>CSCJ319B</v>
          </cell>
          <cell r="C1170" t="str">
            <v>Cisco 2600 Ser IOS IP/IPX/APPLETALK PLUS FW/IDS</v>
          </cell>
          <cell r="D1170">
            <v>325000</v>
          </cell>
          <cell r="E1170">
            <v>1619</v>
          </cell>
          <cell r="F1170">
            <v>103870</v>
          </cell>
        </row>
        <row r="1171">
          <cell r="B1171" t="str">
            <v>CSCJ320B</v>
          </cell>
          <cell r="C1171" t="str">
            <v>Cisco 2600 Series IOS IP/IPX/AT/DEC/FW/IDS PLUS</v>
          </cell>
          <cell r="D1171">
            <v>325000</v>
          </cell>
          <cell r="E1171">
            <v>1619</v>
          </cell>
          <cell r="F1171">
            <v>103870</v>
          </cell>
        </row>
        <row r="1172">
          <cell r="B1172" t="str">
            <v>CSCJ321B</v>
          </cell>
          <cell r="C1172" t="str">
            <v>Cisco 2600 Series IOS IP/IPX/AT/DEC/FW/IDS PLUS</v>
          </cell>
          <cell r="D1172">
            <v>325000</v>
          </cell>
          <cell r="E1172">
            <v>1619</v>
          </cell>
          <cell r="F1172">
            <v>103870</v>
          </cell>
        </row>
        <row r="1173">
          <cell r="B1173" t="str">
            <v>CSCJ322B</v>
          </cell>
          <cell r="C1173" t="str">
            <v>Cisco 2600 Ser IOS IP/IPX/APPLETALK PLUS FW/IDS</v>
          </cell>
          <cell r="D1173">
            <v>325000</v>
          </cell>
          <cell r="E1173">
            <v>1619</v>
          </cell>
          <cell r="F1173">
            <v>103870</v>
          </cell>
        </row>
        <row r="1174">
          <cell r="B1174" t="str">
            <v>CSCJ323B</v>
          </cell>
          <cell r="C1174" t="str">
            <v>Cisco 2600 Ser IOS IP/IPX/APPLETALK PLUS FW/IDS</v>
          </cell>
          <cell r="D1174">
            <v>325000</v>
          </cell>
          <cell r="E1174">
            <v>1619</v>
          </cell>
          <cell r="F1174">
            <v>103870</v>
          </cell>
        </row>
        <row r="1175">
          <cell r="B1175" t="str">
            <v>CSCJ324B</v>
          </cell>
          <cell r="C1175" t="str">
            <v>Cisco 2600 Series IOS IP/IPX/AT/DEC PLUS</v>
          </cell>
          <cell r="D1175">
            <v>223000</v>
          </cell>
          <cell r="E1175">
            <v>1113</v>
          </cell>
          <cell r="F1175">
            <v>71410</v>
          </cell>
        </row>
        <row r="1176">
          <cell r="B1176" t="str">
            <v>CSCJ325B</v>
          </cell>
          <cell r="C1176" t="str">
            <v>Cisco 2600 Series IOS IP/IPX/AT/DEC PLUS</v>
          </cell>
          <cell r="D1176">
            <v>223000</v>
          </cell>
          <cell r="E1176">
            <v>1113</v>
          </cell>
          <cell r="F1176">
            <v>71410</v>
          </cell>
        </row>
        <row r="1177">
          <cell r="B1177" t="str">
            <v>CSCJ326B</v>
          </cell>
          <cell r="C1177" t="str">
            <v>Cisco 2600 Ser IOS IP/IPX/APPLETALK PLUS</v>
          </cell>
          <cell r="D1177">
            <v>223000</v>
          </cell>
          <cell r="E1177">
            <v>1113</v>
          </cell>
          <cell r="F1177">
            <v>71410</v>
          </cell>
        </row>
        <row r="1178">
          <cell r="B1178" t="str">
            <v>CSCJ327B</v>
          </cell>
          <cell r="C1178" t="str">
            <v>Cisco 2600 Ser IOS IP/IPX/APPLETALK PLUS</v>
          </cell>
          <cell r="D1178">
            <v>223000</v>
          </cell>
          <cell r="E1178">
            <v>1113</v>
          </cell>
          <cell r="F1178">
            <v>71410</v>
          </cell>
        </row>
        <row r="1179">
          <cell r="B1179" t="str">
            <v>CSCJ328B</v>
          </cell>
          <cell r="C1179" t="str">
            <v>Cisco 2600 Ser IOS IP</v>
          </cell>
          <cell r="D1179">
            <v>0</v>
          </cell>
          <cell r="E1179">
            <v>0</v>
          </cell>
          <cell r="F1179">
            <v>0</v>
          </cell>
        </row>
        <row r="1180">
          <cell r="B1180" t="str">
            <v>CSCJ329B</v>
          </cell>
          <cell r="C1180" t="str">
            <v>Cisco 2600 Ser IOS IP</v>
          </cell>
          <cell r="D1180">
            <v>61000</v>
          </cell>
          <cell r="E1180">
            <v>304</v>
          </cell>
          <cell r="F1180">
            <v>19500</v>
          </cell>
        </row>
        <row r="1181">
          <cell r="B1181" t="str">
            <v>CSCJ330B</v>
          </cell>
          <cell r="C1181" t="str">
            <v>Cisco 2600 Ser IOS IP/FW/IDS</v>
          </cell>
          <cell r="D1181">
            <v>102000</v>
          </cell>
          <cell r="E1181">
            <v>506</v>
          </cell>
          <cell r="F1181">
            <v>32460</v>
          </cell>
        </row>
        <row r="1182">
          <cell r="B1182" t="str">
            <v>CSCJ331B</v>
          </cell>
          <cell r="C1182" t="str">
            <v>Cisco 2600 Ser IOS IP/FW/IDS</v>
          </cell>
          <cell r="D1182">
            <v>102000</v>
          </cell>
          <cell r="E1182">
            <v>506</v>
          </cell>
          <cell r="F1182">
            <v>32460</v>
          </cell>
        </row>
        <row r="1183">
          <cell r="B1183" t="str">
            <v>CSCJ332B</v>
          </cell>
          <cell r="C1183" t="str">
            <v>Cisco 2600 Series IOS IP/FW/IDS PLUS IPSEC 3DES</v>
          </cell>
          <cell r="D1183">
            <v>345000</v>
          </cell>
          <cell r="E1183">
            <v>1720</v>
          </cell>
          <cell r="F1183">
            <v>110350</v>
          </cell>
        </row>
        <row r="1184">
          <cell r="B1184" t="str">
            <v>CSCJ333B</v>
          </cell>
          <cell r="C1184" t="str">
            <v>Cisco 2600 Series IOS IP/FW/IDS PLUS IPSEC 3DES</v>
          </cell>
          <cell r="D1184">
            <v>345000</v>
          </cell>
          <cell r="E1184">
            <v>1720</v>
          </cell>
          <cell r="F1184">
            <v>110350</v>
          </cell>
        </row>
        <row r="1185">
          <cell r="B1185" t="str">
            <v>CSCJ334B</v>
          </cell>
          <cell r="C1185" t="str">
            <v>Cisco 2600 Ser IOS IP/FW/IDS PLUS IPSEC 56</v>
          </cell>
          <cell r="D1185">
            <v>345000</v>
          </cell>
          <cell r="E1185">
            <v>1720</v>
          </cell>
          <cell r="F1185">
            <v>110350</v>
          </cell>
        </row>
        <row r="1186">
          <cell r="B1186" t="str">
            <v>CSCJ335B</v>
          </cell>
          <cell r="C1186" t="str">
            <v>Cisco 2600 Ser IOS IP/FW/IDS PLUS IPSEC 56</v>
          </cell>
          <cell r="D1186">
            <v>345000</v>
          </cell>
          <cell r="E1186">
            <v>1720</v>
          </cell>
          <cell r="F1186">
            <v>110350</v>
          </cell>
        </row>
        <row r="1187">
          <cell r="B1187" t="str">
            <v>CSCJ336B</v>
          </cell>
          <cell r="C1187" t="str">
            <v>Cisco 2600 Ser IOS IP/FW/IDS PLUS IPSEC 3DES</v>
          </cell>
          <cell r="D1187">
            <v>345000</v>
          </cell>
          <cell r="E1187">
            <v>1720</v>
          </cell>
          <cell r="F1187">
            <v>110350</v>
          </cell>
        </row>
        <row r="1188">
          <cell r="B1188" t="str">
            <v>CSCJ337B</v>
          </cell>
          <cell r="C1188" t="str">
            <v>Cisco 2600 Ser IOS IP/FW/IDS PLUS IPSEC 3DES</v>
          </cell>
          <cell r="D1188">
            <v>345000</v>
          </cell>
          <cell r="E1188">
            <v>1720</v>
          </cell>
          <cell r="F1188">
            <v>110350</v>
          </cell>
        </row>
        <row r="1189">
          <cell r="B1189" t="str">
            <v>CSCJ338B</v>
          </cell>
          <cell r="C1189" t="str">
            <v>Cisco 2600 Ser IOS IP/FW/IDS PLUS IPSEC 3DES BASIC</v>
          </cell>
          <cell r="D1189">
            <v>345000</v>
          </cell>
          <cell r="E1189">
            <v>1720</v>
          </cell>
          <cell r="F1189">
            <v>110350</v>
          </cell>
        </row>
        <row r="1190">
          <cell r="B1190" t="str">
            <v>CSCJ339B</v>
          </cell>
          <cell r="C1190" t="str">
            <v>Cisco 2600 Ser IOS IP/FW/IDS PLUS IPSEC 3DES BASIC</v>
          </cell>
          <cell r="D1190">
            <v>345000</v>
          </cell>
          <cell r="E1190">
            <v>1720</v>
          </cell>
          <cell r="F1190">
            <v>110350</v>
          </cell>
        </row>
        <row r="1191">
          <cell r="B1191" t="str">
            <v>CSCJ340B</v>
          </cell>
          <cell r="C1191" t="str">
            <v>Cisco 2600 Series IOS IP/FW/IDS PLUS IPSEC 56</v>
          </cell>
          <cell r="D1191">
            <v>345000</v>
          </cell>
          <cell r="E1191">
            <v>1720</v>
          </cell>
          <cell r="F1191">
            <v>110350</v>
          </cell>
        </row>
        <row r="1192">
          <cell r="B1192" t="str">
            <v>CSCJ341B</v>
          </cell>
          <cell r="C1192" t="str">
            <v>Cisco 2600 Series IOS IP/FW/IDS PLUS IPSEC 56</v>
          </cell>
          <cell r="D1192">
            <v>345000</v>
          </cell>
          <cell r="E1192">
            <v>1720</v>
          </cell>
          <cell r="F1192">
            <v>110350</v>
          </cell>
        </row>
        <row r="1193">
          <cell r="B1193" t="str">
            <v>CSCJ342B</v>
          </cell>
          <cell r="C1193" t="str">
            <v>Cisco 2600 Series IOS IP PLUS IPSEC 3DES</v>
          </cell>
          <cell r="D1193">
            <v>244000</v>
          </cell>
          <cell r="E1193">
            <v>1214</v>
          </cell>
          <cell r="F1193">
            <v>77890</v>
          </cell>
        </row>
        <row r="1194">
          <cell r="B1194" t="str">
            <v>CSCJ343B</v>
          </cell>
          <cell r="C1194" t="str">
            <v>Cisco 2600 Series IOS IP PLUS IPSEC 3DES</v>
          </cell>
          <cell r="D1194">
            <v>244000</v>
          </cell>
          <cell r="E1194">
            <v>1214</v>
          </cell>
          <cell r="F1194">
            <v>77890</v>
          </cell>
        </row>
        <row r="1195">
          <cell r="B1195" t="str">
            <v>CSCJ344B</v>
          </cell>
          <cell r="C1195" t="str">
            <v>Cisco 2600 Series IOS IP PLUS IPSEC 56</v>
          </cell>
          <cell r="D1195">
            <v>244000</v>
          </cell>
          <cell r="E1195">
            <v>1214</v>
          </cell>
          <cell r="F1195">
            <v>77890</v>
          </cell>
        </row>
        <row r="1196">
          <cell r="B1196" t="str">
            <v>CSCJ345B</v>
          </cell>
          <cell r="C1196" t="str">
            <v>Cisco 2600 Series IOS IP PLUS IPSEC 56</v>
          </cell>
          <cell r="D1196">
            <v>244000</v>
          </cell>
          <cell r="E1196">
            <v>1214</v>
          </cell>
          <cell r="F1196">
            <v>77890</v>
          </cell>
        </row>
        <row r="1197">
          <cell r="B1197" t="str">
            <v>CSCJ346B</v>
          </cell>
          <cell r="C1197" t="str">
            <v>Cisco 2600 Ser IOS IP/IPX/AT/FW/IDS PLUS BASIC</v>
          </cell>
          <cell r="D1197">
            <v>325000</v>
          </cell>
          <cell r="E1197">
            <v>1619</v>
          </cell>
          <cell r="F1197">
            <v>103870</v>
          </cell>
        </row>
        <row r="1198">
          <cell r="B1198" t="str">
            <v>CSCJ347B</v>
          </cell>
          <cell r="C1198" t="str">
            <v>Cisco 2600 Ser IOS IP PLUS IPSEC 3DES</v>
          </cell>
          <cell r="D1198">
            <v>244000</v>
          </cell>
          <cell r="E1198">
            <v>1214</v>
          </cell>
          <cell r="F1198">
            <v>77890</v>
          </cell>
        </row>
        <row r="1199">
          <cell r="B1199" t="str">
            <v>CSCJ348B</v>
          </cell>
          <cell r="C1199" t="str">
            <v>Cisco 2600 Ser IOS IP PLUS IPSEC 3DES</v>
          </cell>
          <cell r="D1199">
            <v>244000</v>
          </cell>
          <cell r="E1199">
            <v>1214</v>
          </cell>
          <cell r="F1199">
            <v>77890</v>
          </cell>
        </row>
        <row r="1200">
          <cell r="B1200" t="str">
            <v>CSCJ349B</v>
          </cell>
          <cell r="C1200" t="str">
            <v>Cisco 2600 Series IOS IP PLUS IPSEC 56</v>
          </cell>
          <cell r="D1200">
            <v>244000</v>
          </cell>
          <cell r="E1200">
            <v>1214</v>
          </cell>
          <cell r="F1200">
            <v>77890</v>
          </cell>
        </row>
        <row r="1201">
          <cell r="B1201" t="str">
            <v>CSCJ350B</v>
          </cell>
          <cell r="C1201" t="str">
            <v>Cisco 2600 Series IOS IP PLUS IPSEC 56</v>
          </cell>
          <cell r="D1201">
            <v>244000</v>
          </cell>
          <cell r="E1201">
            <v>1214</v>
          </cell>
          <cell r="F1201">
            <v>77890</v>
          </cell>
        </row>
        <row r="1202">
          <cell r="B1202" t="str">
            <v>CSCJ351B</v>
          </cell>
          <cell r="C1202" t="str">
            <v>Cisco 2600 Ser IOS IP PLUS</v>
          </cell>
          <cell r="D1202">
            <v>142000</v>
          </cell>
          <cell r="E1202">
            <v>708</v>
          </cell>
          <cell r="F1202">
            <v>45420</v>
          </cell>
        </row>
        <row r="1203">
          <cell r="B1203" t="str">
            <v>CSCJ352B</v>
          </cell>
          <cell r="C1203" t="str">
            <v>Cisco 2600 Ser IOS IP PLUS</v>
          </cell>
          <cell r="D1203">
            <v>142000</v>
          </cell>
          <cell r="E1203">
            <v>708</v>
          </cell>
          <cell r="F1203">
            <v>45420</v>
          </cell>
        </row>
        <row r="1204">
          <cell r="B1204" t="str">
            <v>CSCJ353B</v>
          </cell>
          <cell r="C1204" t="str">
            <v>Cisco 2600 Ser IOS IP PLUS BASIC W/O HD ANALOG/AIM ATM/VOICE</v>
          </cell>
          <cell r="D1204">
            <v>142000</v>
          </cell>
          <cell r="E1204">
            <v>708</v>
          </cell>
          <cell r="F1204">
            <v>45420</v>
          </cell>
        </row>
        <row r="1205">
          <cell r="B1205" t="str">
            <v>CSCJ354B</v>
          </cell>
          <cell r="C1205" t="str">
            <v>Cisco 2600 Ser IOS IP PLUS BASIC W/O HD ANALOG/AIM ATM/VOICE</v>
          </cell>
          <cell r="D1205">
            <v>142000</v>
          </cell>
          <cell r="E1205">
            <v>708</v>
          </cell>
          <cell r="F1205">
            <v>45420</v>
          </cell>
        </row>
        <row r="1206">
          <cell r="B1206" t="str">
            <v>CSCJ355B</v>
          </cell>
          <cell r="C1206" t="str">
            <v>Cisco 2600 Ser IOS IP/H323</v>
          </cell>
          <cell r="D1206">
            <v>650000</v>
          </cell>
          <cell r="E1206">
            <v>3238</v>
          </cell>
          <cell r="F1206">
            <v>207750</v>
          </cell>
        </row>
        <row r="1207">
          <cell r="B1207" t="str">
            <v>CSCJ356B</v>
          </cell>
          <cell r="C1207" t="str">
            <v>Cisco 2600 Ser IOS IP/H323</v>
          </cell>
          <cell r="D1207">
            <v>650000</v>
          </cell>
          <cell r="E1207">
            <v>3238</v>
          </cell>
          <cell r="F1207">
            <v>207750</v>
          </cell>
        </row>
        <row r="1208">
          <cell r="B1208" t="str">
            <v>CSCJ357B</v>
          </cell>
          <cell r="C1208" t="str">
            <v>Cisco 2600 Ser IOS IP/H323 PLUS BASIC</v>
          </cell>
          <cell r="D1208">
            <v>508000</v>
          </cell>
          <cell r="E1208">
            <v>2530</v>
          </cell>
          <cell r="F1208">
            <v>162320</v>
          </cell>
        </row>
        <row r="1209">
          <cell r="B1209" t="str">
            <v>CSCJ358B</v>
          </cell>
          <cell r="C1209" t="str">
            <v>Cisco 2600 Ser IOS IP/H323 PLUS BASIC</v>
          </cell>
          <cell r="D1209">
            <v>508000</v>
          </cell>
          <cell r="E1209">
            <v>2530</v>
          </cell>
          <cell r="F1209">
            <v>162320</v>
          </cell>
        </row>
        <row r="1210">
          <cell r="B1210" t="str">
            <v>CSCJ359B</v>
          </cell>
          <cell r="C1210" t="str">
            <v>Cisco 2600 Ser IOS IP PLUS BASIC W/O SWITCHING</v>
          </cell>
          <cell r="D1210">
            <v>142000</v>
          </cell>
          <cell r="E1210">
            <v>708</v>
          </cell>
          <cell r="F1210">
            <v>45420</v>
          </cell>
        </row>
        <row r="1211">
          <cell r="B1211" t="str">
            <v>CSCJ360B</v>
          </cell>
          <cell r="C1211" t="str">
            <v>Cisco 2600 Ser IOS IP PLUS BASIC W/O SWITCHING</v>
          </cell>
          <cell r="D1211">
            <v>142000</v>
          </cell>
          <cell r="E1211">
            <v>708</v>
          </cell>
          <cell r="F1211">
            <v>45420</v>
          </cell>
        </row>
        <row r="1212">
          <cell r="B1212" t="str">
            <v>CSCJ361B</v>
          </cell>
          <cell r="C1212" t="str">
            <v>Cisco 2600 Series IOS IP PLUS 40</v>
          </cell>
          <cell r="D1212">
            <v>142000</v>
          </cell>
          <cell r="E1212">
            <v>708</v>
          </cell>
          <cell r="F1212">
            <v>45420</v>
          </cell>
        </row>
        <row r="1213">
          <cell r="B1213" t="str">
            <v>CSCJ362B</v>
          </cell>
          <cell r="C1213" t="str">
            <v>Cisco 2600 Series IOS IP PLUS 56</v>
          </cell>
          <cell r="D1213">
            <v>142000</v>
          </cell>
          <cell r="E1213">
            <v>708</v>
          </cell>
          <cell r="F1213">
            <v>45420</v>
          </cell>
        </row>
        <row r="1214">
          <cell r="B1214" t="str">
            <v>CSCJ363B</v>
          </cell>
          <cell r="C1214" t="str">
            <v>Cisco 2600 Ser IOS REMOTE ACCESS SERVER</v>
          </cell>
          <cell r="D1214">
            <v>162000</v>
          </cell>
          <cell r="E1214">
            <v>810</v>
          </cell>
          <cell r="F1214">
            <v>51970</v>
          </cell>
        </row>
        <row r="1215">
          <cell r="B1215" t="str">
            <v>CSCJ364B</v>
          </cell>
          <cell r="C1215" t="str">
            <v>Cisco 2600 Ser IOS REMOTE ACCESS SERVER</v>
          </cell>
          <cell r="D1215">
            <v>162000</v>
          </cell>
          <cell r="E1215">
            <v>810</v>
          </cell>
          <cell r="F1215">
            <v>51970</v>
          </cell>
        </row>
        <row r="1216">
          <cell r="B1216" t="str">
            <v>CSCJ365B</v>
          </cell>
          <cell r="C1216" t="str">
            <v>Cisco 2600 Ser IOS ENTERPRISE BASE</v>
          </cell>
          <cell r="D1216">
            <v>122000</v>
          </cell>
          <cell r="E1216">
            <v>607</v>
          </cell>
          <cell r="F1216">
            <v>38940</v>
          </cell>
        </row>
        <row r="1217">
          <cell r="B1217" t="str">
            <v>CSCJ366B</v>
          </cell>
          <cell r="C1217" t="str">
            <v>Cisco 2600 Ser IOS ENTERPRISE BASE</v>
          </cell>
          <cell r="D1217">
            <v>122000</v>
          </cell>
          <cell r="E1217">
            <v>607</v>
          </cell>
          <cell r="F1217">
            <v>38940</v>
          </cell>
        </row>
        <row r="1218">
          <cell r="B1218" t="str">
            <v>CSCJ367B</v>
          </cell>
          <cell r="C1218" t="str">
            <v>Cisco 2600 Ser IOS ENTERPRISE SERVICES</v>
          </cell>
          <cell r="D1218">
            <v>284000</v>
          </cell>
          <cell r="E1218">
            <v>1417</v>
          </cell>
          <cell r="F1218">
            <v>90910</v>
          </cell>
        </row>
        <row r="1219">
          <cell r="B1219" t="str">
            <v>CSCJ368B</v>
          </cell>
          <cell r="C1219" t="str">
            <v>Cisco 2600 Ser IOS ENTERPRISE SERVICES</v>
          </cell>
          <cell r="D1219">
            <v>284000</v>
          </cell>
          <cell r="E1219">
            <v>1417</v>
          </cell>
          <cell r="F1219">
            <v>90910</v>
          </cell>
        </row>
        <row r="1220">
          <cell r="B1220" t="str">
            <v>CSCJ369B</v>
          </cell>
          <cell r="C1220" t="str">
            <v>Cisco 2600 Ser IOS IP BASE</v>
          </cell>
          <cell r="D1220">
            <v>0</v>
          </cell>
          <cell r="E1220">
            <v>0</v>
          </cell>
          <cell r="F1220">
            <v>0</v>
          </cell>
        </row>
        <row r="1221">
          <cell r="B1221" t="str">
            <v>CSCJ370B</v>
          </cell>
          <cell r="C1221" t="str">
            <v>Cisco 2600 Ser IOS IP BASE</v>
          </cell>
          <cell r="D1221">
            <v>61000</v>
          </cell>
          <cell r="E1221">
            <v>304</v>
          </cell>
          <cell r="F1221">
            <v>19500</v>
          </cell>
        </row>
        <row r="1222">
          <cell r="B1222" t="str">
            <v>CSCJ371B</v>
          </cell>
          <cell r="C1222" t="str">
            <v>Cisco 2600 Ser IOS IP VOICE</v>
          </cell>
          <cell r="D1222">
            <v>102000</v>
          </cell>
          <cell r="E1222">
            <v>506</v>
          </cell>
          <cell r="F1222">
            <v>32460</v>
          </cell>
        </row>
        <row r="1223">
          <cell r="B1223" t="str">
            <v>CSCJ372B</v>
          </cell>
          <cell r="C1223" t="str">
            <v>Cisco 2600 Ser IOS IP VOICE</v>
          </cell>
          <cell r="D1223">
            <v>102000</v>
          </cell>
          <cell r="E1223">
            <v>506</v>
          </cell>
          <cell r="F1223">
            <v>32460</v>
          </cell>
        </row>
        <row r="1224">
          <cell r="B1224" t="str">
            <v>CSCJ373B</v>
          </cell>
          <cell r="C1224" t="str">
            <v>Cisco 2600 Ser IOS SP SERVICES</v>
          </cell>
          <cell r="D1224">
            <v>142000</v>
          </cell>
          <cell r="E1224">
            <v>708</v>
          </cell>
          <cell r="F1224">
            <v>45420</v>
          </cell>
        </row>
        <row r="1225">
          <cell r="B1225" t="str">
            <v>CSCJ374B</v>
          </cell>
          <cell r="C1225" t="str">
            <v>Cisco 2600 Ser IOS SP SERVICES</v>
          </cell>
          <cell r="D1225">
            <v>142000</v>
          </cell>
          <cell r="E1225">
            <v>708</v>
          </cell>
          <cell r="F1225">
            <v>45420</v>
          </cell>
        </row>
        <row r="1226">
          <cell r="B1226" t="str">
            <v>CSCJ375B</v>
          </cell>
          <cell r="C1226" t="str">
            <v>Cisco 2600 Ser IOS TELCO FEATURE SET</v>
          </cell>
          <cell r="D1226">
            <v>264000</v>
          </cell>
          <cell r="E1226">
            <v>1316</v>
          </cell>
          <cell r="F1226">
            <v>84430</v>
          </cell>
        </row>
        <row r="1227">
          <cell r="B1227" t="str">
            <v>CSCJ376B</v>
          </cell>
          <cell r="C1227" t="str">
            <v>Cisco 2600 Ser IOS TELCO FEATURE SET</v>
          </cell>
          <cell r="D1227">
            <v>264000</v>
          </cell>
          <cell r="E1227">
            <v>1316</v>
          </cell>
          <cell r="F1227">
            <v>84430</v>
          </cell>
        </row>
        <row r="1228">
          <cell r="B1228" t="str">
            <v>CSCJ377B</v>
          </cell>
          <cell r="C1228" t="str">
            <v>Cisco 2691 Series IOS ADVANCED ENTERPRISE SERVICES</v>
          </cell>
          <cell r="D1228">
            <v>487000</v>
          </cell>
          <cell r="E1228">
            <v>2429</v>
          </cell>
          <cell r="F1228">
            <v>155840</v>
          </cell>
        </row>
        <row r="1229">
          <cell r="B1229" t="str">
            <v>CSCJ378B</v>
          </cell>
          <cell r="C1229" t="str">
            <v>Cisco 2691 Series IOS ADVANCED ENTERPRISE SERVICES</v>
          </cell>
          <cell r="D1229">
            <v>487000</v>
          </cell>
          <cell r="E1229">
            <v>2429</v>
          </cell>
          <cell r="F1229">
            <v>155840</v>
          </cell>
        </row>
        <row r="1230">
          <cell r="B1230" t="str">
            <v>CSCJ379B</v>
          </cell>
          <cell r="C1230" t="str">
            <v>Cisco 2691 Series IOS ENTERPRISE/FW/IDS PLUS IPSEC 56</v>
          </cell>
          <cell r="D1230">
            <v>467000</v>
          </cell>
          <cell r="E1230">
            <v>2328</v>
          </cell>
          <cell r="F1230">
            <v>149360</v>
          </cell>
        </row>
        <row r="1231">
          <cell r="B1231" t="str">
            <v>CSCJ380B</v>
          </cell>
          <cell r="C1231" t="str">
            <v>Cisco 2691 Series IOS ENTERPRISE/FW/IDS PLUS IPSEC 3DES</v>
          </cell>
          <cell r="D1231">
            <v>467000</v>
          </cell>
          <cell r="E1231">
            <v>2328</v>
          </cell>
          <cell r="F1231">
            <v>149360</v>
          </cell>
        </row>
        <row r="1232">
          <cell r="B1232" t="str">
            <v>CSCJ381B</v>
          </cell>
          <cell r="C1232" t="str">
            <v>Cisco 2691 Series IOS ENTERPRISE/FW/IDS PLUS IPSEC 3DES</v>
          </cell>
          <cell r="D1232">
            <v>467000</v>
          </cell>
          <cell r="E1232">
            <v>2328</v>
          </cell>
          <cell r="F1232">
            <v>149360</v>
          </cell>
        </row>
        <row r="1233">
          <cell r="B1233" t="str">
            <v>CSCJ382B</v>
          </cell>
          <cell r="C1233" t="str">
            <v>Cisco 2691 Series IOS ADVANCED IP SERVICES</v>
          </cell>
          <cell r="D1233">
            <v>345000</v>
          </cell>
          <cell r="E1233">
            <v>1720</v>
          </cell>
          <cell r="F1233">
            <v>110350</v>
          </cell>
        </row>
        <row r="1234">
          <cell r="B1234" t="str">
            <v>CSCJ383B</v>
          </cell>
          <cell r="C1234" t="str">
            <v>Cisco 2691 Series IOS ADVANCED IP SERVICES</v>
          </cell>
          <cell r="D1234">
            <v>345000</v>
          </cell>
          <cell r="E1234">
            <v>1720</v>
          </cell>
          <cell r="F1234">
            <v>110350</v>
          </cell>
        </row>
        <row r="1235">
          <cell r="B1235" t="str">
            <v>CSCJ384B</v>
          </cell>
          <cell r="C1235" t="str">
            <v>Cisco 2691 Series IOS ENTERPRISE PLUS IPSEC 56</v>
          </cell>
          <cell r="D1235">
            <v>366000</v>
          </cell>
          <cell r="E1235">
            <v>1822</v>
          </cell>
          <cell r="F1235">
            <v>116900</v>
          </cell>
        </row>
        <row r="1236">
          <cell r="B1236" t="str">
            <v>CSCJ385B</v>
          </cell>
          <cell r="C1236" t="str">
            <v>Cisco 2691 Series IOS ENTERPRISE PLUS IPSEC 3DES</v>
          </cell>
          <cell r="D1236">
            <v>366000</v>
          </cell>
          <cell r="E1236">
            <v>1822</v>
          </cell>
          <cell r="F1236">
            <v>116900</v>
          </cell>
        </row>
        <row r="1237">
          <cell r="B1237" t="str">
            <v>CSCJ386B</v>
          </cell>
          <cell r="C1237" t="str">
            <v>Cisco 2691 Series IOS ENTERPRISE PLUS IPSEC 3DES</v>
          </cell>
          <cell r="D1237">
            <v>366000</v>
          </cell>
          <cell r="E1237">
            <v>1822</v>
          </cell>
          <cell r="F1237">
            <v>116900</v>
          </cell>
        </row>
        <row r="1238">
          <cell r="B1238" t="str">
            <v>CSCJ387B</v>
          </cell>
          <cell r="C1238" t="str">
            <v>Cisco 2691 Series IOS ENTERPRISE PLUS</v>
          </cell>
          <cell r="D1238">
            <v>264000</v>
          </cell>
          <cell r="E1238">
            <v>1316</v>
          </cell>
          <cell r="F1238">
            <v>84430</v>
          </cell>
        </row>
        <row r="1239">
          <cell r="B1239" t="str">
            <v>CSCJ388B</v>
          </cell>
          <cell r="C1239" t="str">
            <v>Cisco 2691 Series IOS ENTERPRISE PLUS</v>
          </cell>
          <cell r="D1239">
            <v>264000</v>
          </cell>
          <cell r="E1239">
            <v>1316</v>
          </cell>
          <cell r="F1239">
            <v>84430</v>
          </cell>
        </row>
        <row r="1240">
          <cell r="B1240" t="str">
            <v>CSCJ389B</v>
          </cell>
          <cell r="C1240" t="str">
            <v>Cisco 2691 Series IOS ENTERPRISE PLUS/H323 MCM</v>
          </cell>
          <cell r="D1240">
            <v>508000</v>
          </cell>
          <cell r="E1240">
            <v>2530</v>
          </cell>
          <cell r="F1240">
            <v>162320</v>
          </cell>
        </row>
        <row r="1241">
          <cell r="B1241" t="str">
            <v>CSCJ390B</v>
          </cell>
          <cell r="C1241" t="str">
            <v>Cisco 2691 Series IOS ENTERPRISE PLUS/H323 MCM</v>
          </cell>
          <cell r="D1241">
            <v>508000</v>
          </cell>
          <cell r="E1241">
            <v>2530</v>
          </cell>
          <cell r="F1241">
            <v>162320</v>
          </cell>
        </row>
        <row r="1242">
          <cell r="B1242" t="str">
            <v>CSCJ391B</v>
          </cell>
          <cell r="C1242" t="str">
            <v>Cisco 2691 Series IOS ENTERPRISE/SNASW PLUS IPSEC 56</v>
          </cell>
          <cell r="D1242">
            <v>630000</v>
          </cell>
          <cell r="E1242">
            <v>3137</v>
          </cell>
          <cell r="F1242">
            <v>201270</v>
          </cell>
        </row>
        <row r="1243">
          <cell r="B1243" t="str">
            <v>CSCJ392B</v>
          </cell>
          <cell r="C1243" t="str">
            <v>Cisco 2691 Series IOS ENTERPRISE/SNASW PLUS IPSEC 3DES</v>
          </cell>
          <cell r="D1243">
            <v>630000</v>
          </cell>
          <cell r="E1243">
            <v>3137</v>
          </cell>
          <cell r="F1243">
            <v>201270</v>
          </cell>
        </row>
        <row r="1244">
          <cell r="B1244" t="str">
            <v>CSCJ393B</v>
          </cell>
          <cell r="C1244" t="str">
            <v>Cisco 2691 Series IOS ENTERPRISE/SNASW PLUS</v>
          </cell>
          <cell r="D1244">
            <v>528000</v>
          </cell>
          <cell r="E1244">
            <v>2631</v>
          </cell>
          <cell r="F1244">
            <v>168800</v>
          </cell>
        </row>
        <row r="1245">
          <cell r="B1245" t="str">
            <v>CSCJ394B</v>
          </cell>
          <cell r="C1245" t="str">
            <v>Cisco 2691 Series IOS ADVANCED SECURITY</v>
          </cell>
          <cell r="D1245">
            <v>203000</v>
          </cell>
          <cell r="E1245">
            <v>1012</v>
          </cell>
          <cell r="F1245">
            <v>64930</v>
          </cell>
        </row>
        <row r="1246">
          <cell r="B1246" t="str">
            <v>CSCJ395B</v>
          </cell>
          <cell r="C1246" t="str">
            <v>Cisco 2691 Series IOS ADVANCED SECURITY</v>
          </cell>
          <cell r="D1246">
            <v>203000</v>
          </cell>
          <cell r="E1246">
            <v>1012</v>
          </cell>
          <cell r="F1246">
            <v>64930</v>
          </cell>
        </row>
        <row r="1247">
          <cell r="B1247" t="str">
            <v>CSCJ396B</v>
          </cell>
          <cell r="C1247" t="str">
            <v>Cisco 2691 Series IOS IP/IPX/APPLETALK</v>
          </cell>
          <cell r="D1247">
            <v>81000</v>
          </cell>
          <cell r="E1247">
            <v>405</v>
          </cell>
          <cell r="F1247">
            <v>25980</v>
          </cell>
        </row>
        <row r="1248">
          <cell r="B1248" t="str">
            <v>CSCJ397B</v>
          </cell>
          <cell r="C1248" t="str">
            <v>Cisco 2691 Series IOS IP/IPX/APPLETALK</v>
          </cell>
          <cell r="D1248">
            <v>81000</v>
          </cell>
          <cell r="E1248">
            <v>405</v>
          </cell>
          <cell r="F1248">
            <v>25980</v>
          </cell>
        </row>
        <row r="1249">
          <cell r="B1249" t="str">
            <v>CSCJ398B</v>
          </cell>
          <cell r="C1249" t="str">
            <v>Cisco 2691 Series IOS IP/IPX/APPLETALK PLUS FW/IDS</v>
          </cell>
          <cell r="D1249">
            <v>325000</v>
          </cell>
          <cell r="E1249">
            <v>1619</v>
          </cell>
          <cell r="F1249">
            <v>103870</v>
          </cell>
        </row>
        <row r="1250">
          <cell r="B1250" t="str">
            <v>CSCJ399B</v>
          </cell>
          <cell r="C1250" t="str">
            <v>Cisco 2691 Series IOS IP/IPX/APPLETALK PLUS FW/IDS</v>
          </cell>
          <cell r="D1250">
            <v>325000</v>
          </cell>
          <cell r="E1250">
            <v>1619</v>
          </cell>
          <cell r="F1250">
            <v>103870</v>
          </cell>
        </row>
        <row r="1251">
          <cell r="B1251" t="str">
            <v>CSCJ400B</v>
          </cell>
          <cell r="C1251" t="str">
            <v>Cisco 2691 Series IOS IP/IPX/APPLETALK PLUS</v>
          </cell>
          <cell r="D1251">
            <v>223000</v>
          </cell>
          <cell r="E1251">
            <v>1113</v>
          </cell>
          <cell r="F1251">
            <v>71410</v>
          </cell>
        </row>
        <row r="1252">
          <cell r="B1252" t="str">
            <v>CSCJ401B</v>
          </cell>
          <cell r="C1252" t="str">
            <v>Cisco 2691 Series IOS IP/IPX/APPLETALK PLUS</v>
          </cell>
          <cell r="D1252">
            <v>223000</v>
          </cell>
          <cell r="E1252">
            <v>1113</v>
          </cell>
          <cell r="F1252">
            <v>71410</v>
          </cell>
        </row>
        <row r="1253">
          <cell r="B1253" t="str">
            <v>CSCJ402B</v>
          </cell>
          <cell r="C1253" t="str">
            <v>Cisco 2691 Series IOS IP</v>
          </cell>
          <cell r="D1253">
            <v>0</v>
          </cell>
          <cell r="E1253">
            <v>0</v>
          </cell>
          <cell r="F1253">
            <v>0</v>
          </cell>
        </row>
        <row r="1254">
          <cell r="B1254" t="str">
            <v>CSCJ403B</v>
          </cell>
          <cell r="C1254" t="str">
            <v>Cisco 2691 Series IOS IP</v>
          </cell>
          <cell r="D1254">
            <v>61000</v>
          </cell>
          <cell r="E1254">
            <v>304</v>
          </cell>
          <cell r="F1254">
            <v>19500</v>
          </cell>
        </row>
        <row r="1255">
          <cell r="B1255" t="str">
            <v>CSCJ404B</v>
          </cell>
          <cell r="C1255" t="str">
            <v>Cisco 2691 Series IOS IP/FW/IDS</v>
          </cell>
          <cell r="D1255">
            <v>102000</v>
          </cell>
          <cell r="E1255">
            <v>506</v>
          </cell>
          <cell r="F1255">
            <v>32460</v>
          </cell>
        </row>
        <row r="1256">
          <cell r="B1256" t="str">
            <v>CSCJ405B</v>
          </cell>
          <cell r="C1256" t="str">
            <v>Cisco 2691 Series IOS IP/FW/IDS</v>
          </cell>
          <cell r="D1256">
            <v>102000</v>
          </cell>
          <cell r="E1256">
            <v>506</v>
          </cell>
          <cell r="F1256">
            <v>32460</v>
          </cell>
        </row>
        <row r="1257">
          <cell r="B1257" t="str">
            <v>CSCJ406B</v>
          </cell>
          <cell r="C1257" t="str">
            <v>Cisco 2691 Series IOS IP/FW/IDS PLUS IPSEC 56</v>
          </cell>
          <cell r="D1257">
            <v>345000</v>
          </cell>
          <cell r="E1257">
            <v>1720</v>
          </cell>
          <cell r="F1257">
            <v>110350</v>
          </cell>
        </row>
        <row r="1258">
          <cell r="B1258" t="str">
            <v>CSCJ407B</v>
          </cell>
          <cell r="C1258" t="str">
            <v>Cisco 2691 Series IOS IP/FW/IDS PLUS IPSEC 3DES</v>
          </cell>
          <cell r="D1258">
            <v>345000</v>
          </cell>
          <cell r="E1258">
            <v>1720</v>
          </cell>
          <cell r="F1258">
            <v>110350</v>
          </cell>
        </row>
        <row r="1259">
          <cell r="B1259" t="str">
            <v>CSCJ408B</v>
          </cell>
          <cell r="C1259" t="str">
            <v>Cisco 2691 Series IOS IP/FW/IDS PLUS IPSEC 3DES</v>
          </cell>
          <cell r="D1259">
            <v>345000</v>
          </cell>
          <cell r="E1259">
            <v>1720</v>
          </cell>
          <cell r="F1259">
            <v>110350</v>
          </cell>
        </row>
        <row r="1260">
          <cell r="B1260" t="str">
            <v>CSCJ409B</v>
          </cell>
          <cell r="C1260" t="str">
            <v>Cisco 2691 Series IOS IP PLUS IPSEC 56</v>
          </cell>
          <cell r="D1260">
            <v>244000</v>
          </cell>
          <cell r="E1260">
            <v>1214</v>
          </cell>
          <cell r="F1260">
            <v>77890</v>
          </cell>
        </row>
        <row r="1261">
          <cell r="B1261" t="str">
            <v>CSCJ410B</v>
          </cell>
          <cell r="C1261" t="str">
            <v>Cisco 2691 Series IOS IP PLUS IPSEC 3DES</v>
          </cell>
          <cell r="D1261">
            <v>244000</v>
          </cell>
          <cell r="E1261">
            <v>1214</v>
          </cell>
          <cell r="F1261">
            <v>77890</v>
          </cell>
        </row>
        <row r="1262">
          <cell r="B1262" t="str">
            <v>CSCJ411B</v>
          </cell>
          <cell r="C1262" t="str">
            <v>Cisco 2691 Series IOS IP PLUS IPSEC 3DES</v>
          </cell>
          <cell r="D1262">
            <v>244000</v>
          </cell>
          <cell r="E1262">
            <v>1214</v>
          </cell>
          <cell r="F1262">
            <v>77890</v>
          </cell>
        </row>
        <row r="1263">
          <cell r="B1263" t="str">
            <v>CSCJ412B</v>
          </cell>
          <cell r="C1263" t="str">
            <v>Cisco 2691 Series IOS IP PLUS</v>
          </cell>
          <cell r="D1263">
            <v>142000</v>
          </cell>
          <cell r="E1263">
            <v>708</v>
          </cell>
          <cell r="F1263">
            <v>45420</v>
          </cell>
        </row>
        <row r="1264">
          <cell r="B1264" t="str">
            <v>CSCJ413B</v>
          </cell>
          <cell r="C1264" t="str">
            <v>Cisco 2691 Series IOS IP PLUS</v>
          </cell>
          <cell r="D1264">
            <v>142000</v>
          </cell>
          <cell r="E1264">
            <v>708</v>
          </cell>
          <cell r="F1264">
            <v>45420</v>
          </cell>
        </row>
        <row r="1265">
          <cell r="B1265" t="str">
            <v>CSCJ414B</v>
          </cell>
          <cell r="C1265" t="str">
            <v>Cisco 2691 Series IOS IP/H323</v>
          </cell>
          <cell r="D1265">
            <v>650000</v>
          </cell>
          <cell r="E1265">
            <v>3238</v>
          </cell>
          <cell r="F1265">
            <v>207750</v>
          </cell>
        </row>
        <row r="1266">
          <cell r="B1266" t="str">
            <v>CSCJ415B</v>
          </cell>
          <cell r="C1266" t="str">
            <v>Cisco 2691 Series IOS IP/H323</v>
          </cell>
          <cell r="D1266">
            <v>650000</v>
          </cell>
          <cell r="E1266">
            <v>3238</v>
          </cell>
          <cell r="F1266">
            <v>207750</v>
          </cell>
        </row>
        <row r="1267">
          <cell r="B1267" t="str">
            <v>CSCJ416B</v>
          </cell>
          <cell r="C1267" t="str">
            <v>Cisco 2691 Series IOS ENTERPRISE BASE</v>
          </cell>
          <cell r="D1267">
            <v>162000</v>
          </cell>
          <cell r="E1267">
            <v>810</v>
          </cell>
          <cell r="F1267">
            <v>51970</v>
          </cell>
        </row>
        <row r="1268">
          <cell r="B1268" t="str">
            <v>CSCJ417B</v>
          </cell>
          <cell r="C1268" t="str">
            <v>Cisco 2691 Series IOS ENTERPRISE BASE</v>
          </cell>
          <cell r="D1268">
            <v>162000</v>
          </cell>
          <cell r="E1268">
            <v>810</v>
          </cell>
          <cell r="F1268">
            <v>51970</v>
          </cell>
        </row>
        <row r="1269">
          <cell r="B1269" t="str">
            <v>CSCJ418B</v>
          </cell>
          <cell r="C1269" t="str">
            <v>Cisco 2691 Series IOS ENTERPRISE SERVICES</v>
          </cell>
          <cell r="D1269">
            <v>284000</v>
          </cell>
          <cell r="E1269">
            <v>1417</v>
          </cell>
          <cell r="F1269">
            <v>90910</v>
          </cell>
        </row>
        <row r="1270">
          <cell r="B1270" t="str">
            <v>CSCJ419B</v>
          </cell>
          <cell r="C1270" t="str">
            <v>Cisco 2691 Series IOS ENTERPRISE SERVICES</v>
          </cell>
          <cell r="D1270">
            <v>284000</v>
          </cell>
          <cell r="E1270">
            <v>1417</v>
          </cell>
          <cell r="F1270">
            <v>90910</v>
          </cell>
        </row>
        <row r="1271">
          <cell r="B1271" t="str">
            <v>CSCJ420B</v>
          </cell>
          <cell r="C1271" t="str">
            <v>Cisco 2691 Series IOS IP BASE</v>
          </cell>
          <cell r="D1271">
            <v>0</v>
          </cell>
          <cell r="E1271">
            <v>0</v>
          </cell>
          <cell r="F1271">
            <v>0</v>
          </cell>
        </row>
        <row r="1272">
          <cell r="B1272" t="str">
            <v>CSCJ421B</v>
          </cell>
          <cell r="C1272" t="str">
            <v>Cisco 2691 Series IOS IP BASE</v>
          </cell>
          <cell r="D1272">
            <v>61000</v>
          </cell>
          <cell r="E1272">
            <v>304</v>
          </cell>
          <cell r="F1272">
            <v>19500</v>
          </cell>
        </row>
        <row r="1273">
          <cell r="B1273" t="str">
            <v>CSCJ422B</v>
          </cell>
          <cell r="C1273" t="str">
            <v>Cisco 2691 Series IOS IP VOICE</v>
          </cell>
          <cell r="D1273">
            <v>102000</v>
          </cell>
          <cell r="E1273">
            <v>506</v>
          </cell>
          <cell r="F1273">
            <v>32460</v>
          </cell>
        </row>
        <row r="1274">
          <cell r="B1274" t="str">
            <v>CSCJ423B</v>
          </cell>
          <cell r="C1274" t="str">
            <v>Cisco 2691 Series IOS IP VOICE</v>
          </cell>
          <cell r="D1274">
            <v>102000</v>
          </cell>
          <cell r="E1274">
            <v>506</v>
          </cell>
          <cell r="F1274">
            <v>32460</v>
          </cell>
        </row>
        <row r="1275">
          <cell r="B1275" t="str">
            <v>CSCJ424B</v>
          </cell>
          <cell r="C1275" t="str">
            <v>Cisco 2691 Series IOS SP SERVICES</v>
          </cell>
          <cell r="D1275">
            <v>142000</v>
          </cell>
          <cell r="E1275">
            <v>708</v>
          </cell>
          <cell r="F1275">
            <v>45420</v>
          </cell>
        </row>
        <row r="1276">
          <cell r="B1276" t="str">
            <v>CSCJ425B</v>
          </cell>
          <cell r="C1276" t="str">
            <v>Cisco 2691 Series IOS SP SERVICES</v>
          </cell>
          <cell r="D1276">
            <v>142000</v>
          </cell>
          <cell r="E1276">
            <v>708</v>
          </cell>
          <cell r="F1276">
            <v>45420</v>
          </cell>
        </row>
        <row r="1277">
          <cell r="B1277" t="str">
            <v>CSCJ426B</v>
          </cell>
          <cell r="C1277" t="str">
            <v>Cisco 2691 Series IOS SERVICE PROVIDER</v>
          </cell>
          <cell r="D1277">
            <v>61000</v>
          </cell>
          <cell r="E1277">
            <v>304</v>
          </cell>
          <cell r="F1277">
            <v>19500</v>
          </cell>
        </row>
        <row r="1278">
          <cell r="B1278" t="str">
            <v>CSCJ427B</v>
          </cell>
          <cell r="C1278" t="str">
            <v>Cisco 1710  IOS IP/FW/IDS PLUS IPSEC 3DES</v>
          </cell>
          <cell r="D1278">
            <v>0</v>
          </cell>
          <cell r="E1278">
            <v>0</v>
          </cell>
          <cell r="F1278">
            <v>0</v>
          </cell>
        </row>
        <row r="1279">
          <cell r="B1279" t="str">
            <v>CSCJ428B</v>
          </cell>
          <cell r="C1279" t="str">
            <v>Cisco 1710  IOS IP/IPX/AT/IBM/FW/IDS PLUS IPSEC 3DES</v>
          </cell>
          <cell r="D1279">
            <v>81000</v>
          </cell>
          <cell r="E1279">
            <v>405</v>
          </cell>
          <cell r="F1279">
            <v>25980</v>
          </cell>
        </row>
        <row r="1280">
          <cell r="B1280" t="str">
            <v>CSCJ429B</v>
          </cell>
          <cell r="C1280" t="str">
            <v>Cisco 1710  IOS IP/IPX/AT/IBM/FW/IDS PLUS IPSEC 3DES</v>
          </cell>
          <cell r="D1280">
            <v>81000</v>
          </cell>
          <cell r="E1280">
            <v>405</v>
          </cell>
          <cell r="F1280">
            <v>25980</v>
          </cell>
        </row>
        <row r="1281">
          <cell r="B1281" t="str">
            <v>CSCJ430B</v>
          </cell>
          <cell r="C1281" t="str">
            <v>Cisco 1700 IOS ADVANCED ENTERPRISE SERVICES</v>
          </cell>
          <cell r="D1281">
            <v>366000</v>
          </cell>
          <cell r="E1281">
            <v>1822</v>
          </cell>
          <cell r="F1281">
            <v>116900</v>
          </cell>
        </row>
        <row r="1282">
          <cell r="B1282" t="str">
            <v>CSCJ431B</v>
          </cell>
          <cell r="C1282" t="str">
            <v>Cisco 1700 IOS ADVANCED ENTERPRISE SERVICES</v>
          </cell>
          <cell r="D1282">
            <v>366000</v>
          </cell>
          <cell r="E1282">
            <v>1822</v>
          </cell>
          <cell r="F1282">
            <v>116900</v>
          </cell>
        </row>
        <row r="1283">
          <cell r="B1283" t="str">
            <v>CSCJ432B</v>
          </cell>
          <cell r="C1283" t="str">
            <v>Cisco 1700 IOS ADVANCED IP SERVICES</v>
          </cell>
          <cell r="D1283">
            <v>284000</v>
          </cell>
          <cell r="E1283">
            <v>1417</v>
          </cell>
          <cell r="F1283">
            <v>90910</v>
          </cell>
        </row>
        <row r="1284">
          <cell r="B1284" t="str">
            <v>CSCJ433B</v>
          </cell>
          <cell r="C1284" t="str">
            <v>Cisco 1700 IOS ADVANCED IP SERVICES</v>
          </cell>
          <cell r="D1284">
            <v>284000</v>
          </cell>
          <cell r="E1284">
            <v>1417</v>
          </cell>
          <cell r="F1284">
            <v>90910</v>
          </cell>
        </row>
        <row r="1285">
          <cell r="B1285" t="str">
            <v>CSCJ434B</v>
          </cell>
          <cell r="C1285" t="str">
            <v>Cisco 1700 IOS ADVANCED SECURITY</v>
          </cell>
          <cell r="D1285">
            <v>162000</v>
          </cell>
          <cell r="E1285">
            <v>810</v>
          </cell>
          <cell r="F1285">
            <v>51970</v>
          </cell>
        </row>
        <row r="1286">
          <cell r="B1286" t="str">
            <v>CSCJ435B</v>
          </cell>
          <cell r="C1286" t="str">
            <v>Cisco 1700 IOS ADVANCED SECURITY</v>
          </cell>
          <cell r="D1286">
            <v>162000</v>
          </cell>
          <cell r="E1286">
            <v>810</v>
          </cell>
          <cell r="F1286">
            <v>51970</v>
          </cell>
        </row>
        <row r="1287">
          <cell r="B1287" t="str">
            <v>CSCJ436B</v>
          </cell>
          <cell r="C1287" t="str">
            <v>Cisco 1700 IOS IP/IPX</v>
          </cell>
          <cell r="D1287">
            <v>41000</v>
          </cell>
          <cell r="E1287">
            <v>202</v>
          </cell>
          <cell r="F1287">
            <v>12960</v>
          </cell>
        </row>
        <row r="1288">
          <cell r="B1288" t="str">
            <v>CSCJ437B</v>
          </cell>
          <cell r="C1288" t="str">
            <v>Cisco 1700 Ser IOS IP/IPX</v>
          </cell>
          <cell r="D1288">
            <v>41000</v>
          </cell>
          <cell r="E1288">
            <v>202</v>
          </cell>
          <cell r="F1288">
            <v>12960</v>
          </cell>
        </row>
        <row r="1289">
          <cell r="B1289" t="str">
            <v>CSCJ438B</v>
          </cell>
          <cell r="C1289" t="str">
            <v>Cisco 1700 IOS IP/ADSL/IPX/FW/IDS PLUS</v>
          </cell>
          <cell r="D1289">
            <v>305000</v>
          </cell>
          <cell r="E1289">
            <v>1518</v>
          </cell>
          <cell r="F1289">
            <v>97390</v>
          </cell>
        </row>
        <row r="1290">
          <cell r="B1290" t="str">
            <v>CSCJ439B</v>
          </cell>
          <cell r="C1290" t="str">
            <v>Cisco 1700 IOS IP/ADSL/IPX/FW/IDS PLUS</v>
          </cell>
          <cell r="D1290">
            <v>305000</v>
          </cell>
          <cell r="E1290">
            <v>1518</v>
          </cell>
          <cell r="F1290">
            <v>97390</v>
          </cell>
        </row>
        <row r="1291">
          <cell r="B1291" t="str">
            <v>CSCJ440B</v>
          </cell>
          <cell r="C1291" t="str">
            <v>Cisco 1700 IOS IP/ADSL/IPX/VOX/FW/IDS PLUS</v>
          </cell>
          <cell r="D1291">
            <v>305000</v>
          </cell>
          <cell r="E1291">
            <v>1518</v>
          </cell>
          <cell r="F1291">
            <v>97390</v>
          </cell>
        </row>
        <row r="1292">
          <cell r="B1292" t="str">
            <v>CSCJ441B</v>
          </cell>
          <cell r="C1292" t="str">
            <v>Cisco 1700 IOS IP/ADSL/IPX/VOX/FW/IDS PLUS</v>
          </cell>
          <cell r="D1292">
            <v>305000</v>
          </cell>
          <cell r="E1292">
            <v>1518</v>
          </cell>
          <cell r="F1292">
            <v>97390</v>
          </cell>
        </row>
        <row r="1293">
          <cell r="B1293" t="str">
            <v>CSCJ442B</v>
          </cell>
          <cell r="C1293" t="str">
            <v>Cisco 1700 Ser IOS IP/IPX/VOICE/FW/IDS PLUS</v>
          </cell>
          <cell r="D1293">
            <v>305000</v>
          </cell>
          <cell r="E1293">
            <v>1518</v>
          </cell>
          <cell r="F1293">
            <v>97390</v>
          </cell>
        </row>
        <row r="1294">
          <cell r="B1294" t="str">
            <v>CSCJ443B</v>
          </cell>
          <cell r="C1294" t="str">
            <v>Cisco 1700 IOS IP</v>
          </cell>
          <cell r="D1294">
            <v>41000</v>
          </cell>
          <cell r="E1294">
            <v>202</v>
          </cell>
          <cell r="F1294">
            <v>12960</v>
          </cell>
        </row>
        <row r="1295">
          <cell r="B1295" t="str">
            <v>CSCJ444B</v>
          </cell>
          <cell r="C1295" t="str">
            <v>Cisco 1700 IOS IP</v>
          </cell>
          <cell r="D1295">
            <v>0</v>
          </cell>
          <cell r="E1295">
            <v>0</v>
          </cell>
          <cell r="F1295">
            <v>0</v>
          </cell>
        </row>
        <row r="1296">
          <cell r="B1296" t="str">
            <v>CSCJ445B</v>
          </cell>
          <cell r="C1296" t="str">
            <v>Cisco 1700 IOS IP/ADSL</v>
          </cell>
          <cell r="D1296">
            <v>0</v>
          </cell>
          <cell r="E1296">
            <v>0</v>
          </cell>
          <cell r="F1296">
            <v>0</v>
          </cell>
        </row>
        <row r="1297">
          <cell r="B1297" t="str">
            <v>CSCJ446B</v>
          </cell>
          <cell r="C1297" t="str">
            <v>Cisco 1700 IOS IP/ADSL</v>
          </cell>
          <cell r="D1297">
            <v>41000</v>
          </cell>
          <cell r="E1297">
            <v>202</v>
          </cell>
          <cell r="F1297">
            <v>12960</v>
          </cell>
        </row>
        <row r="1298">
          <cell r="B1298" t="str">
            <v>CSCJ447B</v>
          </cell>
          <cell r="C1298" t="str">
            <v>Cisco 1700 IOS IP/ADSL</v>
          </cell>
          <cell r="D1298">
            <v>0</v>
          </cell>
          <cell r="E1298">
            <v>0</v>
          </cell>
          <cell r="F1298">
            <v>0</v>
          </cell>
        </row>
        <row r="1299">
          <cell r="B1299" t="str">
            <v>CSCJ448B</v>
          </cell>
          <cell r="C1299" t="str">
            <v>Cisco 1700 IOS IP/ADSL/FW/IDS PLUS IPSEC 56</v>
          </cell>
          <cell r="D1299">
            <v>284000</v>
          </cell>
          <cell r="E1299">
            <v>1417</v>
          </cell>
          <cell r="F1299">
            <v>90910</v>
          </cell>
        </row>
        <row r="1300">
          <cell r="B1300" t="str">
            <v>CSCJ449B</v>
          </cell>
          <cell r="C1300" t="str">
            <v>Cisco 1700 IOS IP/ADSL/FW/IDS PLUS IPSEC 56</v>
          </cell>
          <cell r="D1300">
            <v>284000</v>
          </cell>
          <cell r="E1300">
            <v>1417</v>
          </cell>
          <cell r="F1300">
            <v>90910</v>
          </cell>
        </row>
        <row r="1301">
          <cell r="B1301" t="str">
            <v>CSCJ450B</v>
          </cell>
          <cell r="C1301" t="str">
            <v>Cisco 1700 IOS IP/ADSL/FW/IDS PLUS IPSEC 3DES</v>
          </cell>
          <cell r="D1301">
            <v>284000</v>
          </cell>
          <cell r="E1301">
            <v>1417</v>
          </cell>
          <cell r="F1301">
            <v>90910</v>
          </cell>
        </row>
        <row r="1302">
          <cell r="B1302" t="str">
            <v>CSCJ451B</v>
          </cell>
          <cell r="C1302" t="str">
            <v>Cisco 1700 IOS IP/ADSL/FW/IDS PLUS IPSEC 3DES</v>
          </cell>
          <cell r="D1302">
            <v>284000</v>
          </cell>
          <cell r="E1302">
            <v>1417</v>
          </cell>
          <cell r="F1302">
            <v>90910</v>
          </cell>
        </row>
        <row r="1303">
          <cell r="B1303" t="str">
            <v>CSCJ452B</v>
          </cell>
          <cell r="C1303" t="str">
            <v>Cisco 1700 IOS IP/ADSL/VOICE/FW/IDS PLUS</v>
          </cell>
          <cell r="D1303">
            <v>264000</v>
          </cell>
          <cell r="E1303">
            <v>1316</v>
          </cell>
          <cell r="F1303">
            <v>84430</v>
          </cell>
        </row>
        <row r="1304">
          <cell r="B1304" t="str">
            <v>CSCJ453B</v>
          </cell>
          <cell r="C1304" t="str">
            <v>Cisco 1700 IOS IP/ADSL/VOICE/FW/IDS PLUS</v>
          </cell>
          <cell r="D1304">
            <v>264000</v>
          </cell>
          <cell r="E1304">
            <v>1316</v>
          </cell>
          <cell r="F1304">
            <v>84430</v>
          </cell>
        </row>
        <row r="1305">
          <cell r="B1305" t="str">
            <v>CSCJ454B</v>
          </cell>
          <cell r="C1305" t="str">
            <v>Cisco 1700 IOS IP/ADSL/VOX/FW/IDS PLUS</v>
          </cell>
          <cell r="D1305">
            <v>264000</v>
          </cell>
          <cell r="E1305">
            <v>1316</v>
          </cell>
          <cell r="F1305">
            <v>84430</v>
          </cell>
        </row>
        <row r="1306">
          <cell r="B1306" t="str">
            <v>CSCJ455B</v>
          </cell>
          <cell r="C1306" t="str">
            <v>Cisco 1700 IOS IP/ADSL/VOX/FW/IDS PLUS</v>
          </cell>
          <cell r="D1306">
            <v>264000</v>
          </cell>
          <cell r="E1306">
            <v>1316</v>
          </cell>
          <cell r="F1306">
            <v>84430</v>
          </cell>
        </row>
        <row r="1307">
          <cell r="B1307" t="str">
            <v>CSCJ456B</v>
          </cell>
          <cell r="C1307" t="str">
            <v>Cisco 1700 IOS IP/ADSL/VOICE/FW/IDS PLUS IPSEC 56</v>
          </cell>
          <cell r="D1307">
            <v>284000</v>
          </cell>
          <cell r="E1307">
            <v>1417</v>
          </cell>
          <cell r="F1307">
            <v>90910</v>
          </cell>
        </row>
        <row r="1308">
          <cell r="B1308" t="str">
            <v>CSCJ457B</v>
          </cell>
          <cell r="C1308" t="str">
            <v>Cisco 1700 IOS IP/ADSL/VOICE/FW/IDS PLUS IPSEC 56</v>
          </cell>
          <cell r="D1308">
            <v>284000</v>
          </cell>
          <cell r="E1308">
            <v>1417</v>
          </cell>
          <cell r="F1308">
            <v>90910</v>
          </cell>
        </row>
        <row r="1309">
          <cell r="B1309" t="str">
            <v>CSCJ458B</v>
          </cell>
          <cell r="C1309" t="str">
            <v>Cisco 1700 IOS IP/ADSL/VOICE/FW/IDS PLUS IPSEC 3DES</v>
          </cell>
          <cell r="D1309">
            <v>284000</v>
          </cell>
          <cell r="E1309">
            <v>1417</v>
          </cell>
          <cell r="F1309">
            <v>90910</v>
          </cell>
        </row>
        <row r="1310">
          <cell r="B1310" t="str">
            <v>CSCJ459B</v>
          </cell>
          <cell r="C1310" t="str">
            <v>Cisco 1700 IOS IP/ADSL/VOICE/FW/IDS PLUS IPSEC 3DES</v>
          </cell>
          <cell r="D1310">
            <v>284000</v>
          </cell>
          <cell r="E1310">
            <v>1417</v>
          </cell>
          <cell r="F1310">
            <v>90910</v>
          </cell>
        </row>
        <row r="1311">
          <cell r="B1311" t="str">
            <v>CSCJ460B</v>
          </cell>
          <cell r="C1311" t="str">
            <v>Cisco 1700 IOS IP/ADSL PLUS IPSEC 56</v>
          </cell>
          <cell r="D1311">
            <v>102000</v>
          </cell>
          <cell r="E1311">
            <v>506</v>
          </cell>
          <cell r="F1311">
            <v>32460</v>
          </cell>
        </row>
        <row r="1312">
          <cell r="B1312" t="str">
            <v>CSCJ461B</v>
          </cell>
          <cell r="C1312" t="str">
            <v>Cisco 1700 IOS IP/ADSL PLUS IPSEC 56</v>
          </cell>
          <cell r="D1312">
            <v>102000</v>
          </cell>
          <cell r="E1312">
            <v>506</v>
          </cell>
          <cell r="F1312">
            <v>32460</v>
          </cell>
        </row>
        <row r="1313">
          <cell r="B1313" t="str">
            <v>CSCJ462B</v>
          </cell>
          <cell r="C1313" t="str">
            <v>Cisco 1700 IOS IP/ADSL PLUS IPSEC 3DES</v>
          </cell>
          <cell r="D1313">
            <v>102000</v>
          </cell>
          <cell r="E1313">
            <v>506</v>
          </cell>
          <cell r="F1313">
            <v>32460</v>
          </cell>
        </row>
        <row r="1314">
          <cell r="B1314" t="str">
            <v>CSCJ463B</v>
          </cell>
          <cell r="C1314" t="str">
            <v>Cisco 1700 IOS IP/ADSL PLUS IPSEC 3DES</v>
          </cell>
          <cell r="D1314">
            <v>102000</v>
          </cell>
          <cell r="E1314">
            <v>506</v>
          </cell>
          <cell r="F1314">
            <v>32460</v>
          </cell>
        </row>
        <row r="1315">
          <cell r="B1315" t="str">
            <v>CSCJ464B</v>
          </cell>
          <cell r="C1315" t="str">
            <v>Cisco 1700 IOS IP/ADSL PLUS</v>
          </cell>
          <cell r="D1315">
            <v>81000</v>
          </cell>
          <cell r="E1315">
            <v>405</v>
          </cell>
          <cell r="F1315">
            <v>25980</v>
          </cell>
        </row>
        <row r="1316">
          <cell r="B1316" t="str">
            <v>CSCJ465B</v>
          </cell>
          <cell r="C1316" t="str">
            <v>Cisco 1700 IOS IP/ADSL PLUS</v>
          </cell>
          <cell r="D1316">
            <v>81000</v>
          </cell>
          <cell r="E1316">
            <v>405</v>
          </cell>
          <cell r="F1316">
            <v>25980</v>
          </cell>
        </row>
        <row r="1317">
          <cell r="B1317" t="str">
            <v>CSCJ466B</v>
          </cell>
          <cell r="C1317" t="str">
            <v>Cisco 1700 IOS IP/ADSL/VOX/FW/IDS PLUS IPSEC 56</v>
          </cell>
          <cell r="D1317">
            <v>284000</v>
          </cell>
          <cell r="E1317">
            <v>1417</v>
          </cell>
          <cell r="F1317">
            <v>90910</v>
          </cell>
        </row>
        <row r="1318">
          <cell r="B1318" t="str">
            <v>CSCJ467B</v>
          </cell>
          <cell r="C1318" t="str">
            <v>Cisco 1700 IOS IP/ADSL/VOX/FW/IDS PLUS IPSEC 56</v>
          </cell>
          <cell r="D1318">
            <v>284000</v>
          </cell>
          <cell r="E1318">
            <v>1417</v>
          </cell>
          <cell r="F1318">
            <v>90910</v>
          </cell>
        </row>
        <row r="1319">
          <cell r="B1319" t="str">
            <v>CSCJ468B</v>
          </cell>
          <cell r="C1319" t="str">
            <v>Cisco 1700 IOS IP/ADSL/VOX/FW/IDS PLUS IPSEC 3DES</v>
          </cell>
          <cell r="D1319">
            <v>284000</v>
          </cell>
          <cell r="E1319">
            <v>1417</v>
          </cell>
          <cell r="F1319">
            <v>90910</v>
          </cell>
        </row>
        <row r="1320">
          <cell r="B1320" t="str">
            <v>CSCJ469B</v>
          </cell>
          <cell r="C1320" t="str">
            <v>Cisco 1700 IOS IP/ADSL/VOX/FW/IDS PLUS IPSEC 3DES</v>
          </cell>
          <cell r="D1320">
            <v>284000</v>
          </cell>
          <cell r="E1320">
            <v>1417</v>
          </cell>
          <cell r="F1320">
            <v>90910</v>
          </cell>
        </row>
        <row r="1321">
          <cell r="B1321" t="str">
            <v>CSCJ470B</v>
          </cell>
          <cell r="C1321" t="str">
            <v>Cisco 1700 IOS IP/ADSL/VOX PLUS</v>
          </cell>
          <cell r="D1321">
            <v>0</v>
          </cell>
          <cell r="E1321">
            <v>0</v>
          </cell>
          <cell r="F1321">
            <v>0</v>
          </cell>
        </row>
        <row r="1322">
          <cell r="B1322" t="str">
            <v>CSCJ471B</v>
          </cell>
          <cell r="C1322" t="str">
            <v>Cisco 1700 IOS IP/ADSL/VOX PLUS</v>
          </cell>
          <cell r="D1322">
            <v>81000</v>
          </cell>
          <cell r="E1322">
            <v>405</v>
          </cell>
          <cell r="F1322">
            <v>25980</v>
          </cell>
        </row>
        <row r="1323">
          <cell r="B1323" t="str">
            <v>CSCJ472B</v>
          </cell>
          <cell r="C1323" t="str">
            <v>Cisco 1700 IOS IP/ADSL/VOICE PLUS IPSEC 56</v>
          </cell>
          <cell r="D1323">
            <v>102000</v>
          </cell>
          <cell r="E1323">
            <v>506</v>
          </cell>
          <cell r="F1323">
            <v>32460</v>
          </cell>
        </row>
        <row r="1324">
          <cell r="B1324" t="str">
            <v>CSCJ473B</v>
          </cell>
          <cell r="C1324" t="str">
            <v>Cisco 1700 IOS IP/ADSL/VOICE PLUS IPSEC 56</v>
          </cell>
          <cell r="D1324">
            <v>102000</v>
          </cell>
          <cell r="E1324">
            <v>506</v>
          </cell>
          <cell r="F1324">
            <v>32460</v>
          </cell>
        </row>
        <row r="1325">
          <cell r="B1325" t="str">
            <v>CSCJ474B</v>
          </cell>
          <cell r="C1325" t="str">
            <v>Cisco 1700 IOS IP/ADSL/VOICE PLUS IPSEC 3DES</v>
          </cell>
          <cell r="D1325">
            <v>102000</v>
          </cell>
          <cell r="E1325">
            <v>506</v>
          </cell>
          <cell r="F1325">
            <v>32460</v>
          </cell>
        </row>
        <row r="1326">
          <cell r="B1326" t="str">
            <v>CSCJ475B</v>
          </cell>
          <cell r="C1326" t="str">
            <v>Cisco 1700 IOS IP/ADSL/VOICE PLUS IPSEC 3DES</v>
          </cell>
          <cell r="D1326">
            <v>102000</v>
          </cell>
          <cell r="E1326">
            <v>506</v>
          </cell>
          <cell r="F1326">
            <v>32460</v>
          </cell>
        </row>
        <row r="1327">
          <cell r="B1327" t="str">
            <v>CSCJ476B</v>
          </cell>
          <cell r="C1327" t="str">
            <v>Cisco 1700 IOS IP/ADSL/VOICE PLUS</v>
          </cell>
          <cell r="D1327">
            <v>81000</v>
          </cell>
          <cell r="E1327">
            <v>405</v>
          </cell>
          <cell r="F1327">
            <v>25980</v>
          </cell>
        </row>
        <row r="1328">
          <cell r="B1328" t="str">
            <v>CSCJ477B</v>
          </cell>
          <cell r="C1328" t="str">
            <v>Cisco 1700 IOS IP/ADSL/VOICE PLUS</v>
          </cell>
          <cell r="D1328">
            <v>81000</v>
          </cell>
          <cell r="E1328">
            <v>405</v>
          </cell>
          <cell r="F1328">
            <v>25980</v>
          </cell>
        </row>
        <row r="1329">
          <cell r="B1329" t="str">
            <v>CSCJ478B</v>
          </cell>
          <cell r="C1329" t="str">
            <v>Cisco 1700 IOS IP/FW/IDS</v>
          </cell>
          <cell r="D1329">
            <v>183000</v>
          </cell>
          <cell r="E1329">
            <v>911</v>
          </cell>
          <cell r="F1329">
            <v>58450</v>
          </cell>
        </row>
        <row r="1330">
          <cell r="B1330" t="str">
            <v>CSCJ479B</v>
          </cell>
          <cell r="C1330" t="str">
            <v>Cisco 1700 IOS IP/FW/IDS</v>
          </cell>
          <cell r="D1330">
            <v>183000</v>
          </cell>
          <cell r="E1330">
            <v>911</v>
          </cell>
          <cell r="F1330">
            <v>58450</v>
          </cell>
        </row>
        <row r="1331">
          <cell r="B1331" t="str">
            <v>CSCJ480B</v>
          </cell>
          <cell r="C1331" t="str">
            <v>Cisco 1700 IOS IP/FW/IDS PLUS IPSEC 3DES</v>
          </cell>
          <cell r="D1331">
            <v>284000</v>
          </cell>
          <cell r="E1331">
            <v>1417</v>
          </cell>
          <cell r="F1331">
            <v>90910</v>
          </cell>
        </row>
        <row r="1332">
          <cell r="B1332" t="str">
            <v>CSCJ481B</v>
          </cell>
          <cell r="C1332" t="str">
            <v>Cisco 1700 Ser IOS IP/FW/IDS PLUS IPSEC 56</v>
          </cell>
          <cell r="D1332">
            <v>284000</v>
          </cell>
          <cell r="E1332">
            <v>1417</v>
          </cell>
          <cell r="F1332">
            <v>90910</v>
          </cell>
        </row>
        <row r="1333">
          <cell r="B1333" t="str">
            <v>CSCJ482B</v>
          </cell>
          <cell r="C1333" t="str">
            <v>Cisco 1700 Ser IOS IP/FW/IDS PLUS IPSEC 3DES</v>
          </cell>
          <cell r="D1333">
            <v>284000</v>
          </cell>
          <cell r="E1333">
            <v>1417</v>
          </cell>
          <cell r="F1333">
            <v>90910</v>
          </cell>
        </row>
        <row r="1334">
          <cell r="B1334" t="str">
            <v>CSCJ483B</v>
          </cell>
          <cell r="C1334" t="str">
            <v>Cisco 1700 IOS IP/FW/IDS PLUS IPSEC 56</v>
          </cell>
          <cell r="D1334">
            <v>284000</v>
          </cell>
          <cell r="E1334">
            <v>1417</v>
          </cell>
          <cell r="F1334">
            <v>90910</v>
          </cell>
        </row>
        <row r="1335">
          <cell r="B1335" t="str">
            <v>CSCJ484B</v>
          </cell>
          <cell r="C1335" t="str">
            <v>Cisco 1700 IOS IP/VOICE/FW/IDS PLUS</v>
          </cell>
          <cell r="D1335">
            <v>264000</v>
          </cell>
          <cell r="E1335">
            <v>1316</v>
          </cell>
          <cell r="F1335">
            <v>84430</v>
          </cell>
        </row>
        <row r="1336">
          <cell r="B1336" t="str">
            <v>CSCJ485B</v>
          </cell>
          <cell r="C1336" t="str">
            <v>Cisco 1700 Ser IOS IP/VOICE/FW/IDS PLUS</v>
          </cell>
          <cell r="D1336">
            <v>264000</v>
          </cell>
          <cell r="E1336">
            <v>1316</v>
          </cell>
          <cell r="F1336">
            <v>84430</v>
          </cell>
        </row>
        <row r="1337">
          <cell r="B1337" t="str">
            <v>CSCJ486B</v>
          </cell>
          <cell r="C1337" t="str">
            <v>Cisco 1700 IOS IP/VOICE/FW/IDS PLUS IPSEC 3DES</v>
          </cell>
          <cell r="D1337">
            <v>284000</v>
          </cell>
          <cell r="E1337">
            <v>1417</v>
          </cell>
          <cell r="F1337">
            <v>90910</v>
          </cell>
        </row>
        <row r="1338">
          <cell r="B1338" t="str">
            <v>CSCJ487B</v>
          </cell>
          <cell r="C1338" t="str">
            <v>Cisco 1700 Ser IOS IP/VOICE/FW/IDS PLUS IPSEC 56</v>
          </cell>
          <cell r="D1338">
            <v>284000</v>
          </cell>
          <cell r="E1338">
            <v>1417</v>
          </cell>
          <cell r="F1338">
            <v>90910</v>
          </cell>
        </row>
        <row r="1339">
          <cell r="B1339" t="str">
            <v>CSCJ488B</v>
          </cell>
          <cell r="C1339" t="str">
            <v>Cisco 1700 Ser IOS IP/VOICE/FW/IDS PLUS IPSEC 3DES</v>
          </cell>
          <cell r="D1339">
            <v>284000</v>
          </cell>
          <cell r="E1339">
            <v>1417</v>
          </cell>
          <cell r="F1339">
            <v>90910</v>
          </cell>
        </row>
        <row r="1340">
          <cell r="B1340" t="str">
            <v>CSCJ489B</v>
          </cell>
          <cell r="C1340" t="str">
            <v>Cisco 1700 IOS IP/VOICE/FW/IDS PLUS IPSEC 56</v>
          </cell>
          <cell r="D1340">
            <v>284000</v>
          </cell>
          <cell r="E1340">
            <v>1417</v>
          </cell>
          <cell r="F1340">
            <v>90910</v>
          </cell>
        </row>
        <row r="1341">
          <cell r="B1341" t="str">
            <v>CSCJ490B</v>
          </cell>
          <cell r="C1341" t="str">
            <v>Cisco 1700 IOS IP PLUS IPSEC 3DES</v>
          </cell>
          <cell r="D1341">
            <v>102000</v>
          </cell>
          <cell r="E1341">
            <v>506</v>
          </cell>
          <cell r="F1341">
            <v>32460</v>
          </cell>
        </row>
        <row r="1342">
          <cell r="B1342" t="str">
            <v>CSCJ491B</v>
          </cell>
          <cell r="C1342" t="str">
            <v>Cisco 1700 Ser IOS IP PLUS IPSEC 56</v>
          </cell>
          <cell r="D1342">
            <v>102000</v>
          </cell>
          <cell r="E1342">
            <v>506</v>
          </cell>
          <cell r="F1342">
            <v>32460</v>
          </cell>
        </row>
        <row r="1343">
          <cell r="B1343" t="str">
            <v>CSCJ492B</v>
          </cell>
          <cell r="C1343" t="str">
            <v>Cisco 1700 Ser IOS IP PLUS IPSEC 3DES</v>
          </cell>
          <cell r="D1343">
            <v>102000</v>
          </cell>
          <cell r="E1343">
            <v>506</v>
          </cell>
          <cell r="F1343">
            <v>32460</v>
          </cell>
        </row>
        <row r="1344">
          <cell r="B1344" t="str">
            <v>CSCJ493B</v>
          </cell>
          <cell r="C1344" t="str">
            <v>Cisco 1700 IOS IP PLUS IPSEC 56</v>
          </cell>
          <cell r="D1344">
            <v>102000</v>
          </cell>
          <cell r="E1344">
            <v>506</v>
          </cell>
          <cell r="F1344">
            <v>32460</v>
          </cell>
        </row>
        <row r="1345">
          <cell r="B1345" t="str">
            <v>CSCJ494B</v>
          </cell>
          <cell r="C1345" t="str">
            <v>Cisco 1700 IOS IP PLUS</v>
          </cell>
          <cell r="D1345">
            <v>81000</v>
          </cell>
          <cell r="E1345">
            <v>405</v>
          </cell>
          <cell r="F1345">
            <v>25980</v>
          </cell>
        </row>
        <row r="1346">
          <cell r="B1346" t="str">
            <v>CSCJ495B</v>
          </cell>
          <cell r="C1346" t="str">
            <v>Cisco 1700 IOS IP PLUS</v>
          </cell>
          <cell r="D1346">
            <v>81000</v>
          </cell>
          <cell r="E1346">
            <v>405</v>
          </cell>
          <cell r="F1346">
            <v>25980</v>
          </cell>
        </row>
        <row r="1347">
          <cell r="B1347" t="str">
            <v>CSCJ496B</v>
          </cell>
          <cell r="C1347" t="str">
            <v>Cisco 1700 IOS IP/ADSL/VOX PLUS IPSEC 56</v>
          </cell>
          <cell r="D1347">
            <v>102000</v>
          </cell>
          <cell r="E1347">
            <v>506</v>
          </cell>
          <cell r="F1347">
            <v>32460</v>
          </cell>
        </row>
        <row r="1348">
          <cell r="B1348" t="str">
            <v>CSCJ497B</v>
          </cell>
          <cell r="C1348" t="str">
            <v>Cisco 1700 IOS IP/ADSL/VOX PLUS IPSEC 56</v>
          </cell>
          <cell r="D1348">
            <v>102000</v>
          </cell>
          <cell r="E1348">
            <v>506</v>
          </cell>
          <cell r="F1348">
            <v>32460</v>
          </cell>
        </row>
        <row r="1349">
          <cell r="B1349" t="str">
            <v>CSCJ498B</v>
          </cell>
          <cell r="C1349" t="str">
            <v>Cisco 1700 IOS IP/ADSL/VOX PLUS IPSEC 3DES</v>
          </cell>
          <cell r="D1349">
            <v>102000</v>
          </cell>
          <cell r="E1349">
            <v>506</v>
          </cell>
          <cell r="F1349">
            <v>32460</v>
          </cell>
        </row>
        <row r="1350">
          <cell r="B1350" t="str">
            <v>CSCJ499B</v>
          </cell>
          <cell r="C1350" t="str">
            <v>Cisco 1700 IOS IP/ADSL/VOX PLUS IPSEC 3DES</v>
          </cell>
          <cell r="D1350">
            <v>102000</v>
          </cell>
          <cell r="E1350">
            <v>506</v>
          </cell>
          <cell r="F1350">
            <v>32460</v>
          </cell>
        </row>
        <row r="1351">
          <cell r="B1351" t="str">
            <v>CSCJ500B</v>
          </cell>
          <cell r="C1351" t="str">
            <v>Cisco 1700 IOS IP/VOX PLUS</v>
          </cell>
          <cell r="D1351">
            <v>0</v>
          </cell>
          <cell r="E1351">
            <v>0</v>
          </cell>
          <cell r="F1351">
            <v>0</v>
          </cell>
        </row>
        <row r="1352">
          <cell r="B1352" t="str">
            <v>CSCJ501B</v>
          </cell>
          <cell r="C1352" t="str">
            <v>Cisco 1700 IOS IP/VOX PLUS</v>
          </cell>
          <cell r="D1352">
            <v>81000</v>
          </cell>
          <cell r="E1352">
            <v>405</v>
          </cell>
          <cell r="F1352">
            <v>25980</v>
          </cell>
        </row>
        <row r="1353">
          <cell r="B1353" t="str">
            <v>CSCJ502B</v>
          </cell>
          <cell r="C1353" t="str">
            <v>Cisco 1700 IOS IP/VOICE PLUS IPSEC 3DES</v>
          </cell>
          <cell r="D1353">
            <v>102000</v>
          </cell>
          <cell r="E1353">
            <v>506</v>
          </cell>
          <cell r="F1353">
            <v>32460</v>
          </cell>
        </row>
        <row r="1354">
          <cell r="B1354" t="str">
            <v>CSCJ503B</v>
          </cell>
          <cell r="C1354" t="str">
            <v>Cisco 1700 Ser IOS IP/VOICE PLUS IPSEC 56</v>
          </cell>
          <cell r="D1354">
            <v>102000</v>
          </cell>
          <cell r="E1354">
            <v>506</v>
          </cell>
          <cell r="F1354">
            <v>32460</v>
          </cell>
        </row>
        <row r="1355">
          <cell r="B1355" t="str">
            <v>CSCJ504B</v>
          </cell>
          <cell r="C1355" t="str">
            <v>Cisco 1700 Ser IOS IP/VOICE PLUS IPSEC 3DES</v>
          </cell>
          <cell r="D1355">
            <v>102000</v>
          </cell>
          <cell r="E1355">
            <v>506</v>
          </cell>
          <cell r="F1355">
            <v>32460</v>
          </cell>
        </row>
        <row r="1356">
          <cell r="B1356" t="str">
            <v>CSCJ505B</v>
          </cell>
          <cell r="C1356" t="str">
            <v>Cisco 1700 IOS IP/VOICE PLUS IPSEC 56</v>
          </cell>
          <cell r="D1356">
            <v>102000</v>
          </cell>
          <cell r="E1356">
            <v>506</v>
          </cell>
          <cell r="F1356">
            <v>32460</v>
          </cell>
        </row>
        <row r="1357">
          <cell r="B1357" t="str">
            <v>CSCJ506B</v>
          </cell>
          <cell r="C1357" t="str">
            <v>Cisco 1700 IOS IP/VOICE PLUS</v>
          </cell>
          <cell r="D1357">
            <v>0</v>
          </cell>
          <cell r="E1357">
            <v>0</v>
          </cell>
          <cell r="F1357">
            <v>0</v>
          </cell>
        </row>
        <row r="1358">
          <cell r="B1358" t="str">
            <v>CSCJ507B</v>
          </cell>
          <cell r="C1358" t="str">
            <v>Cisco 1700 IOS IP/VOICE PLUS</v>
          </cell>
          <cell r="D1358">
            <v>81000</v>
          </cell>
          <cell r="E1358">
            <v>405</v>
          </cell>
          <cell r="F1358">
            <v>25980</v>
          </cell>
        </row>
        <row r="1359">
          <cell r="B1359" t="str">
            <v>CSCJ508B</v>
          </cell>
          <cell r="C1359" t="str">
            <v>Cisco 1700 Ser IOS IP/VOICE PLUS</v>
          </cell>
          <cell r="D1359">
            <v>81000</v>
          </cell>
          <cell r="E1359">
            <v>405</v>
          </cell>
          <cell r="F1359">
            <v>25980</v>
          </cell>
        </row>
        <row r="1360">
          <cell r="B1360" t="str">
            <v>CSCJ509B</v>
          </cell>
          <cell r="C1360" t="str">
            <v>Cisco 1700 IOS IP/VOICE PLUS</v>
          </cell>
          <cell r="D1360">
            <v>0</v>
          </cell>
          <cell r="E1360">
            <v>0</v>
          </cell>
          <cell r="F1360">
            <v>0</v>
          </cell>
        </row>
        <row r="1361">
          <cell r="B1361" t="str">
            <v>CSCJ510B</v>
          </cell>
          <cell r="C1361" t="str">
            <v>Cisco 1700 IOS IP/VOICE PLUS</v>
          </cell>
          <cell r="D1361">
            <v>81000</v>
          </cell>
          <cell r="E1361">
            <v>405</v>
          </cell>
          <cell r="F1361">
            <v>25980</v>
          </cell>
        </row>
        <row r="1362">
          <cell r="B1362" t="str">
            <v>CSCJ511B</v>
          </cell>
          <cell r="C1362" t="str">
            <v>Cisco 1700 IOS ENTERPRISE BASE</v>
          </cell>
          <cell r="D1362">
            <v>81000</v>
          </cell>
          <cell r="E1362">
            <v>405</v>
          </cell>
          <cell r="F1362">
            <v>25980</v>
          </cell>
        </row>
        <row r="1363">
          <cell r="B1363" t="str">
            <v>CSCJ512B</v>
          </cell>
          <cell r="C1363" t="str">
            <v>Cisco 1700 IOS ENTERPRISE BASE</v>
          </cell>
          <cell r="D1363">
            <v>81000</v>
          </cell>
          <cell r="E1363">
            <v>405</v>
          </cell>
          <cell r="F1363">
            <v>25980</v>
          </cell>
        </row>
        <row r="1364">
          <cell r="B1364" t="str">
            <v>CSCJ513B</v>
          </cell>
          <cell r="C1364" t="str">
            <v>Cisco 1700 IOS ENTERPRISE SERVICES</v>
          </cell>
          <cell r="D1364">
            <v>203000</v>
          </cell>
          <cell r="E1364">
            <v>1012</v>
          </cell>
          <cell r="F1364">
            <v>64930</v>
          </cell>
        </row>
        <row r="1365">
          <cell r="B1365" t="str">
            <v>CSCJ514B</v>
          </cell>
          <cell r="C1365" t="str">
            <v>Cisco 1700 IOS ENTERPRISE SERVICES</v>
          </cell>
          <cell r="D1365">
            <v>203000</v>
          </cell>
          <cell r="E1365">
            <v>1012</v>
          </cell>
          <cell r="F1365">
            <v>64930</v>
          </cell>
        </row>
        <row r="1366">
          <cell r="B1366" t="str">
            <v>CSCJ515B</v>
          </cell>
          <cell r="C1366" t="str">
            <v>Cisco 1700 IOS IP BASE</v>
          </cell>
          <cell r="D1366">
            <v>0</v>
          </cell>
          <cell r="E1366">
            <v>0</v>
          </cell>
          <cell r="F1366">
            <v>0</v>
          </cell>
        </row>
        <row r="1367">
          <cell r="B1367" t="str">
            <v>CSCJ516B</v>
          </cell>
          <cell r="C1367" t="str">
            <v>Cisco 1700 IOS IP BASE</v>
          </cell>
          <cell r="D1367">
            <v>41000</v>
          </cell>
          <cell r="E1367">
            <v>202</v>
          </cell>
          <cell r="F1367">
            <v>12960</v>
          </cell>
        </row>
        <row r="1368">
          <cell r="B1368" t="str">
            <v>CSCJ517B</v>
          </cell>
          <cell r="C1368" t="str">
            <v>Cisco 1700 IOS IP VOICE</v>
          </cell>
          <cell r="D1368">
            <v>81000</v>
          </cell>
          <cell r="E1368">
            <v>405</v>
          </cell>
          <cell r="F1368">
            <v>25980</v>
          </cell>
        </row>
        <row r="1369">
          <cell r="B1369" t="str">
            <v>CSCJ518B</v>
          </cell>
          <cell r="C1369" t="str">
            <v>Cisco 1700 IOS IP VOICE</v>
          </cell>
          <cell r="D1369">
            <v>81000</v>
          </cell>
          <cell r="E1369">
            <v>405</v>
          </cell>
          <cell r="F1369">
            <v>25980</v>
          </cell>
        </row>
        <row r="1370">
          <cell r="B1370" t="str">
            <v>CSCJ519B</v>
          </cell>
          <cell r="C1370" t="str">
            <v>Cisco 1700 IOS IP/IPX/AT/IBM</v>
          </cell>
          <cell r="D1370">
            <v>81000</v>
          </cell>
          <cell r="E1370">
            <v>405</v>
          </cell>
          <cell r="F1370">
            <v>25980</v>
          </cell>
        </row>
        <row r="1371">
          <cell r="B1371" t="str">
            <v>CSCJ520B</v>
          </cell>
          <cell r="C1371" t="str">
            <v>Cisco 1700 IOS IP/IPX/AT/IBM</v>
          </cell>
          <cell r="D1371">
            <v>81000</v>
          </cell>
          <cell r="E1371">
            <v>405</v>
          </cell>
          <cell r="F1371">
            <v>25980</v>
          </cell>
        </row>
        <row r="1372">
          <cell r="B1372" t="str">
            <v>CSCJ521B</v>
          </cell>
          <cell r="C1372" t="str">
            <v>Cisco 1700 Ser IOS IP/IPX/AT/IBM</v>
          </cell>
          <cell r="D1372">
            <v>81000</v>
          </cell>
          <cell r="E1372">
            <v>405</v>
          </cell>
          <cell r="F1372">
            <v>25980</v>
          </cell>
        </row>
        <row r="1373">
          <cell r="B1373" t="str">
            <v>CSCJ522B</v>
          </cell>
          <cell r="C1373" t="str">
            <v>Cisco 1700 IOS IP/ADSL/IPX/AT/IBM/FW/IDS PLUS IPSEC 56</v>
          </cell>
          <cell r="D1373">
            <v>366000</v>
          </cell>
          <cell r="E1373">
            <v>1822</v>
          </cell>
          <cell r="F1373">
            <v>116900</v>
          </cell>
        </row>
        <row r="1374">
          <cell r="B1374" t="str">
            <v>CSCJ523B</v>
          </cell>
          <cell r="C1374" t="str">
            <v>Cisco 1700 IOS IP/ADSL/IPX/AT/IBM/FW/IDS PLUS IPSEC 56</v>
          </cell>
          <cell r="D1374">
            <v>366000</v>
          </cell>
          <cell r="E1374">
            <v>1822</v>
          </cell>
          <cell r="F1374">
            <v>116900</v>
          </cell>
        </row>
        <row r="1375">
          <cell r="B1375" t="str">
            <v>CSCJ524B</v>
          </cell>
          <cell r="C1375" t="str">
            <v>Cisco 1700 IOS IP/ADSL/IPX/AT/IBM/FW/IDS PLUS IPSEC 3DES</v>
          </cell>
          <cell r="D1375">
            <v>366000</v>
          </cell>
          <cell r="E1375">
            <v>1822</v>
          </cell>
          <cell r="F1375">
            <v>116900</v>
          </cell>
        </row>
        <row r="1376">
          <cell r="B1376" t="str">
            <v>CSCJ525B</v>
          </cell>
          <cell r="C1376" t="str">
            <v>Cisco 1700 IOS IP/ADSL/IPX/AT/IBM/FW/IDS PLUS IPSEC 3DES</v>
          </cell>
          <cell r="D1376">
            <v>366000</v>
          </cell>
          <cell r="E1376">
            <v>1822</v>
          </cell>
          <cell r="F1376">
            <v>116900</v>
          </cell>
        </row>
        <row r="1377">
          <cell r="B1377" t="str">
            <v>CSCJ526B</v>
          </cell>
          <cell r="C1377" t="str">
            <v>Cisco 1700 IOS IP/ADSL/IPX/AT/IBM/VOICE/FW/IDS PLUS IPSEC 56</v>
          </cell>
          <cell r="D1377">
            <v>366000</v>
          </cell>
          <cell r="E1377">
            <v>1822</v>
          </cell>
          <cell r="F1377">
            <v>116900</v>
          </cell>
        </row>
        <row r="1378">
          <cell r="B1378" t="str">
            <v>CSCJ527B</v>
          </cell>
          <cell r="C1378" t="str">
            <v>Cisco 1700 IOS IP/ADSL/IPX/AT/IBM/VOICE/FW/IDS PLUS IPSEC 56</v>
          </cell>
          <cell r="D1378">
            <v>366000</v>
          </cell>
          <cell r="E1378">
            <v>1822</v>
          </cell>
          <cell r="F1378">
            <v>116900</v>
          </cell>
        </row>
        <row r="1379">
          <cell r="B1379" t="str">
            <v>CSCJ528B</v>
          </cell>
          <cell r="C1379" t="str">
            <v>Cisco 1700 IOS IP/ADSL/IPX/AT/IBM/VOICE/FW/IDS PLUSIPSEC3DES</v>
          </cell>
          <cell r="D1379">
            <v>366000</v>
          </cell>
          <cell r="E1379">
            <v>1822</v>
          </cell>
          <cell r="F1379">
            <v>116900</v>
          </cell>
        </row>
        <row r="1380">
          <cell r="B1380" t="str">
            <v>CSCJ529B</v>
          </cell>
          <cell r="C1380" t="str">
            <v>Cisco 1700 IOS IP/ADSL/IPX/AT/IBM/VOICE/FW/IDS PLUSIPSEC3DES</v>
          </cell>
          <cell r="D1380">
            <v>366000</v>
          </cell>
          <cell r="E1380">
            <v>1822</v>
          </cell>
          <cell r="F1380">
            <v>116900</v>
          </cell>
        </row>
        <row r="1381">
          <cell r="B1381" t="str">
            <v>CSCJ530B</v>
          </cell>
          <cell r="C1381" t="str">
            <v>Cisco 1700 IOS IP/ADSL/IPX/AT/IBM PLUS</v>
          </cell>
          <cell r="D1381">
            <v>162000</v>
          </cell>
          <cell r="E1381">
            <v>810</v>
          </cell>
          <cell r="F1381">
            <v>51970</v>
          </cell>
        </row>
        <row r="1382">
          <cell r="B1382" t="str">
            <v>CSCJ531B</v>
          </cell>
          <cell r="C1382" t="str">
            <v>Cisco 1700 IOS IP/ADSL/IPX/AT/IBM PLUS</v>
          </cell>
          <cell r="D1382">
            <v>162000</v>
          </cell>
          <cell r="E1382">
            <v>810</v>
          </cell>
          <cell r="F1382">
            <v>51970</v>
          </cell>
        </row>
        <row r="1383">
          <cell r="B1383" t="str">
            <v>CSCJ532B</v>
          </cell>
          <cell r="C1383" t="str">
            <v>Cisco 1700 IOS IP/ADSL/IPX/AT/IBM/VOX/FW/IDS PLUS IPSEC 56</v>
          </cell>
          <cell r="D1383">
            <v>366000</v>
          </cell>
          <cell r="E1383">
            <v>1822</v>
          </cell>
          <cell r="F1383">
            <v>116900</v>
          </cell>
        </row>
        <row r="1384">
          <cell r="B1384" t="str">
            <v>CSCJ533B</v>
          </cell>
          <cell r="C1384" t="str">
            <v>Cisco 1700 IOS IP/ADSL/IPX/AT/IBM/VOX/FW/IDS PLUS IPSEC 56</v>
          </cell>
          <cell r="D1384">
            <v>366000</v>
          </cell>
          <cell r="E1384">
            <v>1822</v>
          </cell>
          <cell r="F1384">
            <v>116900</v>
          </cell>
        </row>
        <row r="1385">
          <cell r="B1385" t="str">
            <v>CSCJ534B</v>
          </cell>
          <cell r="C1385" t="str">
            <v>Cisco 1700 IOS IP/ADSL/IPX/AT/IBM/VOX/FW/IDS PLUS IPSEC 3DES</v>
          </cell>
          <cell r="D1385">
            <v>284000</v>
          </cell>
          <cell r="E1385">
            <v>1417</v>
          </cell>
          <cell r="F1385">
            <v>90910</v>
          </cell>
        </row>
        <row r="1386">
          <cell r="B1386" t="str">
            <v>CSCJ535B</v>
          </cell>
          <cell r="C1386" t="str">
            <v>Cisco 1700 IOS IP/ADSL/IPX/AT/IBM/VOX/FW/IDS PLUS IPSEC 3DES</v>
          </cell>
          <cell r="D1386">
            <v>284000</v>
          </cell>
          <cell r="E1386">
            <v>1417</v>
          </cell>
          <cell r="F1386">
            <v>90910</v>
          </cell>
        </row>
        <row r="1387">
          <cell r="B1387" t="str">
            <v>CSCJ536B</v>
          </cell>
          <cell r="C1387" t="str">
            <v>Cisco 1700 IOS IP/IPX/AT/IBM/FW/IDS PLUS IPSEC 3DES</v>
          </cell>
          <cell r="D1387">
            <v>366000</v>
          </cell>
          <cell r="E1387">
            <v>1822</v>
          </cell>
          <cell r="F1387">
            <v>116900</v>
          </cell>
        </row>
        <row r="1388">
          <cell r="B1388" t="str">
            <v>CSCJ537B</v>
          </cell>
          <cell r="C1388" t="str">
            <v>Cisco 1700 Ser IOS IP/IPX/AT/IBM/FW/IDS PLUS IPSEC 56</v>
          </cell>
          <cell r="D1388">
            <v>366000</v>
          </cell>
          <cell r="E1388">
            <v>1822</v>
          </cell>
          <cell r="F1388">
            <v>116900</v>
          </cell>
        </row>
        <row r="1389">
          <cell r="B1389" t="str">
            <v>CSCJ538B</v>
          </cell>
          <cell r="C1389" t="str">
            <v>Cisco 1700 Ser IOS IP/IPX/AT/IBM/FW/IDS PLUS IPSEC 3DES</v>
          </cell>
          <cell r="D1389">
            <v>366000</v>
          </cell>
          <cell r="E1389">
            <v>1822</v>
          </cell>
          <cell r="F1389">
            <v>116900</v>
          </cell>
        </row>
        <row r="1390">
          <cell r="B1390" t="str">
            <v>CSCJ539B</v>
          </cell>
          <cell r="C1390" t="str">
            <v>Cisco 1700 IOS IP/IPX/AT/IBM/FW/IDS PLUS IPSEC 56</v>
          </cell>
          <cell r="D1390">
            <v>366000</v>
          </cell>
          <cell r="E1390">
            <v>1822</v>
          </cell>
          <cell r="F1390">
            <v>116900</v>
          </cell>
        </row>
        <row r="1391">
          <cell r="B1391" t="str">
            <v>CSCJ540B</v>
          </cell>
          <cell r="C1391" t="str">
            <v>Cisco 1700 IOS IP/IPX/AT/IBM/VO/FW/IDS PLUS IPSEC 3DES</v>
          </cell>
          <cell r="D1391">
            <v>366000</v>
          </cell>
          <cell r="E1391">
            <v>1822</v>
          </cell>
          <cell r="F1391">
            <v>116900</v>
          </cell>
        </row>
        <row r="1392">
          <cell r="B1392" t="str">
            <v>CSCJ541B</v>
          </cell>
          <cell r="C1392" t="str">
            <v>Cisco 1700 Ser IOS IP/IPX/AT/IBM/VOICE/FW/IDS PLUS IPSEC 56</v>
          </cell>
          <cell r="D1392">
            <v>366000</v>
          </cell>
          <cell r="E1392">
            <v>1822</v>
          </cell>
          <cell r="F1392">
            <v>116900</v>
          </cell>
        </row>
        <row r="1393">
          <cell r="B1393" t="str">
            <v>CSCJ542B</v>
          </cell>
          <cell r="C1393" t="str">
            <v>Cisco 1700 Ser IOS IP/IPX/AT/IBM/VO/FW/IDS PLUS IPSEC 3DES</v>
          </cell>
          <cell r="D1393">
            <v>366000</v>
          </cell>
          <cell r="E1393">
            <v>1822</v>
          </cell>
          <cell r="F1393">
            <v>116900</v>
          </cell>
        </row>
        <row r="1394">
          <cell r="B1394" t="str">
            <v>CSCJ543B</v>
          </cell>
          <cell r="C1394" t="str">
            <v>Cisco 1700 IOS IP/IPX/AT/IBM/VOICE/FW/IDS PLUS IPSEC 56</v>
          </cell>
          <cell r="D1394">
            <v>366000</v>
          </cell>
          <cell r="E1394">
            <v>1822</v>
          </cell>
          <cell r="F1394">
            <v>116900</v>
          </cell>
        </row>
        <row r="1395">
          <cell r="B1395" t="str">
            <v>CSCJ544B</v>
          </cell>
          <cell r="C1395" t="str">
            <v>Cisco 1700 Ser IOS IP/IPX/AT/IBM PLUS</v>
          </cell>
          <cell r="D1395">
            <v>162000</v>
          </cell>
          <cell r="E1395">
            <v>810</v>
          </cell>
          <cell r="F1395">
            <v>51970</v>
          </cell>
        </row>
        <row r="1396">
          <cell r="B1396" t="str">
            <v>CSCJ545B</v>
          </cell>
          <cell r="C1396" t="str">
            <v>Cisco 1700 IOS SP SERVICES</v>
          </cell>
          <cell r="D1396">
            <v>122000</v>
          </cell>
          <cell r="E1396">
            <v>607</v>
          </cell>
          <cell r="F1396">
            <v>38940</v>
          </cell>
        </row>
        <row r="1397">
          <cell r="B1397" t="str">
            <v>CSCJ546B</v>
          </cell>
          <cell r="C1397" t="str">
            <v>Cisco 1700 IOS SP SERVICES</v>
          </cell>
          <cell r="D1397">
            <v>122000</v>
          </cell>
          <cell r="E1397">
            <v>607</v>
          </cell>
          <cell r="F1397">
            <v>38940</v>
          </cell>
        </row>
        <row r="1398">
          <cell r="B1398" t="str">
            <v>CSCJ547B</v>
          </cell>
          <cell r="C1398" t="str">
            <v>Cisco 1600R Ser IOS IP/IPX</v>
          </cell>
          <cell r="D1398">
            <v>37000</v>
          </cell>
          <cell r="E1398">
            <v>202</v>
          </cell>
          <cell r="F1398">
            <v>12960</v>
          </cell>
        </row>
        <row r="1399">
          <cell r="B1399" t="str">
            <v>CSCJ548B</v>
          </cell>
          <cell r="C1399" t="str">
            <v>Cisco 1600R Ser IOS IP/IPX/FW PLUS</v>
          </cell>
          <cell r="D1399">
            <v>238000</v>
          </cell>
          <cell r="E1399">
            <v>1316</v>
          </cell>
          <cell r="F1399">
            <v>84430</v>
          </cell>
        </row>
        <row r="1400">
          <cell r="B1400" t="str">
            <v>CSCJ549B</v>
          </cell>
          <cell r="C1400" t="str">
            <v>Cisco 1600R Ser IOS IP</v>
          </cell>
          <cell r="D1400">
            <v>37000</v>
          </cell>
          <cell r="E1400">
            <v>202</v>
          </cell>
          <cell r="F1400">
            <v>12960</v>
          </cell>
        </row>
        <row r="1401">
          <cell r="B1401" t="str">
            <v>CSCJ550B</v>
          </cell>
          <cell r="C1401" t="str">
            <v>Cisco 1600R Ser IOS IP/FW</v>
          </cell>
          <cell r="D1401">
            <v>128000</v>
          </cell>
          <cell r="E1401">
            <v>708</v>
          </cell>
          <cell r="F1401">
            <v>45420</v>
          </cell>
        </row>
        <row r="1402">
          <cell r="B1402" t="str">
            <v>CSCJ551B</v>
          </cell>
          <cell r="C1402" t="str">
            <v>Cisco 1600R Ser IOS IP/FW PLUS IPSEC 56</v>
          </cell>
          <cell r="D1402">
            <v>219000</v>
          </cell>
          <cell r="E1402">
            <v>1214</v>
          </cell>
          <cell r="F1402">
            <v>77890</v>
          </cell>
        </row>
        <row r="1403">
          <cell r="B1403" t="str">
            <v>CSCJ552B</v>
          </cell>
          <cell r="C1403" t="str">
            <v>Cisco 1600R Ser IOS IP PLUS IPSEC 56</v>
          </cell>
          <cell r="D1403">
            <v>91000</v>
          </cell>
          <cell r="E1403">
            <v>506</v>
          </cell>
          <cell r="F1403">
            <v>32460</v>
          </cell>
        </row>
        <row r="1404">
          <cell r="B1404" t="str">
            <v>CSCJ553B</v>
          </cell>
          <cell r="C1404" t="str">
            <v>Cisco 1600R Ser IOS IP PLUS</v>
          </cell>
          <cell r="D1404">
            <v>73000</v>
          </cell>
          <cell r="E1404">
            <v>405</v>
          </cell>
          <cell r="F1404">
            <v>25980</v>
          </cell>
        </row>
        <row r="1405">
          <cell r="B1405" t="str">
            <v>CSCJ554B</v>
          </cell>
          <cell r="C1405" t="str">
            <v>Cisco 1600R Ser IOS IP/IPX/AT/IBM</v>
          </cell>
          <cell r="D1405">
            <v>73000</v>
          </cell>
          <cell r="E1405">
            <v>405</v>
          </cell>
          <cell r="F1405">
            <v>25980</v>
          </cell>
        </row>
        <row r="1406">
          <cell r="B1406" t="str">
            <v>CSCJ555B</v>
          </cell>
          <cell r="C1406" t="str">
            <v>Cisco 1600R Ser IOS IP/IPX/AT/IBM/FW PLUS IPSEC 56</v>
          </cell>
          <cell r="D1406">
            <v>292000</v>
          </cell>
          <cell r="E1406">
            <v>1619</v>
          </cell>
          <cell r="F1406">
            <v>103870</v>
          </cell>
        </row>
        <row r="1407">
          <cell r="B1407" t="str">
            <v>CSCJ556B</v>
          </cell>
          <cell r="C1407" t="str">
            <v>Cisco 1600R Ser IOS IP/IPX/AT/IBM PLUS</v>
          </cell>
          <cell r="D1407">
            <v>146000</v>
          </cell>
          <cell r="E1407">
            <v>810</v>
          </cell>
          <cell r="F1407">
            <v>51970</v>
          </cell>
        </row>
        <row r="1408">
          <cell r="B1408" t="str">
            <v>CSCJ557B</v>
          </cell>
          <cell r="C1408" t="str">
            <v>Cisco 800 Series IOS IP/IPX/FW PLUS IPSEC 56</v>
          </cell>
          <cell r="D1408">
            <v>54000</v>
          </cell>
          <cell r="E1408">
            <v>354</v>
          </cell>
          <cell r="F1408">
            <v>22710</v>
          </cell>
        </row>
        <row r="1409">
          <cell r="B1409" t="str">
            <v>CSCJ558B</v>
          </cell>
          <cell r="C1409" t="str">
            <v>Cisco 800 Series IOS IP/IPX PLUS</v>
          </cell>
          <cell r="D1409">
            <v>31000</v>
          </cell>
          <cell r="E1409">
            <v>202</v>
          </cell>
          <cell r="F1409">
            <v>12960</v>
          </cell>
        </row>
        <row r="1410">
          <cell r="B1410" t="str">
            <v>CSCJ559B</v>
          </cell>
          <cell r="C1410" t="str">
            <v>Cisco 800 Series IOS IP</v>
          </cell>
          <cell r="D1410">
            <v>0</v>
          </cell>
          <cell r="E1410">
            <v>0</v>
          </cell>
          <cell r="F1410">
            <v>0</v>
          </cell>
        </row>
        <row r="1411">
          <cell r="B1411" t="str">
            <v>CSCJ560B</v>
          </cell>
          <cell r="C1411" t="str">
            <v>Cisco 800 Series IOS IP</v>
          </cell>
          <cell r="D1411">
            <v>2000</v>
          </cell>
          <cell r="E1411">
            <v>15</v>
          </cell>
          <cell r="F1411">
            <v>960</v>
          </cell>
        </row>
        <row r="1412">
          <cell r="B1412" t="str">
            <v>CSCJ561B</v>
          </cell>
          <cell r="C1412" t="str">
            <v>Cisco 800 Series IOS IP/FW</v>
          </cell>
          <cell r="D1412">
            <v>16000</v>
          </cell>
          <cell r="E1412">
            <v>101</v>
          </cell>
          <cell r="F1412">
            <v>6480</v>
          </cell>
        </row>
        <row r="1413">
          <cell r="B1413" t="str">
            <v>CSCJ562B</v>
          </cell>
          <cell r="C1413" t="str">
            <v>Cisco 800 Series IOS IP/FW</v>
          </cell>
          <cell r="D1413">
            <v>16000</v>
          </cell>
          <cell r="E1413">
            <v>101</v>
          </cell>
          <cell r="F1413">
            <v>6480</v>
          </cell>
        </row>
        <row r="1414">
          <cell r="B1414" t="str">
            <v>CSCJ563B</v>
          </cell>
          <cell r="C1414" t="str">
            <v>Cisco 800 Series IOS IP/FW PLUS IPSEC 56</v>
          </cell>
          <cell r="D1414">
            <v>39000</v>
          </cell>
          <cell r="E1414">
            <v>253</v>
          </cell>
          <cell r="F1414">
            <v>16230</v>
          </cell>
        </row>
        <row r="1415">
          <cell r="B1415" t="str">
            <v>CSCJ564B</v>
          </cell>
          <cell r="C1415" t="str">
            <v>Cisco 800 Series IOS IP/FW PLUS</v>
          </cell>
          <cell r="D1415">
            <v>31000</v>
          </cell>
          <cell r="E1415">
            <v>202</v>
          </cell>
          <cell r="F1415">
            <v>12960</v>
          </cell>
        </row>
        <row r="1416">
          <cell r="B1416" t="str">
            <v>CSCJ565B</v>
          </cell>
          <cell r="C1416" t="str">
            <v>Cisco 800 Series IOS IP PLUS</v>
          </cell>
          <cell r="D1416">
            <v>16000</v>
          </cell>
          <cell r="E1416">
            <v>101</v>
          </cell>
          <cell r="F1416">
            <v>6480</v>
          </cell>
        </row>
        <row r="1417">
          <cell r="B1417" t="str">
            <v>CSCJ566B</v>
          </cell>
          <cell r="C1417" t="str">
            <v>Cisco 800 Series IOS IP PLUS</v>
          </cell>
          <cell r="D1417">
            <v>16000</v>
          </cell>
          <cell r="E1417">
            <v>101</v>
          </cell>
          <cell r="F1417">
            <v>6480</v>
          </cell>
        </row>
        <row r="1418">
          <cell r="B1418" t="str">
            <v>CSCJ567B</v>
          </cell>
          <cell r="C1418" t="str">
            <v>Cisco 800 Series IOS IP/IPX/FW PLUS IPSEC 56</v>
          </cell>
          <cell r="D1418">
            <v>54000</v>
          </cell>
          <cell r="E1418">
            <v>354</v>
          </cell>
          <cell r="F1418">
            <v>22710</v>
          </cell>
        </row>
        <row r="1419">
          <cell r="B1419" t="str">
            <v>CSCJ568B</v>
          </cell>
          <cell r="C1419" t="str">
            <v>Cisco 800 Series IOS IP/IPX/FW PLUS IPSEC 56</v>
          </cell>
          <cell r="D1419">
            <v>54000</v>
          </cell>
          <cell r="E1419">
            <v>354</v>
          </cell>
          <cell r="F1419">
            <v>22710</v>
          </cell>
        </row>
        <row r="1420">
          <cell r="B1420" t="str">
            <v>CSCJ569B</v>
          </cell>
          <cell r="C1420" t="str">
            <v>Cisco 800 Series IOS IP/IPX/FW PLUS IPSEC 3DES</v>
          </cell>
          <cell r="D1420">
            <v>54000</v>
          </cell>
          <cell r="E1420">
            <v>354</v>
          </cell>
          <cell r="F1420">
            <v>22710</v>
          </cell>
        </row>
        <row r="1421">
          <cell r="B1421" t="str">
            <v>CSCJ570B</v>
          </cell>
          <cell r="C1421" t="str">
            <v>Cisco 800 Series IOS IP/IPX/FW PLUS IPSEC 3DES</v>
          </cell>
          <cell r="D1421">
            <v>54000</v>
          </cell>
          <cell r="E1421">
            <v>354</v>
          </cell>
          <cell r="F1421">
            <v>22710</v>
          </cell>
        </row>
        <row r="1422">
          <cell r="B1422" t="str">
            <v>CSCJ571B</v>
          </cell>
          <cell r="C1422" t="str">
            <v>Cisco 800 Series IOS IP/IPX PLUS</v>
          </cell>
          <cell r="D1422">
            <v>31000</v>
          </cell>
          <cell r="E1422">
            <v>202</v>
          </cell>
          <cell r="F1422">
            <v>12960</v>
          </cell>
        </row>
        <row r="1423">
          <cell r="B1423" t="str">
            <v>CSCJ572B</v>
          </cell>
          <cell r="C1423" t="str">
            <v>Cisco 800 Series IOS IP</v>
          </cell>
          <cell r="D1423">
            <v>0</v>
          </cell>
          <cell r="E1423">
            <v>0</v>
          </cell>
          <cell r="F1423">
            <v>0</v>
          </cell>
        </row>
        <row r="1424">
          <cell r="B1424" t="str">
            <v>CSCJ573B</v>
          </cell>
          <cell r="C1424" t="str">
            <v>Cisco 800 Series IOS IP</v>
          </cell>
          <cell r="D1424">
            <v>2000</v>
          </cell>
          <cell r="E1424">
            <v>15</v>
          </cell>
          <cell r="F1424">
            <v>960</v>
          </cell>
        </row>
        <row r="1425">
          <cell r="B1425" t="str">
            <v>CSCJ574B</v>
          </cell>
          <cell r="C1425" t="str">
            <v>Cisco 800 Series IOS IP/FW</v>
          </cell>
          <cell r="D1425">
            <v>16000</v>
          </cell>
          <cell r="E1425">
            <v>101</v>
          </cell>
          <cell r="F1425">
            <v>6480</v>
          </cell>
        </row>
        <row r="1426">
          <cell r="B1426" t="str">
            <v>CSCJ575B</v>
          </cell>
          <cell r="C1426" t="str">
            <v>Cisco 800 Series IOS IP/FW</v>
          </cell>
          <cell r="D1426">
            <v>16000</v>
          </cell>
          <cell r="E1426">
            <v>101</v>
          </cell>
          <cell r="F1426">
            <v>6480</v>
          </cell>
        </row>
        <row r="1427">
          <cell r="B1427" t="str">
            <v>CSCJ576B</v>
          </cell>
          <cell r="C1427" t="str">
            <v>Cisco 800 Series IOS IP/FW PLUS IPSEC 56</v>
          </cell>
          <cell r="D1427">
            <v>39000</v>
          </cell>
          <cell r="E1427">
            <v>253</v>
          </cell>
          <cell r="F1427">
            <v>16230</v>
          </cell>
        </row>
        <row r="1428">
          <cell r="B1428" t="str">
            <v>CSCJ577B</v>
          </cell>
          <cell r="C1428" t="str">
            <v>Cisco 800 Series IOS IP/FW PLUS IPSEC 56</v>
          </cell>
          <cell r="D1428">
            <v>39000</v>
          </cell>
          <cell r="E1428">
            <v>253</v>
          </cell>
          <cell r="F1428">
            <v>16230</v>
          </cell>
        </row>
        <row r="1429">
          <cell r="B1429" t="str">
            <v>CSCJ578B</v>
          </cell>
          <cell r="C1429" t="str">
            <v>Cisco 800 Series IOS IP/FW PLUS IPSEC 3DES</v>
          </cell>
          <cell r="D1429">
            <v>39000</v>
          </cell>
          <cell r="E1429">
            <v>253</v>
          </cell>
          <cell r="F1429">
            <v>16230</v>
          </cell>
        </row>
        <row r="1430">
          <cell r="B1430" t="str">
            <v>CSCJ579B</v>
          </cell>
          <cell r="C1430" t="str">
            <v>Cisco 800 Series IOS IP/FW PLUS IPSEC 3DES</v>
          </cell>
          <cell r="D1430">
            <v>39000</v>
          </cell>
          <cell r="E1430">
            <v>253</v>
          </cell>
          <cell r="F1430">
            <v>16230</v>
          </cell>
        </row>
        <row r="1431">
          <cell r="B1431" t="str">
            <v>CSCJ580B</v>
          </cell>
          <cell r="C1431" t="str">
            <v>Cisco 800 Series IOS IP/FW PLUS</v>
          </cell>
          <cell r="D1431">
            <v>31000</v>
          </cell>
          <cell r="E1431">
            <v>202</v>
          </cell>
          <cell r="F1431">
            <v>12960</v>
          </cell>
        </row>
        <row r="1432">
          <cell r="B1432" t="str">
            <v>CSCJ581B</v>
          </cell>
          <cell r="C1432" t="str">
            <v>Cisco 800 Series IOS IP/FW PLUS</v>
          </cell>
          <cell r="D1432">
            <v>31000</v>
          </cell>
          <cell r="E1432">
            <v>202</v>
          </cell>
          <cell r="F1432">
            <v>12960</v>
          </cell>
        </row>
        <row r="1433">
          <cell r="B1433" t="str">
            <v>CSCJ582B</v>
          </cell>
          <cell r="C1433" t="str">
            <v>Cisco 800 Series IOS IP PLUS</v>
          </cell>
          <cell r="D1433">
            <v>16000</v>
          </cell>
          <cell r="E1433">
            <v>101</v>
          </cell>
          <cell r="F1433">
            <v>6480</v>
          </cell>
        </row>
        <row r="1434">
          <cell r="B1434" t="str">
            <v>CSCJ583B</v>
          </cell>
          <cell r="C1434" t="str">
            <v>Cisco 800 Series IOS IP PLUS</v>
          </cell>
          <cell r="D1434">
            <v>16000</v>
          </cell>
          <cell r="E1434">
            <v>101</v>
          </cell>
          <cell r="F1434">
            <v>6480</v>
          </cell>
        </row>
        <row r="1435">
          <cell r="B1435" t="str">
            <v>CSCJ584B</v>
          </cell>
          <cell r="C1435" t="str">
            <v>Cisco 805 Series IOS IP/IPX/FW PLUS IPSEC 56</v>
          </cell>
          <cell r="D1435">
            <v>54000</v>
          </cell>
          <cell r="E1435">
            <v>354</v>
          </cell>
          <cell r="F1435">
            <v>22710</v>
          </cell>
        </row>
        <row r="1436">
          <cell r="B1436" t="str">
            <v>CSCJ585B</v>
          </cell>
          <cell r="C1436" t="str">
            <v>Cisco 805 Series IOS IP/IPX/FW PLUS IPSEC 56</v>
          </cell>
          <cell r="D1436">
            <v>54000</v>
          </cell>
          <cell r="E1436">
            <v>354</v>
          </cell>
          <cell r="F1436">
            <v>22710</v>
          </cell>
        </row>
        <row r="1437">
          <cell r="B1437" t="str">
            <v>CSCJ586B</v>
          </cell>
          <cell r="C1437" t="str">
            <v>Cisco 805 Series IOS IP/IPX/FW PLUS IPSEC 3DES</v>
          </cell>
          <cell r="D1437">
            <v>54000</v>
          </cell>
          <cell r="E1437">
            <v>354</v>
          </cell>
          <cell r="F1437">
            <v>22710</v>
          </cell>
        </row>
        <row r="1438">
          <cell r="B1438" t="str">
            <v>CSCJ587B</v>
          </cell>
          <cell r="C1438" t="str">
            <v>Cisco 805 Series IOS IP/IPX/FW PLUS IPSEC 3DES</v>
          </cell>
          <cell r="D1438">
            <v>54000</v>
          </cell>
          <cell r="E1438">
            <v>354</v>
          </cell>
          <cell r="F1438">
            <v>22710</v>
          </cell>
        </row>
        <row r="1439">
          <cell r="B1439" t="str">
            <v>CSCJ588B</v>
          </cell>
          <cell r="C1439" t="str">
            <v>Cisco 805 Series IOS IP/IPX/FW PLUS IPSEC 56</v>
          </cell>
          <cell r="D1439">
            <v>54000</v>
          </cell>
          <cell r="E1439">
            <v>354</v>
          </cell>
          <cell r="F1439">
            <v>22710</v>
          </cell>
        </row>
        <row r="1440">
          <cell r="B1440" t="str">
            <v>CSCJ589B</v>
          </cell>
          <cell r="C1440" t="str">
            <v>Cisco 805 Series IOS IP/IPX PLUS</v>
          </cell>
          <cell r="D1440">
            <v>31000</v>
          </cell>
          <cell r="E1440">
            <v>202</v>
          </cell>
          <cell r="F1440">
            <v>12960</v>
          </cell>
        </row>
        <row r="1441">
          <cell r="B1441" t="str">
            <v>CSCJ590B</v>
          </cell>
          <cell r="C1441" t="str">
            <v>Cisco 805 Series IOS IP</v>
          </cell>
          <cell r="D1441">
            <v>0</v>
          </cell>
          <cell r="E1441">
            <v>0</v>
          </cell>
          <cell r="F1441">
            <v>0</v>
          </cell>
        </row>
        <row r="1442">
          <cell r="B1442" t="str">
            <v>CSCJ591B</v>
          </cell>
          <cell r="C1442" t="str">
            <v>Cisco 805 Series IOS IP</v>
          </cell>
          <cell r="D1442">
            <v>2000</v>
          </cell>
          <cell r="E1442">
            <v>15</v>
          </cell>
          <cell r="F1442">
            <v>960</v>
          </cell>
        </row>
        <row r="1443">
          <cell r="B1443" t="str">
            <v>CSCJ592B</v>
          </cell>
          <cell r="C1443" t="str">
            <v>Cisco 805 Series IOS IP/FW</v>
          </cell>
          <cell r="D1443">
            <v>16000</v>
          </cell>
          <cell r="E1443">
            <v>101</v>
          </cell>
          <cell r="F1443">
            <v>6480</v>
          </cell>
        </row>
        <row r="1444">
          <cell r="B1444" t="str">
            <v>CSCJ593B</v>
          </cell>
          <cell r="C1444" t="str">
            <v>Cisco 805 Series IOS IP/FW</v>
          </cell>
          <cell r="D1444">
            <v>16000</v>
          </cell>
          <cell r="E1444">
            <v>101</v>
          </cell>
          <cell r="F1444">
            <v>6480</v>
          </cell>
        </row>
        <row r="1445">
          <cell r="B1445" t="str">
            <v>CSCJ594B</v>
          </cell>
          <cell r="C1445" t="str">
            <v>Cisco 805 Series IOS IP/FW PLUS IPSEC 56</v>
          </cell>
          <cell r="D1445">
            <v>39000</v>
          </cell>
          <cell r="E1445">
            <v>253</v>
          </cell>
          <cell r="F1445">
            <v>16230</v>
          </cell>
        </row>
        <row r="1446">
          <cell r="B1446" t="str">
            <v>CSCJ595B</v>
          </cell>
          <cell r="C1446" t="str">
            <v>Cisco 805 Series IOS IP/FW PLUS IPSEC 56</v>
          </cell>
          <cell r="D1446">
            <v>39000</v>
          </cell>
          <cell r="E1446">
            <v>253</v>
          </cell>
          <cell r="F1446">
            <v>16230</v>
          </cell>
        </row>
        <row r="1447">
          <cell r="B1447" t="str">
            <v>CSCJ596B</v>
          </cell>
          <cell r="C1447" t="str">
            <v>Cisco 805 Series IOS IP/FW PLUS IPSEC 3DES</v>
          </cell>
          <cell r="D1447">
            <v>39000</v>
          </cell>
          <cell r="E1447">
            <v>253</v>
          </cell>
          <cell r="F1447">
            <v>16230</v>
          </cell>
        </row>
        <row r="1448">
          <cell r="B1448" t="str">
            <v>CSCJ597B</v>
          </cell>
          <cell r="C1448" t="str">
            <v>Cisco 805 Series IOS IP/FW PLUS IPSEC 3DES</v>
          </cell>
          <cell r="D1448">
            <v>39000</v>
          </cell>
          <cell r="E1448">
            <v>253</v>
          </cell>
          <cell r="F1448">
            <v>16230</v>
          </cell>
        </row>
        <row r="1449">
          <cell r="B1449" t="str">
            <v>CSCJ598B</v>
          </cell>
          <cell r="C1449" t="str">
            <v>Cisco 805 Series IOS IP/FW PLUS IPSEC 56</v>
          </cell>
          <cell r="D1449">
            <v>39000</v>
          </cell>
          <cell r="E1449">
            <v>253</v>
          </cell>
          <cell r="F1449">
            <v>16230</v>
          </cell>
        </row>
        <row r="1450">
          <cell r="B1450" t="str">
            <v>CSCJ599B</v>
          </cell>
          <cell r="C1450" t="str">
            <v>Cisco 805 Series IOS IP/FW PLUS</v>
          </cell>
          <cell r="D1450">
            <v>31000</v>
          </cell>
          <cell r="E1450">
            <v>202</v>
          </cell>
          <cell r="F1450">
            <v>12960</v>
          </cell>
        </row>
        <row r="1451">
          <cell r="B1451" t="str">
            <v>CSCJ600B</v>
          </cell>
          <cell r="C1451" t="str">
            <v>Cisco 805 Series IOS IP PLUS</v>
          </cell>
          <cell r="D1451">
            <v>16000</v>
          </cell>
          <cell r="E1451">
            <v>101</v>
          </cell>
          <cell r="F1451">
            <v>6480</v>
          </cell>
        </row>
        <row r="1452">
          <cell r="B1452" t="str">
            <v>CSCJ601B</v>
          </cell>
          <cell r="C1452" t="str">
            <v>Cisco 805 Series IOS IP PLUS</v>
          </cell>
          <cell r="D1452">
            <v>16000</v>
          </cell>
          <cell r="E1452">
            <v>101</v>
          </cell>
          <cell r="F1452">
            <v>6480</v>
          </cell>
        </row>
        <row r="1453">
          <cell r="B1453" t="str">
            <v>CSCJ602B</v>
          </cell>
          <cell r="C1453" t="str">
            <v>Cisco 806 Series IOS IP</v>
          </cell>
          <cell r="D1453">
            <v>2000</v>
          </cell>
          <cell r="E1453">
            <v>15</v>
          </cell>
          <cell r="F1453">
            <v>960</v>
          </cell>
        </row>
        <row r="1454">
          <cell r="B1454" t="str">
            <v>CSCJ603B</v>
          </cell>
          <cell r="C1454" t="str">
            <v>Cisco 806 Series IOS IP/FW PLUS</v>
          </cell>
          <cell r="D1454">
            <v>2000</v>
          </cell>
          <cell r="E1454">
            <v>15</v>
          </cell>
          <cell r="F1454">
            <v>960</v>
          </cell>
        </row>
        <row r="1455">
          <cell r="B1455" t="str">
            <v>CSCJ604B</v>
          </cell>
          <cell r="C1455" t="str">
            <v>Cisco 806 Series IOS IP/FW</v>
          </cell>
          <cell r="D1455">
            <v>0</v>
          </cell>
          <cell r="E1455">
            <v>0</v>
          </cell>
          <cell r="F1455">
            <v>0</v>
          </cell>
        </row>
        <row r="1456">
          <cell r="B1456" t="str">
            <v>CSCJ605B</v>
          </cell>
          <cell r="C1456" t="str">
            <v>Cisco 806 Series IOS IP/FW</v>
          </cell>
          <cell r="D1456">
            <v>2000</v>
          </cell>
          <cell r="E1456">
            <v>15</v>
          </cell>
          <cell r="F1456">
            <v>960</v>
          </cell>
        </row>
        <row r="1457">
          <cell r="B1457" t="str">
            <v>CSCJ606B</v>
          </cell>
          <cell r="C1457" t="str">
            <v>Cisco 806 Series IOS IP/FW PLUS 3DES</v>
          </cell>
          <cell r="D1457">
            <v>23000</v>
          </cell>
          <cell r="E1457">
            <v>152</v>
          </cell>
          <cell r="F1457">
            <v>9750</v>
          </cell>
        </row>
        <row r="1458">
          <cell r="B1458" t="str">
            <v>CSCJ607B</v>
          </cell>
          <cell r="C1458" t="str">
            <v>Cisco 806 Series IOS IP/FW PLUS 3DES</v>
          </cell>
          <cell r="D1458">
            <v>23000</v>
          </cell>
          <cell r="E1458">
            <v>152</v>
          </cell>
          <cell r="F1458">
            <v>9750</v>
          </cell>
        </row>
        <row r="1459">
          <cell r="B1459" t="str">
            <v>CSCJ608B</v>
          </cell>
          <cell r="C1459" t="str">
            <v>Cisco 806 Series IOS IP/FW PLUS</v>
          </cell>
          <cell r="D1459">
            <v>0</v>
          </cell>
          <cell r="E1459">
            <v>0</v>
          </cell>
          <cell r="F1459">
            <v>0</v>
          </cell>
        </row>
        <row r="1460">
          <cell r="B1460" t="str">
            <v>CSCJ609B</v>
          </cell>
          <cell r="C1460" t="str">
            <v>Cisco 806 Series IOS IP/FW PLUS</v>
          </cell>
          <cell r="D1460">
            <v>2000</v>
          </cell>
          <cell r="E1460">
            <v>15</v>
          </cell>
          <cell r="F1460">
            <v>960</v>
          </cell>
        </row>
        <row r="1461">
          <cell r="B1461" t="str">
            <v>CSCJ610B</v>
          </cell>
          <cell r="C1461" t="str">
            <v>Cisco 806 Series IOS IP PLUS</v>
          </cell>
          <cell r="D1461">
            <v>0</v>
          </cell>
          <cell r="E1461">
            <v>0</v>
          </cell>
          <cell r="F1461">
            <v>0</v>
          </cell>
        </row>
        <row r="1462">
          <cell r="B1462" t="str">
            <v>CSCJ611B</v>
          </cell>
          <cell r="C1462" t="str">
            <v>Cisco 806 Series IOS IP PLUS</v>
          </cell>
          <cell r="D1462">
            <v>2000</v>
          </cell>
          <cell r="E1462">
            <v>15</v>
          </cell>
          <cell r="F1462">
            <v>960</v>
          </cell>
        </row>
        <row r="1463">
          <cell r="B1463" t="str">
            <v>CSCJ612B</v>
          </cell>
          <cell r="C1463" t="str">
            <v>Cisco 831 Series IOS IP/FW 3DES</v>
          </cell>
          <cell r="D1463">
            <v>0</v>
          </cell>
          <cell r="E1463">
            <v>0</v>
          </cell>
          <cell r="F1463">
            <v>0</v>
          </cell>
        </row>
        <row r="1464">
          <cell r="B1464" t="str">
            <v>CSCJ613B</v>
          </cell>
          <cell r="C1464" t="str">
            <v>Cisco 831 Series IOS IP/FW 3DES</v>
          </cell>
          <cell r="D1464">
            <v>2000</v>
          </cell>
          <cell r="E1464">
            <v>15</v>
          </cell>
          <cell r="F1464">
            <v>960</v>
          </cell>
        </row>
        <row r="1465">
          <cell r="B1465" t="str">
            <v>CSCJ614B</v>
          </cell>
          <cell r="C1465" t="str">
            <v>Cisco 831 Series IOS IP/FW/PLUS 3DES</v>
          </cell>
          <cell r="D1465">
            <v>25000</v>
          </cell>
          <cell r="E1465">
            <v>152</v>
          </cell>
          <cell r="F1465">
            <v>9750</v>
          </cell>
        </row>
        <row r="1466">
          <cell r="B1466" t="str">
            <v>CSCJ615B</v>
          </cell>
          <cell r="C1466" t="str">
            <v>Cisco 831 Series IOS IP/FW/PLUS 3DES</v>
          </cell>
          <cell r="D1466">
            <v>25000</v>
          </cell>
          <cell r="E1466">
            <v>152</v>
          </cell>
          <cell r="F1466">
            <v>9750</v>
          </cell>
        </row>
        <row r="1467">
          <cell r="B1467" t="str">
            <v>CSCJ672B</v>
          </cell>
          <cell r="C1467" t="str">
            <v>Cisco 3660 Ser IOS ENTERPRISE/FW/IDS PLUS IPSEC 3DES</v>
          </cell>
          <cell r="D1467">
            <v>934000</v>
          </cell>
          <cell r="E1467">
            <v>4655</v>
          </cell>
          <cell r="F1467">
            <v>298660</v>
          </cell>
        </row>
        <row r="1468">
          <cell r="B1468" t="str">
            <v>CSCJ673B</v>
          </cell>
          <cell r="C1468" t="str">
            <v>Cisco 3660 Ser IOS ENTERPRISE/FW/IDS PLUS IPSEC 3DES</v>
          </cell>
          <cell r="D1468">
            <v>934000</v>
          </cell>
          <cell r="E1468">
            <v>4655</v>
          </cell>
          <cell r="F1468">
            <v>298660</v>
          </cell>
        </row>
        <row r="1469">
          <cell r="B1469" t="str">
            <v>CSCJ674B</v>
          </cell>
          <cell r="C1469" t="str">
            <v>Cisco 3660 Ser IOS ENTERPRISE PLUS IPSEC 3DES</v>
          </cell>
          <cell r="D1469">
            <v>691000</v>
          </cell>
          <cell r="E1469">
            <v>3441</v>
          </cell>
          <cell r="F1469">
            <v>220770</v>
          </cell>
        </row>
        <row r="1470">
          <cell r="B1470" t="str">
            <v>CSCJ675B</v>
          </cell>
          <cell r="C1470" t="str">
            <v>Cisco 3660 Ser IOS ENTERPRISE PLUS IPSEC 3DES</v>
          </cell>
          <cell r="D1470">
            <v>691000</v>
          </cell>
          <cell r="E1470">
            <v>3441</v>
          </cell>
          <cell r="F1470">
            <v>220770</v>
          </cell>
        </row>
        <row r="1471">
          <cell r="B1471" t="str">
            <v>CSCJ676B</v>
          </cell>
          <cell r="C1471" t="str">
            <v>Cisco 3660 Ser IOS VOICE IP TO IP VOICE GATEWAY IPSEC 3DES</v>
          </cell>
          <cell r="D1471">
            <v>691000</v>
          </cell>
          <cell r="E1471">
            <v>3441</v>
          </cell>
          <cell r="F1471">
            <v>220770</v>
          </cell>
        </row>
        <row r="1472">
          <cell r="B1472" t="str">
            <v>CSCJ677B</v>
          </cell>
          <cell r="C1472" t="str">
            <v>Cisco 3660 Ser IOS VOICE IP TO IP VOICE GATEWAY IPSEC 3DES</v>
          </cell>
          <cell r="D1472">
            <v>691000</v>
          </cell>
          <cell r="E1472">
            <v>3441</v>
          </cell>
          <cell r="F1472">
            <v>220770</v>
          </cell>
        </row>
        <row r="1473">
          <cell r="B1473" t="str">
            <v>CSCJ678B</v>
          </cell>
          <cell r="C1473" t="str">
            <v>Cisco 3660 Ser IOS ENTERPRISE PLUS</v>
          </cell>
          <cell r="D1473">
            <v>325000</v>
          </cell>
          <cell r="E1473">
            <v>1619</v>
          </cell>
          <cell r="F1473">
            <v>103870</v>
          </cell>
        </row>
        <row r="1474">
          <cell r="B1474" t="str">
            <v>CSCJ679B</v>
          </cell>
          <cell r="C1474" t="str">
            <v>Cisco 3660 Ser IOS ENTERPRISE PLUS</v>
          </cell>
          <cell r="D1474">
            <v>325000</v>
          </cell>
          <cell r="E1474">
            <v>1619</v>
          </cell>
          <cell r="F1474">
            <v>103870</v>
          </cell>
        </row>
        <row r="1475">
          <cell r="B1475" t="str">
            <v>CSCJ680B</v>
          </cell>
          <cell r="C1475" t="str">
            <v>Cisco 3660 Ser IOS VOICE IP TO IP VOICE GATEWAY</v>
          </cell>
          <cell r="D1475">
            <v>325000</v>
          </cell>
          <cell r="E1475">
            <v>1619</v>
          </cell>
          <cell r="F1475">
            <v>103870</v>
          </cell>
        </row>
        <row r="1476">
          <cell r="B1476" t="str">
            <v>CSCJ681B</v>
          </cell>
          <cell r="C1476" t="str">
            <v>Cisco 3660 Ser IOS VOICE IP TO IP VOICE GATEWAY</v>
          </cell>
          <cell r="D1476">
            <v>325000</v>
          </cell>
          <cell r="E1476">
            <v>1619</v>
          </cell>
          <cell r="F1476">
            <v>103870</v>
          </cell>
        </row>
        <row r="1477">
          <cell r="B1477" t="str">
            <v>CSCJ682B</v>
          </cell>
          <cell r="C1477" t="str">
            <v>Cisco 3660 Ser IOS ENTERPRISE PLUS/H323 MCM</v>
          </cell>
          <cell r="D1477">
            <v>751000</v>
          </cell>
          <cell r="E1477">
            <v>3744</v>
          </cell>
          <cell r="F1477">
            <v>240210</v>
          </cell>
        </row>
        <row r="1478">
          <cell r="B1478" t="str">
            <v>CSCJ683B</v>
          </cell>
          <cell r="C1478" t="str">
            <v>Cisco 3660 Ser IOS ENTERPRISE PLUS/H323 MCM</v>
          </cell>
          <cell r="D1478">
            <v>751000</v>
          </cell>
          <cell r="E1478">
            <v>3744</v>
          </cell>
          <cell r="F1478">
            <v>240210</v>
          </cell>
        </row>
        <row r="1479">
          <cell r="B1479" t="str">
            <v>CSCJ684B</v>
          </cell>
          <cell r="C1479" t="str">
            <v>Cisco 3660 Ser IOS ENTERPRISE/SNASW PLUS IPSEC 3DES</v>
          </cell>
          <cell r="D1479">
            <v>1280000</v>
          </cell>
          <cell r="E1479">
            <v>6376</v>
          </cell>
          <cell r="F1479">
            <v>409080</v>
          </cell>
        </row>
        <row r="1480">
          <cell r="B1480" t="str">
            <v>CSCJ685B</v>
          </cell>
          <cell r="C1480" t="str">
            <v>Cisco 3660 Ser IOS ENTERPRISE/SNASW PLUS IPSEC 3DES</v>
          </cell>
          <cell r="D1480">
            <v>1280000</v>
          </cell>
          <cell r="E1480">
            <v>6376</v>
          </cell>
          <cell r="F1480">
            <v>409080</v>
          </cell>
        </row>
        <row r="1481">
          <cell r="B1481" t="str">
            <v>CSCJ686B</v>
          </cell>
          <cell r="C1481" t="str">
            <v>Cisco 3660 Ser IOS ENTERPRISE/SNASW PLUS</v>
          </cell>
          <cell r="D1481">
            <v>914000</v>
          </cell>
          <cell r="E1481">
            <v>4554</v>
          </cell>
          <cell r="F1481">
            <v>292180</v>
          </cell>
        </row>
        <row r="1482">
          <cell r="B1482" t="str">
            <v>CSCJ687B</v>
          </cell>
          <cell r="C1482" t="str">
            <v>Cisco 3660 Ser IOS ENTERPRISE/SNASW PLUS</v>
          </cell>
          <cell r="D1482">
            <v>914000</v>
          </cell>
          <cell r="E1482">
            <v>4554</v>
          </cell>
          <cell r="F1482">
            <v>292180</v>
          </cell>
        </row>
        <row r="1483">
          <cell r="B1483" t="str">
            <v>CSCJ688B</v>
          </cell>
          <cell r="C1483" t="str">
            <v>Cisco 3660 Ser IOS IP/IPX/APPLETALK</v>
          </cell>
          <cell r="D1483">
            <v>81000</v>
          </cell>
          <cell r="E1483">
            <v>405</v>
          </cell>
          <cell r="F1483">
            <v>25980</v>
          </cell>
        </row>
        <row r="1484">
          <cell r="B1484" t="str">
            <v>CSCJ689B</v>
          </cell>
          <cell r="C1484" t="str">
            <v>Cisco 3660 Ser IOS IP/IPX/APPLETALK</v>
          </cell>
          <cell r="D1484">
            <v>81000</v>
          </cell>
          <cell r="E1484">
            <v>405</v>
          </cell>
          <cell r="F1484">
            <v>25980</v>
          </cell>
        </row>
        <row r="1485">
          <cell r="B1485" t="str">
            <v>CSCJ690B</v>
          </cell>
          <cell r="C1485" t="str">
            <v>Cisco 3660 Ser IOS IP/IPX/APPLETALK PLUS FW/IDS</v>
          </cell>
          <cell r="D1485">
            <v>467000</v>
          </cell>
          <cell r="E1485">
            <v>2328</v>
          </cell>
          <cell r="F1485">
            <v>149360</v>
          </cell>
        </row>
        <row r="1486">
          <cell r="B1486" t="str">
            <v>CSCJ691B</v>
          </cell>
          <cell r="C1486" t="str">
            <v>Cisco 3660 Ser IOS IP/IPX/APPLETALK PLUS FW/IDS</v>
          </cell>
          <cell r="D1486">
            <v>467000</v>
          </cell>
          <cell r="E1486">
            <v>2328</v>
          </cell>
          <cell r="F1486">
            <v>149360</v>
          </cell>
        </row>
        <row r="1487">
          <cell r="B1487" t="str">
            <v>CSCJ692B</v>
          </cell>
          <cell r="C1487" t="str">
            <v>Cisco 3660 Ser IOS IP/IPX/APPLETALK PLUS</v>
          </cell>
          <cell r="D1487">
            <v>223000</v>
          </cell>
          <cell r="E1487">
            <v>1113</v>
          </cell>
          <cell r="F1487">
            <v>71410</v>
          </cell>
        </row>
        <row r="1488">
          <cell r="B1488" t="str">
            <v>CSCJ693B</v>
          </cell>
          <cell r="C1488" t="str">
            <v>Cisco 3660 Ser IOS IP/IPX/APPLETALK PLUS</v>
          </cell>
          <cell r="D1488">
            <v>223000</v>
          </cell>
          <cell r="E1488">
            <v>1113</v>
          </cell>
          <cell r="F1488">
            <v>71410</v>
          </cell>
        </row>
        <row r="1489">
          <cell r="B1489" t="str">
            <v>CSCJ694B</v>
          </cell>
          <cell r="C1489" t="str">
            <v>Cisco 3660 Ser IOS IP</v>
          </cell>
          <cell r="D1489">
            <v>0</v>
          </cell>
          <cell r="E1489">
            <v>0</v>
          </cell>
          <cell r="F1489">
            <v>0</v>
          </cell>
        </row>
        <row r="1490">
          <cell r="B1490" t="str">
            <v>CSCJ695B</v>
          </cell>
          <cell r="C1490" t="str">
            <v>Cisco 3660 Ser IOS IP</v>
          </cell>
          <cell r="D1490">
            <v>61000</v>
          </cell>
          <cell r="E1490">
            <v>304</v>
          </cell>
          <cell r="F1490">
            <v>19500</v>
          </cell>
        </row>
        <row r="1491">
          <cell r="B1491" t="str">
            <v>CSCJ696B</v>
          </cell>
          <cell r="C1491" t="str">
            <v>Cisco 3660 Ser IOS IP/FW/IDS</v>
          </cell>
          <cell r="D1491">
            <v>244000</v>
          </cell>
          <cell r="E1491">
            <v>1214</v>
          </cell>
          <cell r="F1491">
            <v>77890</v>
          </cell>
        </row>
        <row r="1492">
          <cell r="B1492" t="str">
            <v>CSCJ697B</v>
          </cell>
          <cell r="C1492" t="str">
            <v>Cisco 3660 Ser IOS IP/FW/IDS</v>
          </cell>
          <cell r="D1492">
            <v>244000</v>
          </cell>
          <cell r="E1492">
            <v>1214</v>
          </cell>
          <cell r="F1492">
            <v>77890</v>
          </cell>
        </row>
        <row r="1493">
          <cell r="B1493" t="str">
            <v>CSCJ698B</v>
          </cell>
          <cell r="C1493" t="str">
            <v>Cisco 3660 Ser IOS IP/FW/IDS PLUS IPSEC 3DES</v>
          </cell>
          <cell r="D1493">
            <v>751000</v>
          </cell>
          <cell r="E1493">
            <v>3744</v>
          </cell>
          <cell r="F1493">
            <v>240210</v>
          </cell>
        </row>
        <row r="1494">
          <cell r="B1494" t="str">
            <v>CSCJ699B</v>
          </cell>
          <cell r="C1494" t="str">
            <v>Cisco 3660 Ser IOS IP/FW/IDS PLUS IPSEC 3DES</v>
          </cell>
          <cell r="D1494">
            <v>751000</v>
          </cell>
          <cell r="E1494">
            <v>3744</v>
          </cell>
          <cell r="F1494">
            <v>240210</v>
          </cell>
        </row>
        <row r="1495">
          <cell r="B1495" t="str">
            <v>CSCJ700B</v>
          </cell>
          <cell r="C1495" t="str">
            <v>Cisco 3660 Ser IOS IP PLUS IPSEC 3DES</v>
          </cell>
          <cell r="D1495">
            <v>508000</v>
          </cell>
          <cell r="E1495">
            <v>2530</v>
          </cell>
          <cell r="F1495">
            <v>162320</v>
          </cell>
        </row>
        <row r="1496">
          <cell r="B1496" t="str">
            <v>CSCJ701B</v>
          </cell>
          <cell r="C1496" t="str">
            <v>Cisco 3660 Ser IOS IP PLUS IPSEC 3DES</v>
          </cell>
          <cell r="D1496">
            <v>508000</v>
          </cell>
          <cell r="E1496">
            <v>2530</v>
          </cell>
          <cell r="F1496">
            <v>162320</v>
          </cell>
        </row>
        <row r="1497">
          <cell r="B1497" t="str">
            <v>CSCJ702B</v>
          </cell>
          <cell r="C1497" t="str">
            <v>Cisco 3660 Ser IOS IP PLUS</v>
          </cell>
          <cell r="D1497">
            <v>142000</v>
          </cell>
          <cell r="E1497">
            <v>708</v>
          </cell>
          <cell r="F1497">
            <v>45420</v>
          </cell>
        </row>
        <row r="1498">
          <cell r="B1498" t="str">
            <v>CSCJ703B</v>
          </cell>
          <cell r="C1498" t="str">
            <v>Cisco 3660 Ser IOS IP/H323</v>
          </cell>
          <cell r="D1498">
            <v>751000</v>
          </cell>
          <cell r="E1498">
            <v>3744</v>
          </cell>
          <cell r="F1498">
            <v>240210</v>
          </cell>
        </row>
        <row r="1499">
          <cell r="B1499" t="str">
            <v>CSCJ704B</v>
          </cell>
          <cell r="C1499" t="str">
            <v>Cisco 3660 Ser IOS IP/H323</v>
          </cell>
          <cell r="D1499">
            <v>751000</v>
          </cell>
          <cell r="E1499">
            <v>3744</v>
          </cell>
          <cell r="F1499">
            <v>240210</v>
          </cell>
        </row>
        <row r="1500">
          <cell r="B1500" t="str">
            <v>CSCJ705B</v>
          </cell>
          <cell r="C1500" t="str">
            <v>Cisco 3660 Ser IOS TELCO FEATURE SET</v>
          </cell>
          <cell r="D1500">
            <v>0</v>
          </cell>
          <cell r="E1500">
            <v>0</v>
          </cell>
          <cell r="F1500">
            <v>0</v>
          </cell>
        </row>
        <row r="1501">
          <cell r="B1501" t="str">
            <v>CSCJ706B</v>
          </cell>
          <cell r="C1501" t="str">
            <v>Cisco 3660 Ser IOS TELCO FEATURE SET</v>
          </cell>
          <cell r="D1501">
            <v>61000</v>
          </cell>
          <cell r="E1501">
            <v>304</v>
          </cell>
          <cell r="F1501">
            <v>19500</v>
          </cell>
        </row>
        <row r="1502">
          <cell r="B1502" t="str">
            <v>CSCJ707B</v>
          </cell>
          <cell r="C1502" t="str">
            <v>Cisco 3660 Ser IOS TELCO PLUS FEATURE SET</v>
          </cell>
          <cell r="D1502">
            <v>751000</v>
          </cell>
          <cell r="E1502">
            <v>3744</v>
          </cell>
          <cell r="F1502">
            <v>240210</v>
          </cell>
        </row>
        <row r="1503">
          <cell r="B1503" t="str">
            <v>CSCJ708B</v>
          </cell>
          <cell r="C1503" t="str">
            <v>Cisco 3660 Ser IOS TELCO PLUS FEATURE SET</v>
          </cell>
          <cell r="D1503">
            <v>751000</v>
          </cell>
          <cell r="E1503">
            <v>3744</v>
          </cell>
          <cell r="F1503">
            <v>240210</v>
          </cell>
        </row>
        <row r="1504">
          <cell r="B1504" t="str">
            <v>CSCJ709B</v>
          </cell>
          <cell r="C1504" t="str">
            <v>Cisco 3660 Ser IOS TELCO PLUS FEATURE SET IPSEC 3DES</v>
          </cell>
          <cell r="D1504">
            <v>1117000</v>
          </cell>
          <cell r="E1504">
            <v>5566</v>
          </cell>
          <cell r="F1504">
            <v>357110</v>
          </cell>
        </row>
        <row r="1505">
          <cell r="B1505" t="str">
            <v>CSCJ710B</v>
          </cell>
          <cell r="C1505" t="str">
            <v>Cisco 3660 Ser IOS TELCO PLUS FEATURE SET IPSEC 3DES</v>
          </cell>
          <cell r="D1505">
            <v>1117000</v>
          </cell>
          <cell r="E1505">
            <v>5566</v>
          </cell>
          <cell r="F1505">
            <v>357110</v>
          </cell>
        </row>
        <row r="1506">
          <cell r="B1506" t="str">
            <v>CSCJ616B</v>
          </cell>
          <cell r="C1506" t="str">
            <v>Cisco CAT6000-SUP720 IOS ENTERPRISE W/SSH</v>
          </cell>
          <cell r="D1506">
            <v>1462000</v>
          </cell>
          <cell r="E1506">
            <v>8096</v>
          </cell>
          <cell r="F1506">
            <v>519440</v>
          </cell>
        </row>
        <row r="1507">
          <cell r="B1507" t="str">
            <v>CSCJ617B</v>
          </cell>
          <cell r="C1507" t="str">
            <v>Cisco CAT6000-SUP720 IOS ENTERPRISE W/SSH</v>
          </cell>
          <cell r="D1507">
            <v>1462000</v>
          </cell>
          <cell r="E1507">
            <v>8096</v>
          </cell>
          <cell r="F1507">
            <v>519440</v>
          </cell>
        </row>
        <row r="1508">
          <cell r="B1508" t="str">
            <v>CSCJ618B</v>
          </cell>
          <cell r="C1508" t="str">
            <v>Cisco CAT6000-SUP720 IOS ENTERPRISE W/IPV6 W/SSH</v>
          </cell>
          <cell r="D1508">
            <v>1462000</v>
          </cell>
          <cell r="E1508">
            <v>8096</v>
          </cell>
          <cell r="F1508">
            <v>519440</v>
          </cell>
        </row>
        <row r="1509">
          <cell r="B1509" t="str">
            <v>CSCJ619B</v>
          </cell>
          <cell r="C1509" t="str">
            <v>Cisco CAT6000-SUP720 IOS ENTERPRISE W/IPV6 W/SSH</v>
          </cell>
          <cell r="D1509">
            <v>1462000</v>
          </cell>
          <cell r="E1509">
            <v>8096</v>
          </cell>
          <cell r="F1509">
            <v>519440</v>
          </cell>
        </row>
        <row r="1510">
          <cell r="B1510" t="str">
            <v>CSCJ620B</v>
          </cell>
          <cell r="C1510" t="str">
            <v>Cisco CAT6000-SUP720 IOS ENTERPRISE FW W/MPLS/IPV6 W/SSH</v>
          </cell>
          <cell r="D1510">
            <v>2742000</v>
          </cell>
          <cell r="E1510">
            <v>15180</v>
          </cell>
          <cell r="F1510">
            <v>973940</v>
          </cell>
        </row>
        <row r="1511">
          <cell r="B1511" t="str">
            <v>CSCJ621B</v>
          </cell>
          <cell r="C1511" t="str">
            <v>Cisco CAT6000-SUP720 IOS ENTERPRISE FW W/MPLS/IPV6 W/SSH</v>
          </cell>
          <cell r="D1511">
            <v>2742000</v>
          </cell>
          <cell r="E1511">
            <v>15180</v>
          </cell>
          <cell r="F1511">
            <v>973940</v>
          </cell>
        </row>
        <row r="1512">
          <cell r="B1512" t="str">
            <v>CSCJ622B</v>
          </cell>
          <cell r="C1512" t="str">
            <v>Cisco CAT6000-SUP720 IOS ENTERPRISE W/SSH LAN ONLY</v>
          </cell>
          <cell r="D1512">
            <v>1462000</v>
          </cell>
          <cell r="E1512">
            <v>8096</v>
          </cell>
          <cell r="F1512">
            <v>519440</v>
          </cell>
        </row>
        <row r="1513">
          <cell r="B1513" t="str">
            <v>CSCJ623B</v>
          </cell>
          <cell r="C1513" t="str">
            <v>Cisco CAT6000-SUP720 IOS ENTERPRISE W/SSH LAN ONLY</v>
          </cell>
          <cell r="D1513">
            <v>1462000</v>
          </cell>
          <cell r="E1513">
            <v>8096</v>
          </cell>
          <cell r="F1513">
            <v>519440</v>
          </cell>
        </row>
        <row r="1514">
          <cell r="B1514" t="str">
            <v>CSCJ624B</v>
          </cell>
          <cell r="C1514" t="str">
            <v>Cisco CAT6000-SUP720 IOS ENTERPRISE W/IPV6 W/SSH LAN ONLY</v>
          </cell>
          <cell r="D1514">
            <v>1462000</v>
          </cell>
          <cell r="E1514">
            <v>8096</v>
          </cell>
          <cell r="F1514">
            <v>519440</v>
          </cell>
        </row>
        <row r="1515">
          <cell r="B1515" t="str">
            <v>CSCJ625B</v>
          </cell>
          <cell r="C1515" t="str">
            <v>Cisco CAT6000-SUP720 IOS ENTERPRISE W/IPV6 W/SSH LAN ONLY</v>
          </cell>
          <cell r="D1515">
            <v>1462000</v>
          </cell>
          <cell r="E1515">
            <v>8096</v>
          </cell>
          <cell r="F1515">
            <v>519440</v>
          </cell>
        </row>
        <row r="1516">
          <cell r="B1516" t="str">
            <v>CSCJ626B</v>
          </cell>
          <cell r="C1516" t="str">
            <v>Cisco CAT6000-SUP720 IOS IP</v>
          </cell>
          <cell r="D1516">
            <v>0</v>
          </cell>
          <cell r="E1516">
            <v>0</v>
          </cell>
          <cell r="F1516">
            <v>0</v>
          </cell>
        </row>
        <row r="1517">
          <cell r="B1517" t="str">
            <v>CSCJ627B</v>
          </cell>
          <cell r="C1517" t="str">
            <v>Cisco CAT6000-SUP720 IOS IP</v>
          </cell>
          <cell r="D1517">
            <v>55000</v>
          </cell>
          <cell r="E1517">
            <v>304</v>
          </cell>
          <cell r="F1517">
            <v>19500</v>
          </cell>
        </row>
        <row r="1518">
          <cell r="B1518" t="str">
            <v>CSCJ628B</v>
          </cell>
          <cell r="C1518" t="str">
            <v>Cisco CAT6000-SUP720 IOS IP W/SSH</v>
          </cell>
          <cell r="D1518">
            <v>0</v>
          </cell>
          <cell r="E1518">
            <v>0</v>
          </cell>
          <cell r="F1518">
            <v>0</v>
          </cell>
        </row>
        <row r="1519">
          <cell r="B1519" t="str">
            <v>CSCJ629B</v>
          </cell>
          <cell r="C1519" t="str">
            <v>Cisco CAT6000-SUP720 IOS IP W/SSH</v>
          </cell>
          <cell r="D1519">
            <v>55000</v>
          </cell>
          <cell r="E1519">
            <v>304</v>
          </cell>
          <cell r="F1519">
            <v>19500</v>
          </cell>
        </row>
        <row r="1520">
          <cell r="B1520" t="str">
            <v>CSCJ630B</v>
          </cell>
          <cell r="C1520" t="str">
            <v>Cisco CAT6000-SUP720 IOS IP MPLS/IPV6 W/SSH + BGP</v>
          </cell>
          <cell r="D1520">
            <v>1828000</v>
          </cell>
          <cell r="E1520">
            <v>10120</v>
          </cell>
          <cell r="F1520">
            <v>649300</v>
          </cell>
        </row>
        <row r="1521">
          <cell r="B1521" t="str">
            <v>CSCJ631B</v>
          </cell>
          <cell r="C1521" t="str">
            <v>Cisco CAT6000-SUP720 IOS IP MPLS/IPV6 W/SSH + BGP</v>
          </cell>
          <cell r="D1521">
            <v>1828000</v>
          </cell>
          <cell r="E1521">
            <v>10120</v>
          </cell>
          <cell r="F1521">
            <v>649300</v>
          </cell>
        </row>
        <row r="1522">
          <cell r="B1522" t="str">
            <v>CSCJ632B</v>
          </cell>
          <cell r="C1522" t="str">
            <v>Cisco CAT6000-SUP720 IOS ADV. IP W/MPLS W/IPV6 W/SSH + BGP</v>
          </cell>
          <cell r="D1522">
            <v>1828000</v>
          </cell>
          <cell r="E1522">
            <v>10120</v>
          </cell>
          <cell r="F1522">
            <v>649300</v>
          </cell>
        </row>
        <row r="1523">
          <cell r="B1523" t="str">
            <v>CSCJ633B</v>
          </cell>
          <cell r="C1523" t="str">
            <v>Cisco CAT6000-SUP720 IOS ADV. IP W/MPLS W/IPV6 W/SSH + BGP</v>
          </cell>
          <cell r="D1523">
            <v>1828000</v>
          </cell>
          <cell r="E1523">
            <v>10120</v>
          </cell>
          <cell r="F1523">
            <v>649300</v>
          </cell>
        </row>
        <row r="1524">
          <cell r="B1524" t="str">
            <v>CSCJ634B</v>
          </cell>
          <cell r="C1524" t="str">
            <v>Cisco CAT6000-SUP720 IOS IP LAN ONLY</v>
          </cell>
          <cell r="D1524">
            <v>0</v>
          </cell>
          <cell r="E1524">
            <v>0</v>
          </cell>
          <cell r="F1524">
            <v>0</v>
          </cell>
        </row>
        <row r="1525">
          <cell r="B1525" t="str">
            <v>CSCJ635B</v>
          </cell>
          <cell r="C1525" t="str">
            <v>Cisco CAT6000-SUP720 IOS IP LAN ONLY</v>
          </cell>
          <cell r="D1525">
            <v>55000</v>
          </cell>
          <cell r="E1525">
            <v>304</v>
          </cell>
          <cell r="F1525">
            <v>19500</v>
          </cell>
        </row>
        <row r="1526">
          <cell r="B1526" t="str">
            <v>CSCJ636B</v>
          </cell>
          <cell r="C1526" t="str">
            <v>Cisco CAT6000-SUP720 IOS IP W/SSH LAN ONLY</v>
          </cell>
          <cell r="D1526">
            <v>0</v>
          </cell>
          <cell r="E1526">
            <v>0</v>
          </cell>
          <cell r="F1526">
            <v>0</v>
          </cell>
        </row>
        <row r="1527">
          <cell r="B1527" t="str">
            <v>CSCJ637B</v>
          </cell>
          <cell r="C1527" t="str">
            <v>Cisco CAT6000-SUP720 IOS IP W/SSH LAN ONLY</v>
          </cell>
          <cell r="D1527">
            <v>55000</v>
          </cell>
          <cell r="E1527">
            <v>304</v>
          </cell>
          <cell r="F1527">
            <v>19500</v>
          </cell>
        </row>
        <row r="1528">
          <cell r="B1528" t="str">
            <v>CSCJ638B</v>
          </cell>
          <cell r="C1528" t="str">
            <v>Cisco C6500/C7600 S720/MSFC3/PFC3 IOS ENT W/VIP SSH</v>
          </cell>
          <cell r="D1528">
            <v>1462000</v>
          </cell>
          <cell r="E1528">
            <v>8096</v>
          </cell>
          <cell r="F1528">
            <v>519440</v>
          </cell>
        </row>
        <row r="1529">
          <cell r="B1529" t="str">
            <v>CSCJ639B</v>
          </cell>
          <cell r="C1529" t="str">
            <v>Cisco C6500/C7600 S720/MSFC3/PFC3 IOS ENT W/VIP SSH</v>
          </cell>
          <cell r="D1529">
            <v>1462000</v>
          </cell>
          <cell r="E1529">
            <v>8096</v>
          </cell>
          <cell r="F1529">
            <v>519440</v>
          </cell>
        </row>
        <row r="1530">
          <cell r="B1530" t="str">
            <v>CSCJ640B</v>
          </cell>
          <cell r="C1530" t="str">
            <v>Cisco C6500/C7600 S720/MSFC3/PFC3 IOS ENT W/VIP/FW SSH</v>
          </cell>
          <cell r="D1530">
            <v>2742000</v>
          </cell>
          <cell r="E1530">
            <v>15180</v>
          </cell>
          <cell r="F1530">
            <v>973940</v>
          </cell>
        </row>
        <row r="1531">
          <cell r="B1531" t="str">
            <v>CSCJ641B</v>
          </cell>
          <cell r="C1531" t="str">
            <v>Cisco C6500/C7600 S720/MSFC3/PFC3 IOS ENT W/VIP/FW SSH</v>
          </cell>
          <cell r="D1531">
            <v>2742000</v>
          </cell>
          <cell r="E1531">
            <v>15180</v>
          </cell>
          <cell r="F1531">
            <v>973940</v>
          </cell>
        </row>
        <row r="1532">
          <cell r="B1532" t="str">
            <v>CSCJ642B</v>
          </cell>
          <cell r="C1532" t="str">
            <v>Cisco C6500/C7600 S720/MSFC3/PFC3 IOS ENT LAN ONLY SSH</v>
          </cell>
          <cell r="D1532">
            <v>1462000</v>
          </cell>
          <cell r="E1532">
            <v>8096</v>
          </cell>
          <cell r="F1532">
            <v>519440</v>
          </cell>
        </row>
        <row r="1533">
          <cell r="B1533" t="str">
            <v>CSCJ643B</v>
          </cell>
          <cell r="C1533" t="str">
            <v>Cisco C6500/C7600 S720/MSFC3/PFC3 IOS ENT LAN ONLY SSH</v>
          </cell>
          <cell r="D1533">
            <v>1462000</v>
          </cell>
          <cell r="E1533">
            <v>8096</v>
          </cell>
          <cell r="F1533">
            <v>519440</v>
          </cell>
        </row>
        <row r="1534">
          <cell r="B1534" t="str">
            <v>CSCJ644B</v>
          </cell>
          <cell r="C1534" t="str">
            <v>Cisco C6500/C7600 S720/MSFC3/PFC3 IOS SP W/VIP SSH</v>
          </cell>
          <cell r="D1534">
            <v>0</v>
          </cell>
          <cell r="E1534">
            <v>0</v>
          </cell>
          <cell r="F1534">
            <v>0</v>
          </cell>
        </row>
        <row r="1535">
          <cell r="B1535" t="str">
            <v>CSCJ645B</v>
          </cell>
          <cell r="C1535" t="str">
            <v>Cisco C6500/C7600 S720/MSFC3/PFC3 IOS SP W/VIP SSH</v>
          </cell>
          <cell r="D1535">
            <v>55000</v>
          </cell>
          <cell r="E1535">
            <v>304</v>
          </cell>
          <cell r="F1535">
            <v>19500</v>
          </cell>
        </row>
        <row r="1536">
          <cell r="B1536" t="str">
            <v>CSCJ646B</v>
          </cell>
          <cell r="C1536" t="str">
            <v>Cisco C6500/C7600 S720/MSFC3/PFC3 IOS SP LAN ONLY SSH</v>
          </cell>
          <cell r="D1536">
            <v>0</v>
          </cell>
          <cell r="E1536">
            <v>0</v>
          </cell>
          <cell r="F1536">
            <v>0</v>
          </cell>
        </row>
        <row r="1537">
          <cell r="B1537" t="str">
            <v>CSCJ647B</v>
          </cell>
          <cell r="C1537" t="str">
            <v>Cisco C6500/C7600 S720/MSFC3/PFC3 IOS SP LAN ONLY SSH</v>
          </cell>
          <cell r="D1537">
            <v>55000</v>
          </cell>
          <cell r="E1537">
            <v>304</v>
          </cell>
          <cell r="F1537">
            <v>19500</v>
          </cell>
        </row>
        <row r="1538">
          <cell r="B1538" t="str">
            <v>CSCJ648B</v>
          </cell>
          <cell r="C1538" t="str">
            <v>Cisco C6500/C7600 S720/MSFC3/PFC3 IOS SP LAN ONLY</v>
          </cell>
          <cell r="D1538">
            <v>0</v>
          </cell>
          <cell r="E1538">
            <v>0</v>
          </cell>
          <cell r="F1538">
            <v>0</v>
          </cell>
        </row>
        <row r="1539">
          <cell r="B1539" t="str">
            <v>CSCJ649B</v>
          </cell>
          <cell r="C1539" t="str">
            <v>Cisco C6500/C7600 S720/MSFC3/PFC3 IOS SP LAN ONLY</v>
          </cell>
          <cell r="D1539">
            <v>55000</v>
          </cell>
          <cell r="E1539">
            <v>304</v>
          </cell>
          <cell r="F1539">
            <v>19500</v>
          </cell>
        </row>
        <row r="1540">
          <cell r="B1540" t="str">
            <v>CSCJ650B</v>
          </cell>
          <cell r="C1540" t="str">
            <v>Cisco C6500/C7600 S720/MSFC3/PFC3 IOS SP W/VIP</v>
          </cell>
          <cell r="D1540">
            <v>0</v>
          </cell>
          <cell r="E1540">
            <v>0</v>
          </cell>
          <cell r="F1540">
            <v>0</v>
          </cell>
        </row>
        <row r="1541">
          <cell r="B1541" t="str">
            <v>CSCJ651B</v>
          </cell>
          <cell r="C1541" t="str">
            <v>Cisco C6500/C7600 S720/MSFC3/PFC3 IOS SP W/VIP</v>
          </cell>
          <cell r="D1541">
            <v>55000</v>
          </cell>
          <cell r="E1541">
            <v>304</v>
          </cell>
          <cell r="F1541">
            <v>19500</v>
          </cell>
        </row>
        <row r="1542">
          <cell r="B1542" t="str">
            <v>CSCJ652B</v>
          </cell>
          <cell r="C1542" t="str">
            <v>Catalyst 6000 MSFC2 IOS SERVICE PROVIDER W/VIP</v>
          </cell>
          <cell r="D1542">
            <v>0</v>
          </cell>
          <cell r="E1542">
            <v>0</v>
          </cell>
          <cell r="F1542">
            <v>0</v>
          </cell>
        </row>
        <row r="1543">
          <cell r="B1543" t="str">
            <v>CSCJ653B</v>
          </cell>
          <cell r="C1543" t="str">
            <v>Catalyst 6000 MSFC2 IOS SERVICE PROVIDER W/VIP</v>
          </cell>
          <cell r="D1543">
            <v>55000</v>
          </cell>
          <cell r="E1543">
            <v>304</v>
          </cell>
          <cell r="F1543">
            <v>19500</v>
          </cell>
        </row>
        <row r="1544">
          <cell r="B1544" t="str">
            <v>CSCJ654B</v>
          </cell>
          <cell r="C1544" t="str">
            <v>Catalyst 6000 SU22/MSFC2 SERVICE PROVIDER W/VIP</v>
          </cell>
          <cell r="D1544">
            <v>0</v>
          </cell>
          <cell r="E1544">
            <v>0</v>
          </cell>
          <cell r="F1544">
            <v>0</v>
          </cell>
        </row>
        <row r="1545">
          <cell r="B1545" t="str">
            <v>CSCJ655B</v>
          </cell>
          <cell r="C1545" t="str">
            <v>Catalyst 6000 SU22/MSFC2 SERVICE PROVIDER W/VIP</v>
          </cell>
          <cell r="D1545">
            <v>55000</v>
          </cell>
          <cell r="E1545">
            <v>304</v>
          </cell>
          <cell r="F1545">
            <v>19500</v>
          </cell>
        </row>
        <row r="1546">
          <cell r="B1546" t="str">
            <v>CSCJ656B</v>
          </cell>
          <cell r="C1546" t="str">
            <v>Catalyst 6000 MSFC2 IOS IP/IPX W/VIP</v>
          </cell>
          <cell r="D1546">
            <v>366000</v>
          </cell>
          <cell r="E1546">
            <v>2024</v>
          </cell>
          <cell r="F1546">
            <v>129860</v>
          </cell>
        </row>
        <row r="1547">
          <cell r="B1547" t="str">
            <v>CSCJ657B</v>
          </cell>
          <cell r="C1547" t="str">
            <v>Catalyst 6000 MSFC2 IOS IP/IPX W/VIP</v>
          </cell>
          <cell r="D1547">
            <v>366000</v>
          </cell>
          <cell r="E1547">
            <v>2024</v>
          </cell>
          <cell r="F1547">
            <v>129860</v>
          </cell>
        </row>
        <row r="1548">
          <cell r="B1548" t="str">
            <v>CSCJ658B</v>
          </cell>
          <cell r="C1548" t="str">
            <v>Cisco IOS BASIC L3 Cat4500 SUP 3/4 w/ 12.1(12c)EW Features</v>
          </cell>
          <cell r="D1548">
            <v>0</v>
          </cell>
          <cell r="E1548">
            <v>0</v>
          </cell>
          <cell r="F1548">
            <v>0</v>
          </cell>
        </row>
        <row r="1549">
          <cell r="B1549" t="str">
            <v>CSCJ659B</v>
          </cell>
          <cell r="C1549" t="str">
            <v>Cisco IOS BASIC L3 Cat4500 SUP 3/4 w/ 12.1(12c)EW Features</v>
          </cell>
          <cell r="D1549">
            <v>55000</v>
          </cell>
          <cell r="E1549">
            <v>304</v>
          </cell>
          <cell r="F1549">
            <v>19500</v>
          </cell>
        </row>
        <row r="1550">
          <cell r="B1550" t="str">
            <v>CSCJ660B</v>
          </cell>
          <cell r="C1550" t="str">
            <v>Cisco IOS BASIC L3 Cat4500 SUP 2+/3/4(RIP,St.Routes,IPX,AT)</v>
          </cell>
          <cell r="D1550">
            <v>0</v>
          </cell>
          <cell r="E1550">
            <v>0</v>
          </cell>
          <cell r="F1550">
            <v>0</v>
          </cell>
        </row>
        <row r="1551">
          <cell r="B1551" t="str">
            <v>CSCJ661B</v>
          </cell>
          <cell r="C1551" t="str">
            <v>Cisco IOS BASIC L3 Cat4500 SUP 2+/3/4(RIP,St.Routes,IPX,AT)</v>
          </cell>
          <cell r="D1551">
            <v>55000</v>
          </cell>
          <cell r="E1551">
            <v>304</v>
          </cell>
          <cell r="F1551">
            <v>19500</v>
          </cell>
        </row>
        <row r="1552">
          <cell r="B1552" t="str">
            <v>CSCJ662B</v>
          </cell>
          <cell r="C1552" t="str">
            <v>Cisco IOS BASIC L3 Cat4500 SUP 2+/4/5(RIP,St.Routes,IPX,AT)</v>
          </cell>
          <cell r="D1552">
            <v>0</v>
          </cell>
          <cell r="E1552">
            <v>0</v>
          </cell>
          <cell r="F1552">
            <v>0</v>
          </cell>
        </row>
        <row r="1553">
          <cell r="B1553" t="str">
            <v>CSCJ663B</v>
          </cell>
          <cell r="C1553" t="str">
            <v>Cisco IOS BASIC L3 Cat4500 SUP 2+/4/5(RIP,St.Routes,IPX,AT)</v>
          </cell>
          <cell r="D1553">
            <v>55000</v>
          </cell>
          <cell r="E1553">
            <v>304</v>
          </cell>
          <cell r="F1553">
            <v>19500</v>
          </cell>
        </row>
        <row r="1554">
          <cell r="B1554" t="str">
            <v>CSCJ664B</v>
          </cell>
          <cell r="C1554" t="str">
            <v>Cisco IOS ENHANCED L3 Cat4500 SUP3/4(OSPF,IGRP,EIGRP,IS-IS)</v>
          </cell>
          <cell r="D1554">
            <v>1827000</v>
          </cell>
          <cell r="E1554">
            <v>10115</v>
          </cell>
          <cell r="F1554">
            <v>648970</v>
          </cell>
        </row>
        <row r="1555">
          <cell r="B1555" t="str">
            <v>CSCJ665B</v>
          </cell>
          <cell r="C1555" t="str">
            <v>Cisco IOS ENHANCED L3 Cat4500 SUP3/4(OSPF,IGRP,EIGRP,IS-IS)</v>
          </cell>
          <cell r="D1555">
            <v>1827000</v>
          </cell>
          <cell r="E1555">
            <v>10115</v>
          </cell>
          <cell r="F1555">
            <v>648970</v>
          </cell>
        </row>
        <row r="1556">
          <cell r="B1556" t="str">
            <v>CSCJ666B</v>
          </cell>
          <cell r="C1556" t="str">
            <v>Cisco IOS ENHANCED L3 Cat4500 SUP4/5(OSPF,EIGRP,IS-IS)</v>
          </cell>
          <cell r="D1556">
            <v>1827000</v>
          </cell>
          <cell r="E1556">
            <v>10115</v>
          </cell>
          <cell r="F1556">
            <v>648970</v>
          </cell>
        </row>
        <row r="1557">
          <cell r="B1557" t="str">
            <v>CSCJ667B</v>
          </cell>
          <cell r="C1557" t="str">
            <v>Cisco IOS ENHANCED L3 Cat4500 SUP4/5(OSPF,EIGRP,IS-IS)</v>
          </cell>
          <cell r="D1557">
            <v>1827000</v>
          </cell>
          <cell r="E1557">
            <v>10115</v>
          </cell>
          <cell r="F1557">
            <v>648970</v>
          </cell>
        </row>
        <row r="1558">
          <cell r="B1558" t="str">
            <v>CSCJ668B</v>
          </cell>
          <cell r="C1558" t="str">
            <v>Catalyst 4K Supervisor Flash Image, Release 8.1.1</v>
          </cell>
          <cell r="D1558">
            <v>0</v>
          </cell>
          <cell r="E1558">
            <v>0</v>
          </cell>
          <cell r="F1558">
            <v>0</v>
          </cell>
        </row>
        <row r="1559">
          <cell r="B1559" t="str">
            <v>CSCJ669B</v>
          </cell>
          <cell r="C1559" t="str">
            <v>Catalyst 4K Supervisor Flash Image, Release 8.1.1</v>
          </cell>
          <cell r="D1559">
            <v>55000</v>
          </cell>
          <cell r="E1559">
            <v>304</v>
          </cell>
          <cell r="F1559">
            <v>19500</v>
          </cell>
        </row>
        <row r="1560">
          <cell r="B1560" t="str">
            <v>CSCJ670B</v>
          </cell>
          <cell r="C1560" t="str">
            <v>Catalyst 4K Supervisor Flash Image w/ SSH, Release 8.1.1</v>
          </cell>
          <cell r="D1560">
            <v>0</v>
          </cell>
          <cell r="E1560">
            <v>0</v>
          </cell>
          <cell r="F1560">
            <v>0</v>
          </cell>
        </row>
        <row r="1561">
          <cell r="B1561" t="str">
            <v>CSCJ671B</v>
          </cell>
          <cell r="C1561" t="str">
            <v>Catalyst 4K Supervisor Flash Image w/ SSH, Release 8.1.1</v>
          </cell>
          <cell r="D1561">
            <v>55000</v>
          </cell>
          <cell r="E1561">
            <v>304</v>
          </cell>
          <cell r="F1561">
            <v>19500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view="pageBreakPreview" topLeftCell="A34" zoomScale="70" zoomScaleNormal="115" zoomScaleSheetLayoutView="70" workbookViewId="0">
      <selection sqref="A1:L49"/>
    </sheetView>
  </sheetViews>
  <sheetFormatPr defaultColWidth="9" defaultRowHeight="14.1"/>
  <cols>
    <col min="1" max="1" width="7.625" style="58" customWidth="1"/>
    <col min="2" max="2" width="30.125" style="58" customWidth="1"/>
    <col min="3" max="3" width="17.375" style="58" customWidth="1"/>
    <col min="4" max="4" width="17.625" style="58" customWidth="1"/>
    <col min="5" max="5" width="13.75" style="58" customWidth="1"/>
    <col min="6" max="6" width="17.625" style="58" customWidth="1"/>
    <col min="7" max="7" width="13.75" style="58" customWidth="1"/>
    <col min="8" max="8" width="17.625" style="58" customWidth="1"/>
    <col min="9" max="9" width="13.75" style="58" customWidth="1"/>
    <col min="10" max="11" width="17.625" style="58" customWidth="1"/>
    <col min="12" max="16384" width="9" style="58"/>
  </cols>
  <sheetData>
    <row r="1" spans="1:13" ht="47.25" customHeight="1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3" ht="23.25" customHeight="1" thickBot="1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3" ht="30" customHeight="1">
      <c r="A3" s="60"/>
      <c r="B3" s="117" t="s">
        <v>1</v>
      </c>
      <c r="C3" s="119" t="s">
        <v>2</v>
      </c>
      <c r="D3" s="121" t="s">
        <v>3</v>
      </c>
      <c r="E3" s="113" t="s">
        <v>4</v>
      </c>
      <c r="F3" s="114"/>
      <c r="G3" s="113" t="s">
        <v>5</v>
      </c>
      <c r="H3" s="114"/>
      <c r="I3" s="113" t="s">
        <v>6</v>
      </c>
      <c r="J3" s="114"/>
      <c r="K3" s="115" t="s">
        <v>7</v>
      </c>
      <c r="M3" s="63"/>
    </row>
    <row r="4" spans="1:13" ht="30" customHeight="1" thickBot="1">
      <c r="A4" s="60"/>
      <c r="B4" s="118"/>
      <c r="C4" s="120"/>
      <c r="D4" s="122"/>
      <c r="E4" s="65" t="s">
        <v>8</v>
      </c>
      <c r="F4" s="78" t="s">
        <v>9</v>
      </c>
      <c r="G4" s="66" t="s">
        <v>8</v>
      </c>
      <c r="H4" s="95" t="s">
        <v>9</v>
      </c>
      <c r="I4" s="66" t="s">
        <v>8</v>
      </c>
      <c r="J4" s="95" t="s">
        <v>9</v>
      </c>
      <c r="K4" s="116"/>
      <c r="M4" s="63"/>
    </row>
    <row r="5" spans="1:13" ht="24" customHeight="1" thickBot="1">
      <c r="A5" s="59"/>
      <c r="B5" s="72" t="s">
        <v>10</v>
      </c>
      <c r="C5" s="108" t="s">
        <v>11</v>
      </c>
      <c r="D5" s="109"/>
      <c r="E5" s="79">
        <f t="shared" ref="E5" si="0">SUM(E6:E10)</f>
        <v>0</v>
      </c>
      <c r="F5" s="80">
        <f>SUM(F6:F10)</f>
        <v>0</v>
      </c>
      <c r="G5" s="96">
        <f t="shared" ref="G5" si="1">SUM(G6:G10)</f>
        <v>0</v>
      </c>
      <c r="H5" s="67">
        <f t="shared" ref="H5" si="2">SUM(H6:H10)</f>
        <v>0</v>
      </c>
      <c r="I5" s="96">
        <f t="shared" ref="I5" si="3">SUM(I6:I10)</f>
        <v>0</v>
      </c>
      <c r="J5" s="67">
        <f t="shared" ref="J5" si="4">SUM(J6:J10)</f>
        <v>0</v>
      </c>
      <c r="K5" s="91">
        <f>F5+H5+J5</f>
        <v>0</v>
      </c>
      <c r="M5" s="63"/>
    </row>
    <row r="6" spans="1:13" ht="23.25" customHeight="1" thickTop="1">
      <c r="A6" s="59"/>
      <c r="B6" s="110" t="s">
        <v>12</v>
      </c>
      <c r="C6" s="69" t="s">
        <v>13</v>
      </c>
      <c r="D6" s="75"/>
      <c r="E6" s="81"/>
      <c r="F6" s="82">
        <f>ROUND(D6*E6,0)</f>
        <v>0</v>
      </c>
      <c r="G6" s="97"/>
      <c r="H6" s="68">
        <f t="shared" ref="H6:H10" si="5">ROUND(F6*G6,0)</f>
        <v>0</v>
      </c>
      <c r="I6" s="97"/>
      <c r="J6" s="68">
        <f t="shared" ref="J6:J10" si="6">ROUND(H6*I6,0)</f>
        <v>0</v>
      </c>
      <c r="K6" s="62">
        <f t="shared" ref="K5:K34" si="7">F6+H6+J6</f>
        <v>0</v>
      </c>
      <c r="M6" s="63"/>
    </row>
    <row r="7" spans="1:13" ht="23.25" customHeight="1">
      <c r="A7" s="59"/>
      <c r="B7" s="111"/>
      <c r="C7" s="69" t="s">
        <v>14</v>
      </c>
      <c r="D7" s="76"/>
      <c r="E7" s="83"/>
      <c r="F7" s="84">
        <f t="shared" ref="F7:F10" si="8">ROUND(D7*E7,0)</f>
        <v>0</v>
      </c>
      <c r="G7" s="89"/>
      <c r="H7" s="71">
        <f t="shared" si="5"/>
        <v>0</v>
      </c>
      <c r="I7" s="89"/>
      <c r="J7" s="71">
        <f t="shared" si="6"/>
        <v>0</v>
      </c>
      <c r="K7" s="92">
        <f t="shared" si="7"/>
        <v>0</v>
      </c>
    </row>
    <row r="8" spans="1:13" ht="23.25" customHeight="1">
      <c r="A8" s="59"/>
      <c r="B8" s="111"/>
      <c r="C8" s="70" t="s">
        <v>15</v>
      </c>
      <c r="D8" s="76"/>
      <c r="E8" s="85"/>
      <c r="F8" s="84">
        <f t="shared" si="8"/>
        <v>0</v>
      </c>
      <c r="G8" s="89"/>
      <c r="H8" s="71">
        <f t="shared" si="5"/>
        <v>0</v>
      </c>
      <c r="I8" s="89"/>
      <c r="J8" s="71">
        <f t="shared" si="6"/>
        <v>0</v>
      </c>
      <c r="K8" s="92">
        <f t="shared" si="7"/>
        <v>0</v>
      </c>
    </row>
    <row r="9" spans="1:13" ht="24" customHeight="1">
      <c r="A9" s="59"/>
      <c r="B9" s="111"/>
      <c r="C9" s="70" t="s">
        <v>16</v>
      </c>
      <c r="D9" s="76"/>
      <c r="E9" s="85"/>
      <c r="F9" s="84">
        <f t="shared" si="8"/>
        <v>0</v>
      </c>
      <c r="G9" s="89"/>
      <c r="H9" s="71">
        <f t="shared" si="5"/>
        <v>0</v>
      </c>
      <c r="I9" s="89"/>
      <c r="J9" s="71">
        <f t="shared" si="6"/>
        <v>0</v>
      </c>
      <c r="K9" s="92">
        <f t="shared" si="7"/>
        <v>0</v>
      </c>
    </row>
    <row r="10" spans="1:13" ht="24" customHeight="1" thickBot="1">
      <c r="A10" s="59"/>
      <c r="B10" s="112"/>
      <c r="C10" s="103" t="s">
        <v>17</v>
      </c>
      <c r="D10" s="77"/>
      <c r="E10" s="86"/>
      <c r="F10" s="87">
        <f t="shared" si="8"/>
        <v>0</v>
      </c>
      <c r="G10" s="90"/>
      <c r="H10" s="73">
        <f t="shared" si="5"/>
        <v>0</v>
      </c>
      <c r="I10" s="90"/>
      <c r="J10" s="73">
        <f t="shared" si="6"/>
        <v>0</v>
      </c>
      <c r="K10" s="93">
        <f t="shared" si="7"/>
        <v>0</v>
      </c>
    </row>
    <row r="11" spans="1:13" ht="24" customHeight="1" thickBot="1">
      <c r="A11" s="59"/>
      <c r="B11" s="72" t="s">
        <v>18</v>
      </c>
      <c r="C11" s="108" t="s">
        <v>19</v>
      </c>
      <c r="D11" s="109"/>
      <c r="E11" s="79">
        <f t="shared" ref="E11:J11" si="9">SUM(E12:E16)</f>
        <v>0</v>
      </c>
      <c r="F11" s="80">
        <f t="shared" si="9"/>
        <v>0</v>
      </c>
      <c r="G11" s="96">
        <f t="shared" si="9"/>
        <v>0</v>
      </c>
      <c r="H11" s="67">
        <f t="shared" si="9"/>
        <v>0</v>
      </c>
      <c r="I11" s="96">
        <f t="shared" si="9"/>
        <v>0</v>
      </c>
      <c r="J11" s="67">
        <f t="shared" si="9"/>
        <v>0</v>
      </c>
      <c r="K11" s="91">
        <f t="shared" si="7"/>
        <v>0</v>
      </c>
      <c r="M11" s="63"/>
    </row>
    <row r="12" spans="1:13" ht="23.25" customHeight="1" thickTop="1">
      <c r="A12" s="59"/>
      <c r="B12" s="110" t="s">
        <v>20</v>
      </c>
      <c r="C12" s="69" t="s">
        <v>13</v>
      </c>
      <c r="D12" s="75"/>
      <c r="E12" s="81"/>
      <c r="F12" s="82">
        <f t="shared" ref="F12:F16" si="10">ROUND(D12*E12,0)</f>
        <v>0</v>
      </c>
      <c r="G12" s="97"/>
      <c r="H12" s="68">
        <f t="shared" ref="H12:H16" si="11">ROUND(F12*G12,0)</f>
        <v>0</v>
      </c>
      <c r="I12" s="97"/>
      <c r="J12" s="68">
        <f t="shared" ref="J12:J16" si="12">ROUND(H12*I12,0)</f>
        <v>0</v>
      </c>
      <c r="K12" s="62">
        <f t="shared" si="7"/>
        <v>0</v>
      </c>
      <c r="M12" s="63"/>
    </row>
    <row r="13" spans="1:13" ht="23.25" customHeight="1">
      <c r="A13" s="59"/>
      <c r="B13" s="111"/>
      <c r="C13" s="69" t="s">
        <v>14</v>
      </c>
      <c r="D13" s="76"/>
      <c r="E13" s="83"/>
      <c r="F13" s="84">
        <f t="shared" si="10"/>
        <v>0</v>
      </c>
      <c r="G13" s="89"/>
      <c r="H13" s="71">
        <f t="shared" si="11"/>
        <v>0</v>
      </c>
      <c r="I13" s="89"/>
      <c r="J13" s="71">
        <f t="shared" si="12"/>
        <v>0</v>
      </c>
      <c r="K13" s="92">
        <f t="shared" si="7"/>
        <v>0</v>
      </c>
    </row>
    <row r="14" spans="1:13" ht="23.25" customHeight="1">
      <c r="A14" s="59"/>
      <c r="B14" s="111"/>
      <c r="C14" s="70" t="s">
        <v>15</v>
      </c>
      <c r="D14" s="76"/>
      <c r="E14" s="85"/>
      <c r="F14" s="84">
        <f t="shared" si="10"/>
        <v>0</v>
      </c>
      <c r="G14" s="89"/>
      <c r="H14" s="71">
        <f t="shared" si="11"/>
        <v>0</v>
      </c>
      <c r="I14" s="89"/>
      <c r="J14" s="71">
        <f t="shared" si="12"/>
        <v>0</v>
      </c>
      <c r="K14" s="92">
        <f t="shared" si="7"/>
        <v>0</v>
      </c>
    </row>
    <row r="15" spans="1:13" ht="24" customHeight="1">
      <c r="A15" s="59"/>
      <c r="B15" s="111"/>
      <c r="C15" s="70" t="s">
        <v>16</v>
      </c>
      <c r="D15" s="76"/>
      <c r="E15" s="85"/>
      <c r="F15" s="84">
        <f t="shared" si="10"/>
        <v>0</v>
      </c>
      <c r="G15" s="89"/>
      <c r="H15" s="71">
        <f t="shared" si="11"/>
        <v>0</v>
      </c>
      <c r="I15" s="89"/>
      <c r="J15" s="71">
        <f t="shared" si="12"/>
        <v>0</v>
      </c>
      <c r="K15" s="92">
        <f t="shared" si="7"/>
        <v>0</v>
      </c>
    </row>
    <row r="16" spans="1:13" ht="24" customHeight="1" thickBot="1">
      <c r="A16" s="59"/>
      <c r="B16" s="112"/>
      <c r="C16" s="103" t="s">
        <v>17</v>
      </c>
      <c r="D16" s="77"/>
      <c r="E16" s="86"/>
      <c r="F16" s="87">
        <f t="shared" si="10"/>
        <v>0</v>
      </c>
      <c r="G16" s="90"/>
      <c r="H16" s="73">
        <f t="shared" si="11"/>
        <v>0</v>
      </c>
      <c r="I16" s="90"/>
      <c r="J16" s="73">
        <f t="shared" si="12"/>
        <v>0</v>
      </c>
      <c r="K16" s="93">
        <f t="shared" si="7"/>
        <v>0</v>
      </c>
    </row>
    <row r="17" spans="1:13" ht="24" customHeight="1" thickBot="1">
      <c r="A17" s="59"/>
      <c r="B17" s="72" t="s">
        <v>21</v>
      </c>
      <c r="C17" s="108" t="s">
        <v>22</v>
      </c>
      <c r="D17" s="109"/>
      <c r="E17" s="79">
        <f t="shared" ref="E17:J17" si="13">SUM(E18:E22)</f>
        <v>0</v>
      </c>
      <c r="F17" s="80">
        <f t="shared" si="13"/>
        <v>0</v>
      </c>
      <c r="G17" s="96">
        <f t="shared" si="13"/>
        <v>0</v>
      </c>
      <c r="H17" s="67">
        <f t="shared" si="13"/>
        <v>0</v>
      </c>
      <c r="I17" s="96">
        <f t="shared" si="13"/>
        <v>0</v>
      </c>
      <c r="J17" s="67">
        <f t="shared" si="13"/>
        <v>0</v>
      </c>
      <c r="K17" s="91">
        <f t="shared" si="7"/>
        <v>0</v>
      </c>
      <c r="M17" s="63"/>
    </row>
    <row r="18" spans="1:13" ht="23.25" customHeight="1" thickTop="1">
      <c r="A18" s="59"/>
      <c r="B18" s="110" t="s">
        <v>23</v>
      </c>
      <c r="C18" s="69" t="s">
        <v>13</v>
      </c>
      <c r="D18" s="75"/>
      <c r="E18" s="81"/>
      <c r="F18" s="82">
        <f t="shared" ref="F18:F22" si="14">ROUND(D18*E18,0)</f>
        <v>0</v>
      </c>
      <c r="G18" s="97"/>
      <c r="H18" s="68">
        <f t="shared" ref="H18:H22" si="15">ROUND(F18*G18,0)</f>
        <v>0</v>
      </c>
      <c r="I18" s="97"/>
      <c r="J18" s="68">
        <f t="shared" ref="J18:J22" si="16">ROUND(H18*I18,0)</f>
        <v>0</v>
      </c>
      <c r="K18" s="62">
        <f t="shared" si="7"/>
        <v>0</v>
      </c>
      <c r="M18" s="63"/>
    </row>
    <row r="19" spans="1:13" ht="23.25" customHeight="1">
      <c r="A19" s="59"/>
      <c r="B19" s="111"/>
      <c r="C19" s="69" t="s">
        <v>14</v>
      </c>
      <c r="D19" s="76"/>
      <c r="E19" s="83"/>
      <c r="F19" s="84">
        <f t="shared" si="14"/>
        <v>0</v>
      </c>
      <c r="G19" s="89"/>
      <c r="H19" s="71">
        <f t="shared" si="15"/>
        <v>0</v>
      </c>
      <c r="I19" s="89"/>
      <c r="J19" s="71">
        <f t="shared" si="16"/>
        <v>0</v>
      </c>
      <c r="K19" s="92">
        <f t="shared" si="7"/>
        <v>0</v>
      </c>
    </row>
    <row r="20" spans="1:13" ht="23.25" customHeight="1">
      <c r="A20" s="59"/>
      <c r="B20" s="111"/>
      <c r="C20" s="70" t="s">
        <v>15</v>
      </c>
      <c r="D20" s="76"/>
      <c r="E20" s="85"/>
      <c r="F20" s="84">
        <f t="shared" si="14"/>
        <v>0</v>
      </c>
      <c r="G20" s="89"/>
      <c r="H20" s="71">
        <f t="shared" si="15"/>
        <v>0</v>
      </c>
      <c r="I20" s="89"/>
      <c r="J20" s="71">
        <f t="shared" si="16"/>
        <v>0</v>
      </c>
      <c r="K20" s="92">
        <f t="shared" si="7"/>
        <v>0</v>
      </c>
    </row>
    <row r="21" spans="1:13" ht="24" customHeight="1">
      <c r="A21" s="59"/>
      <c r="B21" s="111"/>
      <c r="C21" s="70" t="s">
        <v>16</v>
      </c>
      <c r="D21" s="76"/>
      <c r="E21" s="85"/>
      <c r="F21" s="84">
        <f t="shared" si="14"/>
        <v>0</v>
      </c>
      <c r="G21" s="89"/>
      <c r="H21" s="71">
        <f t="shared" si="15"/>
        <v>0</v>
      </c>
      <c r="I21" s="89"/>
      <c r="J21" s="71">
        <f t="shared" si="16"/>
        <v>0</v>
      </c>
      <c r="K21" s="92">
        <f t="shared" si="7"/>
        <v>0</v>
      </c>
    </row>
    <row r="22" spans="1:13" ht="24" customHeight="1" thickBot="1">
      <c r="A22" s="59"/>
      <c r="B22" s="112"/>
      <c r="C22" s="103" t="s">
        <v>17</v>
      </c>
      <c r="D22" s="77"/>
      <c r="E22" s="86"/>
      <c r="F22" s="87">
        <f t="shared" si="14"/>
        <v>0</v>
      </c>
      <c r="G22" s="90"/>
      <c r="H22" s="73">
        <f t="shared" si="15"/>
        <v>0</v>
      </c>
      <c r="I22" s="90"/>
      <c r="J22" s="73">
        <f t="shared" si="16"/>
        <v>0</v>
      </c>
      <c r="K22" s="93">
        <f t="shared" si="7"/>
        <v>0</v>
      </c>
    </row>
    <row r="23" spans="1:13" ht="30.75" customHeight="1" thickBot="1">
      <c r="A23" s="59"/>
      <c r="B23" s="72" t="s">
        <v>24</v>
      </c>
      <c r="C23" s="108" t="s">
        <v>25</v>
      </c>
      <c r="D23" s="109"/>
      <c r="E23" s="79">
        <f t="shared" ref="E23:J23" si="17">SUM(E24:E28)</f>
        <v>0</v>
      </c>
      <c r="F23" s="80">
        <f t="shared" si="17"/>
        <v>0</v>
      </c>
      <c r="G23" s="96">
        <f t="shared" si="17"/>
        <v>0</v>
      </c>
      <c r="H23" s="67">
        <f t="shared" si="17"/>
        <v>0</v>
      </c>
      <c r="I23" s="96">
        <f t="shared" si="17"/>
        <v>0</v>
      </c>
      <c r="J23" s="67">
        <f t="shared" si="17"/>
        <v>0</v>
      </c>
      <c r="K23" s="91">
        <f t="shared" si="7"/>
        <v>0</v>
      </c>
      <c r="M23" s="63"/>
    </row>
    <row r="24" spans="1:13" ht="23.25" customHeight="1" thickTop="1">
      <c r="A24" s="59"/>
      <c r="B24" s="110" t="s">
        <v>26</v>
      </c>
      <c r="C24" s="69" t="s">
        <v>13</v>
      </c>
      <c r="D24" s="75"/>
      <c r="E24" s="81"/>
      <c r="F24" s="82">
        <f t="shared" ref="F24:F28" si="18">ROUND(D24*E24,0)</f>
        <v>0</v>
      </c>
      <c r="G24" s="97"/>
      <c r="H24" s="68">
        <f t="shared" ref="H24:H28" si="19">ROUND(F24*G24,0)</f>
        <v>0</v>
      </c>
      <c r="I24" s="97"/>
      <c r="J24" s="68">
        <f t="shared" ref="J24:J28" si="20">ROUND(H24*I24,0)</f>
        <v>0</v>
      </c>
      <c r="K24" s="62">
        <f t="shared" si="7"/>
        <v>0</v>
      </c>
      <c r="M24" s="63"/>
    </row>
    <row r="25" spans="1:13" ht="23.25" customHeight="1">
      <c r="A25" s="59"/>
      <c r="B25" s="111"/>
      <c r="C25" s="69" t="s">
        <v>14</v>
      </c>
      <c r="D25" s="76"/>
      <c r="E25" s="83"/>
      <c r="F25" s="84">
        <f t="shared" si="18"/>
        <v>0</v>
      </c>
      <c r="G25" s="89"/>
      <c r="H25" s="71">
        <f t="shared" si="19"/>
        <v>0</v>
      </c>
      <c r="I25" s="89"/>
      <c r="J25" s="71">
        <f t="shared" si="20"/>
        <v>0</v>
      </c>
      <c r="K25" s="92">
        <f t="shared" si="7"/>
        <v>0</v>
      </c>
    </row>
    <row r="26" spans="1:13" ht="23.25" customHeight="1">
      <c r="A26" s="59"/>
      <c r="B26" s="111"/>
      <c r="C26" s="70" t="s">
        <v>15</v>
      </c>
      <c r="D26" s="76"/>
      <c r="E26" s="85"/>
      <c r="F26" s="84">
        <f t="shared" si="18"/>
        <v>0</v>
      </c>
      <c r="G26" s="89"/>
      <c r="H26" s="71">
        <f t="shared" si="19"/>
        <v>0</v>
      </c>
      <c r="I26" s="89"/>
      <c r="J26" s="71">
        <f t="shared" si="20"/>
        <v>0</v>
      </c>
      <c r="K26" s="92">
        <f t="shared" si="7"/>
        <v>0</v>
      </c>
    </row>
    <row r="27" spans="1:13" ht="24" customHeight="1">
      <c r="A27" s="59"/>
      <c r="B27" s="111"/>
      <c r="C27" s="70" t="s">
        <v>16</v>
      </c>
      <c r="D27" s="76"/>
      <c r="E27" s="85"/>
      <c r="F27" s="84">
        <f t="shared" si="18"/>
        <v>0</v>
      </c>
      <c r="G27" s="89"/>
      <c r="H27" s="71">
        <f t="shared" si="19"/>
        <v>0</v>
      </c>
      <c r="I27" s="89"/>
      <c r="J27" s="71">
        <f t="shared" si="20"/>
        <v>0</v>
      </c>
      <c r="K27" s="92">
        <f t="shared" si="7"/>
        <v>0</v>
      </c>
    </row>
    <row r="28" spans="1:13" ht="24" customHeight="1" thickBot="1">
      <c r="A28" s="59"/>
      <c r="B28" s="112"/>
      <c r="C28" s="103" t="s">
        <v>17</v>
      </c>
      <c r="D28" s="77"/>
      <c r="E28" s="86"/>
      <c r="F28" s="87">
        <f t="shared" si="18"/>
        <v>0</v>
      </c>
      <c r="G28" s="90"/>
      <c r="H28" s="73">
        <f t="shared" si="19"/>
        <v>0</v>
      </c>
      <c r="I28" s="90"/>
      <c r="J28" s="73">
        <f t="shared" si="20"/>
        <v>0</v>
      </c>
      <c r="K28" s="93">
        <f t="shared" si="7"/>
        <v>0</v>
      </c>
    </row>
    <row r="29" spans="1:13" ht="24" customHeight="1" thickBot="1">
      <c r="A29" s="59"/>
      <c r="B29" s="72" t="s">
        <v>27</v>
      </c>
      <c r="C29" s="108" t="s">
        <v>28</v>
      </c>
      <c r="D29" s="109"/>
      <c r="E29" s="79">
        <f t="shared" ref="E29:J29" si="21">SUM(E30:E34)</f>
        <v>0</v>
      </c>
      <c r="F29" s="80">
        <f t="shared" si="21"/>
        <v>0</v>
      </c>
      <c r="G29" s="96">
        <f t="shared" si="21"/>
        <v>0</v>
      </c>
      <c r="H29" s="67">
        <f t="shared" si="21"/>
        <v>0</v>
      </c>
      <c r="I29" s="96">
        <f t="shared" si="21"/>
        <v>0</v>
      </c>
      <c r="J29" s="67">
        <f t="shared" si="21"/>
        <v>0</v>
      </c>
      <c r="K29" s="91">
        <f t="shared" si="7"/>
        <v>0</v>
      </c>
      <c r="M29" s="63"/>
    </row>
    <row r="30" spans="1:13" ht="23.25" customHeight="1" thickTop="1">
      <c r="A30" s="59"/>
      <c r="B30" s="110" t="s">
        <v>29</v>
      </c>
      <c r="C30" s="69" t="s">
        <v>13</v>
      </c>
      <c r="D30" s="75"/>
      <c r="E30" s="81"/>
      <c r="F30" s="82">
        <f t="shared" ref="F30:F34" si="22">ROUND(D30*E30,0)</f>
        <v>0</v>
      </c>
      <c r="G30" s="97"/>
      <c r="H30" s="68">
        <f t="shared" ref="H30:H34" si="23">ROUND(F30*G30,0)</f>
        <v>0</v>
      </c>
      <c r="I30" s="97"/>
      <c r="J30" s="68">
        <f t="shared" ref="J30:J34" si="24">ROUND(H30*I30,0)</f>
        <v>0</v>
      </c>
      <c r="K30" s="62">
        <f t="shared" si="7"/>
        <v>0</v>
      </c>
      <c r="M30" s="63"/>
    </row>
    <row r="31" spans="1:13" ht="23.25" customHeight="1">
      <c r="A31" s="59"/>
      <c r="B31" s="111"/>
      <c r="C31" s="69" t="s">
        <v>14</v>
      </c>
      <c r="D31" s="76"/>
      <c r="E31" s="83"/>
      <c r="F31" s="84">
        <f t="shared" si="22"/>
        <v>0</v>
      </c>
      <c r="G31" s="89"/>
      <c r="H31" s="71">
        <f t="shared" si="23"/>
        <v>0</v>
      </c>
      <c r="I31" s="89"/>
      <c r="J31" s="71">
        <f t="shared" si="24"/>
        <v>0</v>
      </c>
      <c r="K31" s="92">
        <f t="shared" si="7"/>
        <v>0</v>
      </c>
    </row>
    <row r="32" spans="1:13" ht="23.25" customHeight="1">
      <c r="A32" s="59"/>
      <c r="B32" s="111"/>
      <c r="C32" s="70" t="s">
        <v>15</v>
      </c>
      <c r="D32" s="76"/>
      <c r="E32" s="85"/>
      <c r="F32" s="84">
        <f t="shared" si="22"/>
        <v>0</v>
      </c>
      <c r="G32" s="89"/>
      <c r="H32" s="71">
        <f t="shared" si="23"/>
        <v>0</v>
      </c>
      <c r="I32" s="89"/>
      <c r="J32" s="71">
        <f t="shared" si="24"/>
        <v>0</v>
      </c>
      <c r="K32" s="92">
        <f t="shared" si="7"/>
        <v>0</v>
      </c>
    </row>
    <row r="33" spans="1:13" ht="24" customHeight="1">
      <c r="A33" s="59"/>
      <c r="B33" s="111"/>
      <c r="C33" s="70" t="s">
        <v>16</v>
      </c>
      <c r="D33" s="76"/>
      <c r="E33" s="85"/>
      <c r="F33" s="84">
        <f t="shared" si="22"/>
        <v>0</v>
      </c>
      <c r="G33" s="89"/>
      <c r="H33" s="71">
        <f t="shared" si="23"/>
        <v>0</v>
      </c>
      <c r="I33" s="89"/>
      <c r="J33" s="71">
        <f t="shared" si="24"/>
        <v>0</v>
      </c>
      <c r="K33" s="92">
        <f t="shared" si="7"/>
        <v>0</v>
      </c>
    </row>
    <row r="34" spans="1:13" ht="24" customHeight="1" thickBot="1">
      <c r="A34" s="59"/>
      <c r="B34" s="112"/>
      <c r="C34" s="103" t="s">
        <v>17</v>
      </c>
      <c r="D34" s="77"/>
      <c r="E34" s="86"/>
      <c r="F34" s="87">
        <f t="shared" si="22"/>
        <v>0</v>
      </c>
      <c r="G34" s="90"/>
      <c r="H34" s="73">
        <f t="shared" si="23"/>
        <v>0</v>
      </c>
      <c r="I34" s="90"/>
      <c r="J34" s="73">
        <f t="shared" si="24"/>
        <v>0</v>
      </c>
      <c r="K34" s="93">
        <f t="shared" si="7"/>
        <v>0</v>
      </c>
    </row>
    <row r="35" spans="1:13" ht="24" customHeight="1" thickBot="1">
      <c r="A35" s="59"/>
      <c r="B35" s="72" t="s">
        <v>30</v>
      </c>
      <c r="C35" s="108" t="s">
        <v>31</v>
      </c>
      <c r="D35" s="109"/>
      <c r="E35" s="79">
        <f t="shared" ref="E35:J35" si="25">SUM(E36:E40)</f>
        <v>0</v>
      </c>
      <c r="F35" s="80">
        <f t="shared" si="25"/>
        <v>0</v>
      </c>
      <c r="G35" s="96">
        <f t="shared" si="25"/>
        <v>0</v>
      </c>
      <c r="H35" s="67">
        <f t="shared" si="25"/>
        <v>0</v>
      </c>
      <c r="I35" s="96">
        <f t="shared" si="25"/>
        <v>0</v>
      </c>
      <c r="J35" s="67">
        <f t="shared" si="25"/>
        <v>0</v>
      </c>
      <c r="K35" s="91">
        <f>F35+H35+J35</f>
        <v>0</v>
      </c>
      <c r="M35" s="63"/>
    </row>
    <row r="36" spans="1:13" ht="23.25" customHeight="1" thickTop="1">
      <c r="A36" s="59"/>
      <c r="B36" s="110" t="s">
        <v>32</v>
      </c>
      <c r="C36" s="69" t="s">
        <v>13</v>
      </c>
      <c r="D36" s="75"/>
      <c r="E36" s="81"/>
      <c r="F36" s="82">
        <f t="shared" ref="F36:F40" si="26">ROUND(D36*E36,0)</f>
        <v>0</v>
      </c>
      <c r="G36" s="97"/>
      <c r="H36" s="68">
        <f t="shared" ref="H36:H40" si="27">ROUND(F36*G36,0)</f>
        <v>0</v>
      </c>
      <c r="I36" s="97"/>
      <c r="J36" s="68">
        <f t="shared" ref="J36:J40" si="28">ROUND(H36*I36,0)</f>
        <v>0</v>
      </c>
      <c r="K36" s="62">
        <f t="shared" ref="K36:K40" si="29">F36+H36+J36</f>
        <v>0</v>
      </c>
      <c r="M36" s="63"/>
    </row>
    <row r="37" spans="1:13" ht="23.25" customHeight="1">
      <c r="A37" s="59"/>
      <c r="B37" s="111"/>
      <c r="C37" s="69" t="s">
        <v>14</v>
      </c>
      <c r="D37" s="76"/>
      <c r="E37" s="83"/>
      <c r="F37" s="84">
        <f t="shared" si="26"/>
        <v>0</v>
      </c>
      <c r="G37" s="89"/>
      <c r="H37" s="71">
        <f t="shared" si="27"/>
        <v>0</v>
      </c>
      <c r="I37" s="89"/>
      <c r="J37" s="71">
        <f t="shared" si="28"/>
        <v>0</v>
      </c>
      <c r="K37" s="92">
        <f t="shared" si="29"/>
        <v>0</v>
      </c>
    </row>
    <row r="38" spans="1:13" ht="23.25" customHeight="1">
      <c r="A38" s="59"/>
      <c r="B38" s="111"/>
      <c r="C38" s="70" t="s">
        <v>15</v>
      </c>
      <c r="D38" s="76"/>
      <c r="E38" s="85"/>
      <c r="F38" s="84">
        <f t="shared" si="26"/>
        <v>0</v>
      </c>
      <c r="G38" s="89"/>
      <c r="H38" s="71">
        <f t="shared" si="27"/>
        <v>0</v>
      </c>
      <c r="I38" s="89"/>
      <c r="J38" s="71">
        <f t="shared" si="28"/>
        <v>0</v>
      </c>
      <c r="K38" s="92">
        <f t="shared" si="29"/>
        <v>0</v>
      </c>
    </row>
    <row r="39" spans="1:13" ht="24" customHeight="1">
      <c r="A39" s="59"/>
      <c r="B39" s="111"/>
      <c r="C39" s="70" t="s">
        <v>16</v>
      </c>
      <c r="D39" s="76"/>
      <c r="E39" s="85"/>
      <c r="F39" s="84">
        <f t="shared" si="26"/>
        <v>0</v>
      </c>
      <c r="G39" s="89"/>
      <c r="H39" s="71">
        <f t="shared" si="27"/>
        <v>0</v>
      </c>
      <c r="I39" s="89"/>
      <c r="J39" s="71">
        <f t="shared" si="28"/>
        <v>0</v>
      </c>
      <c r="K39" s="92">
        <f t="shared" si="29"/>
        <v>0</v>
      </c>
    </row>
    <row r="40" spans="1:13" ht="24" customHeight="1" thickBot="1">
      <c r="A40" s="59"/>
      <c r="B40" s="112"/>
      <c r="C40" s="103" t="s">
        <v>17</v>
      </c>
      <c r="D40" s="77"/>
      <c r="E40" s="86"/>
      <c r="F40" s="87">
        <f t="shared" si="26"/>
        <v>0</v>
      </c>
      <c r="G40" s="90"/>
      <c r="H40" s="73">
        <f t="shared" si="27"/>
        <v>0</v>
      </c>
      <c r="I40" s="90"/>
      <c r="J40" s="73">
        <f t="shared" si="28"/>
        <v>0</v>
      </c>
      <c r="K40" s="93">
        <f t="shared" si="29"/>
        <v>0</v>
      </c>
    </row>
    <row r="41" spans="1:13" ht="24" customHeight="1" thickBot="1">
      <c r="A41" s="59"/>
      <c r="B41" s="72" t="s">
        <v>33</v>
      </c>
      <c r="C41" s="108" t="s">
        <v>34</v>
      </c>
      <c r="D41" s="109"/>
      <c r="E41" s="79">
        <f t="shared" ref="E41:J41" si="30">SUM(E42:E46)</f>
        <v>0</v>
      </c>
      <c r="F41" s="80">
        <f t="shared" si="30"/>
        <v>0</v>
      </c>
      <c r="G41" s="96">
        <f t="shared" si="30"/>
        <v>0</v>
      </c>
      <c r="H41" s="67">
        <f t="shared" si="30"/>
        <v>0</v>
      </c>
      <c r="I41" s="96">
        <f t="shared" si="30"/>
        <v>0</v>
      </c>
      <c r="J41" s="67">
        <f t="shared" si="30"/>
        <v>0</v>
      </c>
      <c r="K41" s="91">
        <f>F41+H41+J41</f>
        <v>0</v>
      </c>
      <c r="M41" s="63"/>
    </row>
    <row r="42" spans="1:13" ht="23.25" customHeight="1" thickTop="1">
      <c r="A42" s="59"/>
      <c r="B42" s="110" t="s">
        <v>35</v>
      </c>
      <c r="C42" s="69" t="s">
        <v>13</v>
      </c>
      <c r="D42" s="75"/>
      <c r="E42" s="81"/>
      <c r="F42" s="82">
        <f t="shared" ref="F42:F46" si="31">ROUND(D42*E42,0)</f>
        <v>0</v>
      </c>
      <c r="G42" s="97"/>
      <c r="H42" s="68">
        <f t="shared" ref="H42:H46" si="32">ROUND(F42*G42,0)</f>
        <v>0</v>
      </c>
      <c r="I42" s="97"/>
      <c r="J42" s="68">
        <f t="shared" ref="J42:J46" si="33">ROUND(H42*I42,0)</f>
        <v>0</v>
      </c>
      <c r="K42" s="62">
        <f>F42+H42+J42</f>
        <v>0</v>
      </c>
      <c r="M42" s="63"/>
    </row>
    <row r="43" spans="1:13" ht="23.25" customHeight="1">
      <c r="A43" s="59"/>
      <c r="B43" s="111"/>
      <c r="C43" s="69" t="s">
        <v>14</v>
      </c>
      <c r="D43" s="76"/>
      <c r="E43" s="83"/>
      <c r="F43" s="84">
        <f t="shared" si="31"/>
        <v>0</v>
      </c>
      <c r="G43" s="89"/>
      <c r="H43" s="71">
        <f t="shared" si="32"/>
        <v>0</v>
      </c>
      <c r="I43" s="89"/>
      <c r="J43" s="71">
        <f t="shared" si="33"/>
        <v>0</v>
      </c>
      <c r="K43" s="92">
        <f t="shared" ref="K43:K46" si="34">F43+H43+J43</f>
        <v>0</v>
      </c>
    </row>
    <row r="44" spans="1:13" ht="23.25" customHeight="1">
      <c r="A44" s="59"/>
      <c r="B44" s="111"/>
      <c r="C44" s="70" t="s">
        <v>15</v>
      </c>
      <c r="D44" s="76"/>
      <c r="E44" s="85"/>
      <c r="F44" s="84">
        <f t="shared" si="31"/>
        <v>0</v>
      </c>
      <c r="G44" s="89"/>
      <c r="H44" s="71">
        <f t="shared" si="32"/>
        <v>0</v>
      </c>
      <c r="I44" s="89"/>
      <c r="J44" s="71">
        <f t="shared" si="33"/>
        <v>0</v>
      </c>
      <c r="K44" s="92">
        <f t="shared" si="34"/>
        <v>0</v>
      </c>
    </row>
    <row r="45" spans="1:13" ht="24" customHeight="1">
      <c r="A45" s="59"/>
      <c r="B45" s="111"/>
      <c r="C45" s="70" t="s">
        <v>16</v>
      </c>
      <c r="D45" s="76"/>
      <c r="E45" s="85"/>
      <c r="F45" s="84">
        <f t="shared" si="31"/>
        <v>0</v>
      </c>
      <c r="G45" s="89"/>
      <c r="H45" s="71">
        <f t="shared" si="32"/>
        <v>0</v>
      </c>
      <c r="I45" s="89"/>
      <c r="J45" s="71">
        <f t="shared" si="33"/>
        <v>0</v>
      </c>
      <c r="K45" s="92">
        <f t="shared" si="34"/>
        <v>0</v>
      </c>
    </row>
    <row r="46" spans="1:13" ht="24" customHeight="1" thickBot="1">
      <c r="A46" s="59"/>
      <c r="B46" s="112"/>
      <c r="C46" s="103" t="s">
        <v>17</v>
      </c>
      <c r="D46" s="77"/>
      <c r="E46" s="86"/>
      <c r="F46" s="87">
        <f t="shared" si="31"/>
        <v>0</v>
      </c>
      <c r="G46" s="90"/>
      <c r="H46" s="73">
        <f t="shared" si="32"/>
        <v>0</v>
      </c>
      <c r="I46" s="90"/>
      <c r="J46" s="73">
        <f t="shared" si="33"/>
        <v>0</v>
      </c>
      <c r="K46" s="93">
        <f t="shared" si="34"/>
        <v>0</v>
      </c>
    </row>
    <row r="47" spans="1:13" ht="22.5" customHeight="1">
      <c r="B47" s="126" t="s">
        <v>36</v>
      </c>
      <c r="C47" s="127"/>
      <c r="D47" s="128"/>
      <c r="E47" s="88">
        <f>E5+E11+E17+E23+E29+E35+E41</f>
        <v>0</v>
      </c>
      <c r="F47" s="74">
        <f t="shared" ref="F47:K47" si="35">F11+F17+F23+F29+F35</f>
        <v>0</v>
      </c>
      <c r="G47" s="88">
        <f t="shared" ref="G47:K47" si="36">G5+G11+G17+G23+G29+G35+G41</f>
        <v>0</v>
      </c>
      <c r="H47" s="74">
        <f t="shared" si="36"/>
        <v>0</v>
      </c>
      <c r="I47" s="88">
        <f t="shared" si="36"/>
        <v>0</v>
      </c>
      <c r="J47" s="74">
        <f t="shared" si="36"/>
        <v>0</v>
      </c>
      <c r="K47" s="94">
        <f>K5+K11+K17+K23+K29+K35+K41</f>
        <v>0</v>
      </c>
    </row>
    <row r="48" spans="1:13" ht="22.5" customHeight="1" thickBot="1">
      <c r="B48" s="123" t="s">
        <v>37</v>
      </c>
      <c r="C48" s="124"/>
      <c r="D48" s="125"/>
      <c r="E48" s="101" t="s">
        <v>38</v>
      </c>
      <c r="F48" s="99">
        <f>ROUND(F47*0.1,0)</f>
        <v>0</v>
      </c>
      <c r="G48" s="101" t="s">
        <v>38</v>
      </c>
      <c r="H48" s="99">
        <f>ROUND(H47*0.1,0)</f>
        <v>0</v>
      </c>
      <c r="I48" s="101" t="s">
        <v>38</v>
      </c>
      <c r="J48" s="99">
        <f>ROUND(J47*0.1,0)</f>
        <v>0</v>
      </c>
      <c r="K48" s="100">
        <f>ROUND(K47*0.1,0)</f>
        <v>0</v>
      </c>
    </row>
    <row r="49" spans="2:11" ht="22.5" customHeight="1" thickTop="1" thickBot="1">
      <c r="B49" s="118" t="s">
        <v>39</v>
      </c>
      <c r="C49" s="120"/>
      <c r="D49" s="122"/>
      <c r="E49" s="102" t="s">
        <v>38</v>
      </c>
      <c r="F49" s="98">
        <f>F47+F48</f>
        <v>0</v>
      </c>
      <c r="G49" s="102" t="s">
        <v>38</v>
      </c>
      <c r="H49" s="98">
        <f>H47+H48</f>
        <v>0</v>
      </c>
      <c r="I49" s="102" t="s">
        <v>38</v>
      </c>
      <c r="J49" s="98">
        <f>J47+J48</f>
        <v>0</v>
      </c>
      <c r="K49" s="61">
        <f>K47+K48</f>
        <v>0</v>
      </c>
    </row>
  </sheetData>
  <mergeCells count="25">
    <mergeCell ref="B48:D48"/>
    <mergeCell ref="B49:D49"/>
    <mergeCell ref="C29:D29"/>
    <mergeCell ref="B30:B34"/>
    <mergeCell ref="C35:D35"/>
    <mergeCell ref="B36:B40"/>
    <mergeCell ref="B47:D47"/>
    <mergeCell ref="C41:D41"/>
    <mergeCell ref="B42:B46"/>
    <mergeCell ref="A1:L1"/>
    <mergeCell ref="C11:D11"/>
    <mergeCell ref="B12:B16"/>
    <mergeCell ref="C23:D23"/>
    <mergeCell ref="B24:B28"/>
    <mergeCell ref="I3:J3"/>
    <mergeCell ref="K3:K4"/>
    <mergeCell ref="C17:D17"/>
    <mergeCell ref="B18:B22"/>
    <mergeCell ref="B3:B4"/>
    <mergeCell ref="C3:C4"/>
    <mergeCell ref="D3:D4"/>
    <mergeCell ref="E3:F3"/>
    <mergeCell ref="G3:H3"/>
    <mergeCell ref="C5:D5"/>
    <mergeCell ref="B6:B10"/>
  </mergeCells>
  <phoneticPr fontId="13"/>
  <pageMargins left="0.16" right="0.24" top="0.49" bottom="0.39370078740157483" header="0.22" footer="0.24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57"/>
  <sheetViews>
    <sheetView topLeftCell="B31" zoomScale="85" zoomScaleNormal="85" workbookViewId="0">
      <selection activeCell="I5" sqref="I5"/>
    </sheetView>
  </sheetViews>
  <sheetFormatPr defaultColWidth="9" defaultRowHeight="14.1"/>
  <cols>
    <col min="1" max="1" width="26.5" style="9" bestFit="1" customWidth="1"/>
    <col min="2" max="2" width="15.625" style="9" bestFit="1" customWidth="1"/>
    <col min="3" max="3" width="15.625" style="10" customWidth="1"/>
    <col min="4" max="7" width="15.625" style="9" customWidth="1"/>
    <col min="8" max="8" width="11.375" style="9" customWidth="1"/>
    <col min="9" max="9" width="11.125" style="9" customWidth="1"/>
    <col min="10" max="46" width="8.75" style="9" customWidth="1"/>
    <col min="47" max="16384" width="9" style="9"/>
  </cols>
  <sheetData>
    <row r="1" spans="1:46">
      <c r="A1" s="9" t="s">
        <v>40</v>
      </c>
      <c r="G1" s="30" t="s">
        <v>41</v>
      </c>
      <c r="H1" s="27" t="s">
        <v>42</v>
      </c>
      <c r="I1" s="27" t="s">
        <v>43</v>
      </c>
      <c r="J1" s="27" t="s">
        <v>44</v>
      </c>
      <c r="K1" s="27" t="s">
        <v>45</v>
      </c>
      <c r="L1" s="27" t="s">
        <v>46</v>
      </c>
      <c r="M1" s="27" t="s">
        <v>47</v>
      </c>
      <c r="N1" s="27" t="s">
        <v>48</v>
      </c>
      <c r="O1" s="27" t="s">
        <v>49</v>
      </c>
      <c r="P1" s="27" t="s">
        <v>50</v>
      </c>
      <c r="Q1" s="27" t="s">
        <v>51</v>
      </c>
      <c r="R1" s="27" t="s">
        <v>52</v>
      </c>
      <c r="S1" s="27" t="s">
        <v>53</v>
      </c>
      <c r="T1" s="27" t="s">
        <v>54</v>
      </c>
      <c r="U1" s="27" t="s">
        <v>55</v>
      </c>
      <c r="V1" s="27" t="s">
        <v>56</v>
      </c>
      <c r="W1" s="27" t="s">
        <v>57</v>
      </c>
      <c r="X1" s="27" t="s">
        <v>58</v>
      </c>
      <c r="Y1" s="27" t="s">
        <v>59</v>
      </c>
      <c r="Z1" s="27" t="s">
        <v>60</v>
      </c>
      <c r="AA1" s="27" t="s">
        <v>61</v>
      </c>
      <c r="AB1" s="27" t="s">
        <v>62</v>
      </c>
      <c r="AC1" s="27" t="s">
        <v>63</v>
      </c>
      <c r="AD1" s="27" t="s">
        <v>64</v>
      </c>
      <c r="AE1" s="27" t="s">
        <v>65</v>
      </c>
      <c r="AF1" s="27" t="s">
        <v>66</v>
      </c>
      <c r="AG1" s="27" t="s">
        <v>67</v>
      </c>
      <c r="AH1" s="27" t="s">
        <v>68</v>
      </c>
      <c r="AI1" s="27" t="s">
        <v>69</v>
      </c>
      <c r="AJ1" s="27" t="s">
        <v>70</v>
      </c>
      <c r="AK1" s="27" t="s">
        <v>71</v>
      </c>
      <c r="AL1" s="27" t="s">
        <v>72</v>
      </c>
      <c r="AM1" s="27" t="s">
        <v>73</v>
      </c>
      <c r="AN1" s="27" t="s">
        <v>74</v>
      </c>
      <c r="AO1" s="27" t="s">
        <v>75</v>
      </c>
      <c r="AP1" s="27" t="s">
        <v>76</v>
      </c>
      <c r="AQ1" s="27" t="s">
        <v>77</v>
      </c>
      <c r="AR1" s="27" t="s">
        <v>78</v>
      </c>
      <c r="AS1" s="27" t="s">
        <v>79</v>
      </c>
      <c r="AT1" s="27" t="s">
        <v>80</v>
      </c>
    </row>
    <row r="2" spans="1:46" ht="29.25" customHeight="1">
      <c r="A2" s="131" t="s">
        <v>81</v>
      </c>
      <c r="B2" s="132"/>
      <c r="C2" s="104" t="s">
        <v>82</v>
      </c>
      <c r="D2" s="104" t="s">
        <v>83</v>
      </c>
      <c r="E2" s="104" t="s">
        <v>84</v>
      </c>
      <c r="F2" s="104" t="s">
        <v>85</v>
      </c>
      <c r="H2" s="27" t="s">
        <v>86</v>
      </c>
      <c r="I2" s="27" t="s">
        <v>87</v>
      </c>
      <c r="J2" s="27" t="s">
        <v>88</v>
      </c>
      <c r="K2" s="27" t="s">
        <v>89</v>
      </c>
      <c r="L2" s="27" t="s">
        <v>90</v>
      </c>
      <c r="M2" s="27" t="s">
        <v>91</v>
      </c>
      <c r="N2" s="27" t="s">
        <v>92</v>
      </c>
      <c r="O2" s="27" t="s">
        <v>93</v>
      </c>
      <c r="P2" s="27" t="s">
        <v>94</v>
      </c>
      <c r="Q2" s="27" t="s">
        <v>95</v>
      </c>
      <c r="R2" s="27" t="s">
        <v>96</v>
      </c>
      <c r="S2" s="27" t="s">
        <v>97</v>
      </c>
      <c r="T2" s="27" t="s">
        <v>98</v>
      </c>
      <c r="U2" s="27" t="s">
        <v>99</v>
      </c>
      <c r="V2" s="27" t="s">
        <v>100</v>
      </c>
      <c r="W2" s="27" t="s">
        <v>101</v>
      </c>
      <c r="X2" s="27" t="s">
        <v>102</v>
      </c>
      <c r="Y2" s="27" t="s">
        <v>103</v>
      </c>
      <c r="Z2" s="27" t="s">
        <v>104</v>
      </c>
      <c r="AA2" s="27" t="s">
        <v>105</v>
      </c>
      <c r="AB2" s="27" t="s">
        <v>106</v>
      </c>
      <c r="AC2" s="27" t="s">
        <v>107</v>
      </c>
      <c r="AD2" s="27" t="s">
        <v>108</v>
      </c>
      <c r="AE2" s="27" t="s">
        <v>109</v>
      </c>
      <c r="AF2" s="27" t="s">
        <v>110</v>
      </c>
      <c r="AG2" s="27" t="s">
        <v>111</v>
      </c>
      <c r="AH2" s="27" t="s">
        <v>112</v>
      </c>
      <c r="AI2" s="27" t="s">
        <v>113</v>
      </c>
      <c r="AJ2" s="27" t="s">
        <v>114</v>
      </c>
      <c r="AK2" s="27" t="s">
        <v>115</v>
      </c>
      <c r="AL2" s="27" t="s">
        <v>116</v>
      </c>
      <c r="AM2" s="27" t="s">
        <v>117</v>
      </c>
      <c r="AN2" s="27" t="s">
        <v>118</v>
      </c>
      <c r="AO2" s="27" t="s">
        <v>119</v>
      </c>
      <c r="AP2" s="27" t="s">
        <v>120</v>
      </c>
      <c r="AQ2" s="27" t="s">
        <v>121</v>
      </c>
      <c r="AR2" s="27" t="s">
        <v>122</v>
      </c>
      <c r="AS2" s="27" t="s">
        <v>123</v>
      </c>
      <c r="AT2" s="27" t="s">
        <v>124</v>
      </c>
    </row>
    <row r="3" spans="1:46" ht="14.45" thickBot="1">
      <c r="A3" s="133"/>
      <c r="B3" s="134"/>
      <c r="C3" s="105"/>
      <c r="D3" s="105"/>
      <c r="E3" s="105"/>
      <c r="F3" s="105"/>
      <c r="H3" s="28">
        <v>40909</v>
      </c>
      <c r="I3" s="28">
        <v>40940</v>
      </c>
      <c r="J3" s="28">
        <v>40969</v>
      </c>
      <c r="K3" s="28">
        <v>41000</v>
      </c>
      <c r="L3" s="28">
        <v>41030</v>
      </c>
      <c r="M3" s="28">
        <v>41061</v>
      </c>
      <c r="N3" s="28">
        <v>41091</v>
      </c>
      <c r="O3" s="28">
        <v>41122</v>
      </c>
      <c r="P3" s="28">
        <v>41153</v>
      </c>
      <c r="Q3" s="28">
        <v>41183</v>
      </c>
      <c r="R3" s="28">
        <v>41214</v>
      </c>
      <c r="S3" s="28">
        <v>41244</v>
      </c>
      <c r="T3" s="28">
        <v>41275</v>
      </c>
      <c r="U3" s="28">
        <v>41306</v>
      </c>
      <c r="V3" s="28">
        <v>41334</v>
      </c>
      <c r="W3" s="28">
        <v>41365</v>
      </c>
      <c r="X3" s="28">
        <v>41395</v>
      </c>
      <c r="Y3" s="28">
        <v>41426</v>
      </c>
      <c r="Z3" s="28">
        <v>41456</v>
      </c>
      <c r="AA3" s="28">
        <v>41487</v>
      </c>
      <c r="AB3" s="28">
        <v>41518</v>
      </c>
      <c r="AC3" s="28">
        <v>41548</v>
      </c>
      <c r="AD3" s="28">
        <v>41579</v>
      </c>
      <c r="AE3" s="28">
        <v>41609</v>
      </c>
      <c r="AF3" s="28">
        <v>41640</v>
      </c>
      <c r="AG3" s="28">
        <v>41671</v>
      </c>
      <c r="AH3" s="28">
        <v>41699</v>
      </c>
      <c r="AI3" s="28">
        <v>41730</v>
      </c>
      <c r="AJ3" s="28">
        <v>41760</v>
      </c>
      <c r="AK3" s="28">
        <v>41791</v>
      </c>
      <c r="AL3" s="28">
        <v>41821</v>
      </c>
      <c r="AM3" s="28">
        <v>41852</v>
      </c>
      <c r="AN3" s="28">
        <v>41883</v>
      </c>
      <c r="AO3" s="28">
        <v>41913</v>
      </c>
      <c r="AP3" s="28">
        <v>41944</v>
      </c>
      <c r="AQ3" s="28">
        <v>41974</v>
      </c>
      <c r="AR3" s="28">
        <v>42005</v>
      </c>
      <c r="AS3" s="28">
        <v>42036</v>
      </c>
      <c r="AT3" s="28">
        <v>42064</v>
      </c>
    </row>
    <row r="4" spans="1:46" ht="14.45" thickTop="1">
      <c r="A4" s="11" t="s">
        <v>125</v>
      </c>
      <c r="B4" s="12"/>
      <c r="C4" s="13" t="s">
        <v>126</v>
      </c>
      <c r="D4" s="14">
        <v>4000000</v>
      </c>
      <c r="E4" s="15">
        <v>0.30000000000000004</v>
      </c>
      <c r="F4" s="14">
        <f>D4*E4</f>
        <v>1200000.0000000002</v>
      </c>
      <c r="H4" s="31"/>
      <c r="I4" s="39">
        <f>0.3/5</f>
        <v>0.06</v>
      </c>
      <c r="J4" s="39">
        <f t="shared" ref="J4:M6" si="0">I4</f>
        <v>0.06</v>
      </c>
      <c r="K4" s="39">
        <f t="shared" si="0"/>
        <v>0.06</v>
      </c>
      <c r="L4" s="39">
        <f t="shared" si="0"/>
        <v>0.06</v>
      </c>
      <c r="M4" s="39">
        <f t="shared" si="0"/>
        <v>0.06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</row>
    <row r="5" spans="1:46">
      <c r="A5" s="16" t="s">
        <v>127</v>
      </c>
      <c r="B5" s="17"/>
      <c r="C5" s="13" t="s">
        <v>126</v>
      </c>
      <c r="D5" s="14">
        <v>3000000</v>
      </c>
      <c r="E5" s="15">
        <v>4.8000000000000007</v>
      </c>
      <c r="F5" s="14">
        <f t="shared" ref="F5:F11" si="1">D5*E5</f>
        <v>14400000.000000002</v>
      </c>
      <c r="H5" s="31"/>
      <c r="I5" s="39">
        <f>4.8/5</f>
        <v>0.96</v>
      </c>
      <c r="J5" s="39">
        <f t="shared" si="0"/>
        <v>0.96</v>
      </c>
      <c r="K5" s="39">
        <f t="shared" si="0"/>
        <v>0.96</v>
      </c>
      <c r="L5" s="39">
        <f t="shared" si="0"/>
        <v>0.96</v>
      </c>
      <c r="M5" s="39">
        <f t="shared" si="0"/>
        <v>0.96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1:46">
      <c r="A6" s="18" t="s">
        <v>128</v>
      </c>
      <c r="B6" s="19" t="s">
        <v>129</v>
      </c>
      <c r="C6" s="13" t="s">
        <v>126</v>
      </c>
      <c r="D6" s="14">
        <v>3500000</v>
      </c>
      <c r="E6" s="15">
        <v>0.89999999999999991</v>
      </c>
      <c r="F6" s="14">
        <f t="shared" si="1"/>
        <v>3149999.9999999995</v>
      </c>
      <c r="H6" s="31"/>
      <c r="I6" s="39">
        <f>0.9/5</f>
        <v>0.18</v>
      </c>
      <c r="J6" s="39">
        <f t="shared" si="0"/>
        <v>0.18</v>
      </c>
      <c r="K6" s="39">
        <f t="shared" si="0"/>
        <v>0.18</v>
      </c>
      <c r="L6" s="39">
        <f t="shared" si="0"/>
        <v>0.18</v>
      </c>
      <c r="M6" s="39">
        <f t="shared" si="0"/>
        <v>0.18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>
      <c r="A7" s="20"/>
      <c r="B7" s="19" t="s">
        <v>130</v>
      </c>
      <c r="C7" s="13" t="s">
        <v>126</v>
      </c>
      <c r="D7" s="14">
        <v>3000000</v>
      </c>
      <c r="E7" s="15">
        <v>6</v>
      </c>
      <c r="F7" s="14">
        <f t="shared" si="1"/>
        <v>18000000</v>
      </c>
      <c r="H7" s="31"/>
      <c r="I7" s="39">
        <f>6/5</f>
        <v>1.2</v>
      </c>
      <c r="J7" s="39">
        <f>I7</f>
        <v>1.2</v>
      </c>
      <c r="K7" s="39">
        <f t="shared" ref="K7:M11" si="2">J7</f>
        <v>1.2</v>
      </c>
      <c r="L7" s="39">
        <f t="shared" si="2"/>
        <v>1.2</v>
      </c>
      <c r="M7" s="39">
        <f t="shared" si="2"/>
        <v>1.2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</row>
    <row r="8" spans="1:46">
      <c r="A8" s="18" t="s">
        <v>131</v>
      </c>
      <c r="B8" s="19" t="s">
        <v>129</v>
      </c>
      <c r="C8" s="13" t="s">
        <v>132</v>
      </c>
      <c r="D8" s="14">
        <v>2500000</v>
      </c>
      <c r="E8" s="15">
        <v>1.2000000000000002</v>
      </c>
      <c r="F8" s="14">
        <f t="shared" si="1"/>
        <v>3000000.0000000005</v>
      </c>
      <c r="H8" s="31"/>
      <c r="I8" s="39">
        <f>1.2/5</f>
        <v>0.24</v>
      </c>
      <c r="J8" s="39">
        <f>I8</f>
        <v>0.24</v>
      </c>
      <c r="K8" s="39">
        <f t="shared" si="2"/>
        <v>0.24</v>
      </c>
      <c r="L8" s="39">
        <f t="shared" si="2"/>
        <v>0.24</v>
      </c>
      <c r="M8" s="39">
        <f t="shared" si="2"/>
        <v>0.24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</row>
    <row r="9" spans="1:46">
      <c r="A9" s="20"/>
      <c r="B9" s="19" t="s">
        <v>130</v>
      </c>
      <c r="C9" s="13" t="s">
        <v>132</v>
      </c>
      <c r="D9" s="14">
        <v>2000000</v>
      </c>
      <c r="E9" s="15">
        <v>6</v>
      </c>
      <c r="F9" s="14">
        <f t="shared" si="1"/>
        <v>12000000</v>
      </c>
      <c r="H9" s="31"/>
      <c r="I9" s="39">
        <f>6/5</f>
        <v>1.2</v>
      </c>
      <c r="J9" s="39">
        <f>I9</f>
        <v>1.2</v>
      </c>
      <c r="K9" s="39">
        <f t="shared" si="2"/>
        <v>1.2</v>
      </c>
      <c r="L9" s="39">
        <f t="shared" si="2"/>
        <v>1.2</v>
      </c>
      <c r="M9" s="39">
        <f t="shared" si="2"/>
        <v>1.2</v>
      </c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</row>
    <row r="10" spans="1:46">
      <c r="A10" s="20"/>
      <c r="B10" s="19" t="s">
        <v>130</v>
      </c>
      <c r="C10" s="13" t="s">
        <v>132</v>
      </c>
      <c r="D10" s="14">
        <v>1800000</v>
      </c>
      <c r="E10" s="15">
        <v>36</v>
      </c>
      <c r="F10" s="14">
        <f t="shared" si="1"/>
        <v>64800000</v>
      </c>
      <c r="H10" s="31"/>
      <c r="I10" s="39">
        <f>36/5</f>
        <v>7.2</v>
      </c>
      <c r="J10" s="39">
        <f>I10</f>
        <v>7.2</v>
      </c>
      <c r="K10" s="39">
        <f t="shared" si="2"/>
        <v>7.2</v>
      </c>
      <c r="L10" s="39">
        <f t="shared" si="2"/>
        <v>7.2</v>
      </c>
      <c r="M10" s="39">
        <f t="shared" si="2"/>
        <v>7.2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</row>
    <row r="11" spans="1:46">
      <c r="A11" s="21"/>
      <c r="B11" s="19" t="s">
        <v>130</v>
      </c>
      <c r="C11" s="13" t="s">
        <v>132</v>
      </c>
      <c r="D11" s="14">
        <v>1600000</v>
      </c>
      <c r="E11" s="15">
        <v>36</v>
      </c>
      <c r="F11" s="14">
        <f t="shared" si="1"/>
        <v>57600000</v>
      </c>
      <c r="H11" s="31"/>
      <c r="I11" s="39">
        <f>36/5</f>
        <v>7.2</v>
      </c>
      <c r="J11" s="39">
        <f>I11</f>
        <v>7.2</v>
      </c>
      <c r="K11" s="39">
        <f t="shared" si="2"/>
        <v>7.2</v>
      </c>
      <c r="L11" s="39">
        <f t="shared" si="2"/>
        <v>7.2</v>
      </c>
      <c r="M11" s="39">
        <f t="shared" si="2"/>
        <v>7.2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</row>
    <row r="12" spans="1:46" ht="18" customHeight="1">
      <c r="F12" s="26">
        <f>SUM(F4:F11)</f>
        <v>174150000</v>
      </c>
    </row>
    <row r="13" spans="1:46">
      <c r="G13" s="29" t="s">
        <v>133</v>
      </c>
    </row>
    <row r="14" spans="1:46">
      <c r="G14" s="29" t="s">
        <v>126</v>
      </c>
      <c r="H14" s="32">
        <f>$D$4*H4+$D$5*H5+$D$6*H6+$D$7*H7</f>
        <v>0</v>
      </c>
      <c r="I14" s="32">
        <f t="shared" ref="I14:AT14" si="3">$D$4*I4+$D$5*I5+$D$6*I6+$D$7*I7</f>
        <v>7350000</v>
      </c>
      <c r="J14" s="32">
        <f t="shared" si="3"/>
        <v>7350000</v>
      </c>
      <c r="K14" s="32">
        <f t="shared" si="3"/>
        <v>7350000</v>
      </c>
      <c r="L14" s="32">
        <f t="shared" si="3"/>
        <v>7350000</v>
      </c>
      <c r="M14" s="32">
        <f t="shared" si="3"/>
        <v>7350000</v>
      </c>
      <c r="N14" s="32">
        <f t="shared" si="3"/>
        <v>0</v>
      </c>
      <c r="O14" s="32">
        <f t="shared" si="3"/>
        <v>0</v>
      </c>
      <c r="P14" s="32">
        <f t="shared" si="3"/>
        <v>0</v>
      </c>
      <c r="Q14" s="32">
        <f t="shared" si="3"/>
        <v>0</v>
      </c>
      <c r="R14" s="32">
        <f t="shared" si="3"/>
        <v>0</v>
      </c>
      <c r="S14" s="32">
        <f t="shared" si="3"/>
        <v>0</v>
      </c>
      <c r="T14" s="32">
        <f t="shared" si="3"/>
        <v>0</v>
      </c>
      <c r="U14" s="32">
        <f t="shared" si="3"/>
        <v>0</v>
      </c>
      <c r="V14" s="32">
        <f t="shared" si="3"/>
        <v>0</v>
      </c>
      <c r="W14" s="32">
        <f t="shared" si="3"/>
        <v>0</v>
      </c>
      <c r="X14" s="32">
        <f t="shared" si="3"/>
        <v>0</v>
      </c>
      <c r="Y14" s="32">
        <f t="shared" si="3"/>
        <v>0</v>
      </c>
      <c r="Z14" s="32">
        <f t="shared" si="3"/>
        <v>0</v>
      </c>
      <c r="AA14" s="32">
        <f t="shared" si="3"/>
        <v>0</v>
      </c>
      <c r="AB14" s="32">
        <f t="shared" si="3"/>
        <v>0</v>
      </c>
      <c r="AC14" s="32">
        <f t="shared" si="3"/>
        <v>0</v>
      </c>
      <c r="AD14" s="32">
        <f t="shared" si="3"/>
        <v>0</v>
      </c>
      <c r="AE14" s="32">
        <f t="shared" si="3"/>
        <v>0</v>
      </c>
      <c r="AF14" s="32">
        <f t="shared" si="3"/>
        <v>0</v>
      </c>
      <c r="AG14" s="32">
        <f t="shared" si="3"/>
        <v>0</v>
      </c>
      <c r="AH14" s="32">
        <f t="shared" si="3"/>
        <v>0</v>
      </c>
      <c r="AI14" s="32">
        <f t="shared" si="3"/>
        <v>0</v>
      </c>
      <c r="AJ14" s="32">
        <f t="shared" si="3"/>
        <v>0</v>
      </c>
      <c r="AK14" s="32">
        <f t="shared" si="3"/>
        <v>0</v>
      </c>
      <c r="AL14" s="32">
        <f t="shared" si="3"/>
        <v>0</v>
      </c>
      <c r="AM14" s="32">
        <f t="shared" si="3"/>
        <v>0</v>
      </c>
      <c r="AN14" s="32">
        <f t="shared" si="3"/>
        <v>0</v>
      </c>
      <c r="AO14" s="32">
        <f t="shared" si="3"/>
        <v>0</v>
      </c>
      <c r="AP14" s="32">
        <f t="shared" si="3"/>
        <v>0</v>
      </c>
      <c r="AQ14" s="32">
        <f t="shared" si="3"/>
        <v>0</v>
      </c>
      <c r="AR14" s="32">
        <f t="shared" si="3"/>
        <v>0</v>
      </c>
      <c r="AS14" s="32">
        <f t="shared" si="3"/>
        <v>0</v>
      </c>
      <c r="AT14" s="32">
        <f t="shared" si="3"/>
        <v>0</v>
      </c>
    </row>
    <row r="15" spans="1:46">
      <c r="G15" s="29" t="s">
        <v>132</v>
      </c>
      <c r="H15" s="32">
        <f>$D$8*H8+$D$9*H9+$D$10*H10+$D$11*H11</f>
        <v>0</v>
      </c>
      <c r="I15" s="32">
        <f t="shared" ref="I15:AT15" si="4">$D$8*I8+$D$9*I9+$D$10*I10+$D$11*I11</f>
        <v>27480000</v>
      </c>
      <c r="J15" s="32">
        <f t="shared" si="4"/>
        <v>27480000</v>
      </c>
      <c r="K15" s="32">
        <f t="shared" si="4"/>
        <v>27480000</v>
      </c>
      <c r="L15" s="32">
        <f t="shared" si="4"/>
        <v>27480000</v>
      </c>
      <c r="M15" s="32">
        <f t="shared" si="4"/>
        <v>27480000</v>
      </c>
      <c r="N15" s="32">
        <f t="shared" si="4"/>
        <v>0</v>
      </c>
      <c r="O15" s="32">
        <f t="shared" si="4"/>
        <v>0</v>
      </c>
      <c r="P15" s="32">
        <f t="shared" si="4"/>
        <v>0</v>
      </c>
      <c r="Q15" s="32">
        <f t="shared" si="4"/>
        <v>0</v>
      </c>
      <c r="R15" s="32">
        <f t="shared" si="4"/>
        <v>0</v>
      </c>
      <c r="S15" s="32">
        <f t="shared" si="4"/>
        <v>0</v>
      </c>
      <c r="T15" s="32">
        <f t="shared" si="4"/>
        <v>0</v>
      </c>
      <c r="U15" s="32">
        <f t="shared" si="4"/>
        <v>0</v>
      </c>
      <c r="V15" s="32">
        <f t="shared" si="4"/>
        <v>0</v>
      </c>
      <c r="W15" s="32">
        <f t="shared" si="4"/>
        <v>0</v>
      </c>
      <c r="X15" s="32">
        <f t="shared" si="4"/>
        <v>0</v>
      </c>
      <c r="Y15" s="32">
        <f t="shared" si="4"/>
        <v>0</v>
      </c>
      <c r="Z15" s="32">
        <f t="shared" si="4"/>
        <v>0</v>
      </c>
      <c r="AA15" s="32">
        <f t="shared" si="4"/>
        <v>0</v>
      </c>
      <c r="AB15" s="32">
        <f t="shared" si="4"/>
        <v>0</v>
      </c>
      <c r="AC15" s="32">
        <f t="shared" si="4"/>
        <v>0</v>
      </c>
      <c r="AD15" s="32">
        <f t="shared" si="4"/>
        <v>0</v>
      </c>
      <c r="AE15" s="32">
        <f t="shared" si="4"/>
        <v>0</v>
      </c>
      <c r="AF15" s="32">
        <f t="shared" si="4"/>
        <v>0</v>
      </c>
      <c r="AG15" s="32">
        <f t="shared" si="4"/>
        <v>0</v>
      </c>
      <c r="AH15" s="32">
        <f t="shared" si="4"/>
        <v>0</v>
      </c>
      <c r="AI15" s="32">
        <f t="shared" si="4"/>
        <v>0</v>
      </c>
      <c r="AJ15" s="32">
        <f t="shared" si="4"/>
        <v>0</v>
      </c>
      <c r="AK15" s="32">
        <f t="shared" si="4"/>
        <v>0</v>
      </c>
      <c r="AL15" s="32">
        <f t="shared" si="4"/>
        <v>0</v>
      </c>
      <c r="AM15" s="32">
        <f t="shared" si="4"/>
        <v>0</v>
      </c>
      <c r="AN15" s="32">
        <f t="shared" si="4"/>
        <v>0</v>
      </c>
      <c r="AO15" s="32">
        <f t="shared" si="4"/>
        <v>0</v>
      </c>
      <c r="AP15" s="32">
        <f t="shared" si="4"/>
        <v>0</v>
      </c>
      <c r="AQ15" s="32">
        <f t="shared" si="4"/>
        <v>0</v>
      </c>
      <c r="AR15" s="32">
        <f t="shared" si="4"/>
        <v>0</v>
      </c>
      <c r="AS15" s="32">
        <f t="shared" si="4"/>
        <v>0</v>
      </c>
      <c r="AT15" s="32">
        <f t="shared" si="4"/>
        <v>0</v>
      </c>
    </row>
    <row r="18" spans="1:46">
      <c r="A18" s="9" t="s">
        <v>134</v>
      </c>
      <c r="G18" s="30" t="s">
        <v>41</v>
      </c>
      <c r="H18" s="27" t="s">
        <v>42</v>
      </c>
      <c r="I18" s="27" t="s">
        <v>43</v>
      </c>
      <c r="J18" s="27" t="s">
        <v>44</v>
      </c>
      <c r="K18" s="27" t="s">
        <v>45</v>
      </c>
      <c r="L18" s="27" t="s">
        <v>46</v>
      </c>
      <c r="M18" s="27" t="s">
        <v>47</v>
      </c>
      <c r="N18" s="27" t="s">
        <v>48</v>
      </c>
      <c r="O18" s="27" t="s">
        <v>49</v>
      </c>
      <c r="P18" s="27" t="s">
        <v>50</v>
      </c>
      <c r="Q18" s="27" t="s">
        <v>51</v>
      </c>
      <c r="R18" s="27" t="s">
        <v>52</v>
      </c>
      <c r="S18" s="27" t="s">
        <v>53</v>
      </c>
      <c r="T18" s="27" t="s">
        <v>54</v>
      </c>
      <c r="U18" s="27" t="s">
        <v>55</v>
      </c>
      <c r="V18" s="27" t="s">
        <v>56</v>
      </c>
      <c r="W18" s="27" t="s">
        <v>57</v>
      </c>
      <c r="X18" s="27" t="s">
        <v>58</v>
      </c>
      <c r="Y18" s="27" t="s">
        <v>59</v>
      </c>
      <c r="Z18" s="27" t="s">
        <v>60</v>
      </c>
      <c r="AA18" s="27" t="s">
        <v>61</v>
      </c>
      <c r="AB18" s="27" t="s">
        <v>62</v>
      </c>
      <c r="AC18" s="27" t="s">
        <v>63</v>
      </c>
      <c r="AD18" s="27" t="s">
        <v>64</v>
      </c>
      <c r="AE18" s="27" t="s">
        <v>65</v>
      </c>
      <c r="AF18" s="27" t="s">
        <v>66</v>
      </c>
      <c r="AG18" s="27" t="s">
        <v>67</v>
      </c>
      <c r="AH18" s="27" t="s">
        <v>68</v>
      </c>
      <c r="AI18" s="27" t="s">
        <v>69</v>
      </c>
      <c r="AJ18" s="27" t="s">
        <v>70</v>
      </c>
      <c r="AK18" s="27" t="s">
        <v>71</v>
      </c>
      <c r="AL18" s="27" t="s">
        <v>72</v>
      </c>
      <c r="AM18" s="27" t="s">
        <v>73</v>
      </c>
      <c r="AN18" s="27" t="s">
        <v>74</v>
      </c>
      <c r="AO18" s="27" t="s">
        <v>75</v>
      </c>
      <c r="AP18" s="27" t="s">
        <v>76</v>
      </c>
      <c r="AQ18" s="27" t="s">
        <v>77</v>
      </c>
      <c r="AR18" s="27" t="s">
        <v>78</v>
      </c>
      <c r="AS18" s="27" t="s">
        <v>79</v>
      </c>
      <c r="AT18" s="27" t="s">
        <v>80</v>
      </c>
    </row>
    <row r="19" spans="1:46" ht="29.25" customHeight="1">
      <c r="A19" s="131" t="s">
        <v>81</v>
      </c>
      <c r="B19" s="132"/>
      <c r="C19" s="104" t="s">
        <v>82</v>
      </c>
      <c r="D19" s="104" t="s">
        <v>83</v>
      </c>
      <c r="E19" s="104" t="s">
        <v>84</v>
      </c>
      <c r="F19" s="104"/>
      <c r="H19" s="27" t="s">
        <v>86</v>
      </c>
      <c r="I19" s="27" t="s">
        <v>87</v>
      </c>
      <c r="J19" s="27" t="s">
        <v>88</v>
      </c>
      <c r="K19" s="27" t="s">
        <v>89</v>
      </c>
      <c r="L19" s="27" t="s">
        <v>90</v>
      </c>
      <c r="M19" s="27" t="s">
        <v>91</v>
      </c>
      <c r="N19" s="27" t="s">
        <v>92</v>
      </c>
      <c r="O19" s="27" t="s">
        <v>93</v>
      </c>
      <c r="P19" s="27" t="s">
        <v>94</v>
      </c>
      <c r="Q19" s="27" t="s">
        <v>95</v>
      </c>
      <c r="R19" s="27" t="s">
        <v>96</v>
      </c>
      <c r="S19" s="27" t="s">
        <v>97</v>
      </c>
      <c r="T19" s="27" t="s">
        <v>98</v>
      </c>
      <c r="U19" s="27" t="s">
        <v>99</v>
      </c>
      <c r="V19" s="27" t="s">
        <v>100</v>
      </c>
      <c r="W19" s="27" t="s">
        <v>101</v>
      </c>
      <c r="X19" s="27" t="s">
        <v>102</v>
      </c>
      <c r="Y19" s="27" t="s">
        <v>103</v>
      </c>
      <c r="Z19" s="27" t="s">
        <v>104</v>
      </c>
      <c r="AA19" s="27" t="s">
        <v>105</v>
      </c>
      <c r="AB19" s="27" t="s">
        <v>106</v>
      </c>
      <c r="AC19" s="27" t="s">
        <v>107</v>
      </c>
      <c r="AD19" s="27" t="s">
        <v>108</v>
      </c>
      <c r="AE19" s="27" t="s">
        <v>109</v>
      </c>
      <c r="AF19" s="27" t="s">
        <v>110</v>
      </c>
      <c r="AG19" s="27" t="s">
        <v>111</v>
      </c>
      <c r="AH19" s="27" t="s">
        <v>112</v>
      </c>
      <c r="AI19" s="27" t="s">
        <v>113</v>
      </c>
      <c r="AJ19" s="27" t="s">
        <v>114</v>
      </c>
      <c r="AK19" s="27" t="s">
        <v>115</v>
      </c>
      <c r="AL19" s="27" t="s">
        <v>116</v>
      </c>
      <c r="AM19" s="27" t="s">
        <v>117</v>
      </c>
      <c r="AN19" s="27" t="s">
        <v>118</v>
      </c>
      <c r="AO19" s="27" t="s">
        <v>119</v>
      </c>
      <c r="AP19" s="27" t="s">
        <v>120</v>
      </c>
      <c r="AQ19" s="27" t="s">
        <v>121</v>
      </c>
      <c r="AR19" s="27" t="s">
        <v>122</v>
      </c>
      <c r="AS19" s="27" t="s">
        <v>123</v>
      </c>
      <c r="AT19" s="27" t="s">
        <v>124</v>
      </c>
    </row>
    <row r="20" spans="1:46" ht="14.45" thickBot="1">
      <c r="A20" s="133"/>
      <c r="B20" s="134"/>
      <c r="C20" s="105"/>
      <c r="D20" s="105"/>
      <c r="E20" s="105"/>
      <c r="F20" s="105"/>
      <c r="H20" s="28">
        <v>40909</v>
      </c>
      <c r="I20" s="28">
        <v>40940</v>
      </c>
      <c r="J20" s="28">
        <v>40969</v>
      </c>
      <c r="K20" s="28">
        <v>41000</v>
      </c>
      <c r="L20" s="28">
        <v>41030</v>
      </c>
      <c r="M20" s="28">
        <v>41061</v>
      </c>
      <c r="N20" s="28">
        <v>41091</v>
      </c>
      <c r="O20" s="28">
        <v>41122</v>
      </c>
      <c r="P20" s="28">
        <v>41153</v>
      </c>
      <c r="Q20" s="28">
        <v>41183</v>
      </c>
      <c r="R20" s="28">
        <v>41214</v>
      </c>
      <c r="S20" s="28">
        <v>41244</v>
      </c>
      <c r="T20" s="28">
        <v>41275</v>
      </c>
      <c r="U20" s="28">
        <v>41306</v>
      </c>
      <c r="V20" s="28">
        <v>41334</v>
      </c>
      <c r="W20" s="28">
        <v>41365</v>
      </c>
      <c r="X20" s="28">
        <v>41395</v>
      </c>
      <c r="Y20" s="28">
        <v>41426</v>
      </c>
      <c r="Z20" s="28">
        <v>41456</v>
      </c>
      <c r="AA20" s="28">
        <v>41487</v>
      </c>
      <c r="AB20" s="28">
        <v>41518</v>
      </c>
      <c r="AC20" s="28">
        <v>41548</v>
      </c>
      <c r="AD20" s="28">
        <v>41579</v>
      </c>
      <c r="AE20" s="28">
        <v>41609</v>
      </c>
      <c r="AF20" s="28">
        <v>41640</v>
      </c>
      <c r="AG20" s="28">
        <v>41671</v>
      </c>
      <c r="AH20" s="28">
        <v>41699</v>
      </c>
      <c r="AI20" s="28">
        <v>41730</v>
      </c>
      <c r="AJ20" s="28">
        <v>41760</v>
      </c>
      <c r="AK20" s="28">
        <v>41791</v>
      </c>
      <c r="AL20" s="28">
        <v>41821</v>
      </c>
      <c r="AM20" s="28">
        <v>41852</v>
      </c>
      <c r="AN20" s="28">
        <v>41883</v>
      </c>
      <c r="AO20" s="28">
        <v>41913</v>
      </c>
      <c r="AP20" s="28">
        <v>41944</v>
      </c>
      <c r="AQ20" s="28">
        <v>41974</v>
      </c>
      <c r="AR20" s="28">
        <v>42005</v>
      </c>
      <c r="AS20" s="28">
        <v>42036</v>
      </c>
      <c r="AT20" s="28">
        <v>42064</v>
      </c>
    </row>
    <row r="21" spans="1:46" ht="14.45" thickTop="1">
      <c r="A21" s="11" t="s">
        <v>135</v>
      </c>
      <c r="B21" s="12"/>
      <c r="C21" s="13" t="s">
        <v>136</v>
      </c>
      <c r="D21" s="14">
        <v>4000000</v>
      </c>
      <c r="E21" s="15">
        <v>0.99</v>
      </c>
      <c r="F21" s="14">
        <f>D21*E21</f>
        <v>3960000</v>
      </c>
      <c r="G21" s="40">
        <f>SUM(H21:AT21)-E21</f>
        <v>0</v>
      </c>
      <c r="H21" s="39"/>
      <c r="I21" s="39"/>
      <c r="J21" s="39"/>
      <c r="K21" s="39"/>
      <c r="L21" s="39"/>
      <c r="M21" s="39"/>
      <c r="N21" s="39">
        <f>0.99/33</f>
        <v>0.03</v>
      </c>
      <c r="O21" s="39">
        <f>N21</f>
        <v>0.03</v>
      </c>
      <c r="P21" s="39">
        <f t="shared" ref="P21:AT21" si="5">O21</f>
        <v>0.03</v>
      </c>
      <c r="Q21" s="39">
        <f t="shared" si="5"/>
        <v>0.03</v>
      </c>
      <c r="R21" s="39">
        <f t="shared" si="5"/>
        <v>0.03</v>
      </c>
      <c r="S21" s="39">
        <f t="shared" si="5"/>
        <v>0.03</v>
      </c>
      <c r="T21" s="39">
        <f t="shared" si="5"/>
        <v>0.03</v>
      </c>
      <c r="U21" s="39">
        <f t="shared" si="5"/>
        <v>0.03</v>
      </c>
      <c r="V21" s="39">
        <f t="shared" si="5"/>
        <v>0.03</v>
      </c>
      <c r="W21" s="39">
        <f t="shared" si="5"/>
        <v>0.03</v>
      </c>
      <c r="X21" s="39">
        <f t="shared" si="5"/>
        <v>0.03</v>
      </c>
      <c r="Y21" s="39">
        <f t="shared" si="5"/>
        <v>0.03</v>
      </c>
      <c r="Z21" s="39">
        <f t="shared" si="5"/>
        <v>0.03</v>
      </c>
      <c r="AA21" s="39">
        <f t="shared" si="5"/>
        <v>0.03</v>
      </c>
      <c r="AB21" s="39">
        <f t="shared" si="5"/>
        <v>0.03</v>
      </c>
      <c r="AC21" s="39">
        <f t="shared" si="5"/>
        <v>0.03</v>
      </c>
      <c r="AD21" s="39">
        <f t="shared" si="5"/>
        <v>0.03</v>
      </c>
      <c r="AE21" s="39">
        <f t="shared" si="5"/>
        <v>0.03</v>
      </c>
      <c r="AF21" s="39">
        <f t="shared" si="5"/>
        <v>0.03</v>
      </c>
      <c r="AG21" s="39">
        <f t="shared" si="5"/>
        <v>0.03</v>
      </c>
      <c r="AH21" s="39">
        <f t="shared" si="5"/>
        <v>0.03</v>
      </c>
      <c r="AI21" s="39">
        <f t="shared" si="5"/>
        <v>0.03</v>
      </c>
      <c r="AJ21" s="39">
        <f t="shared" si="5"/>
        <v>0.03</v>
      </c>
      <c r="AK21" s="39">
        <f t="shared" si="5"/>
        <v>0.03</v>
      </c>
      <c r="AL21" s="39">
        <f t="shared" si="5"/>
        <v>0.03</v>
      </c>
      <c r="AM21" s="39">
        <f t="shared" si="5"/>
        <v>0.03</v>
      </c>
      <c r="AN21" s="39">
        <f t="shared" si="5"/>
        <v>0.03</v>
      </c>
      <c r="AO21" s="39">
        <f t="shared" si="5"/>
        <v>0.03</v>
      </c>
      <c r="AP21" s="39">
        <f t="shared" si="5"/>
        <v>0.03</v>
      </c>
      <c r="AQ21" s="39">
        <f t="shared" si="5"/>
        <v>0.03</v>
      </c>
      <c r="AR21" s="39">
        <f t="shared" si="5"/>
        <v>0.03</v>
      </c>
      <c r="AS21" s="39">
        <f t="shared" si="5"/>
        <v>0.03</v>
      </c>
      <c r="AT21" s="39">
        <f t="shared" si="5"/>
        <v>0.03</v>
      </c>
    </row>
    <row r="22" spans="1:46">
      <c r="A22" s="16" t="s">
        <v>137</v>
      </c>
      <c r="B22" s="17"/>
      <c r="C22" s="22" t="s">
        <v>136</v>
      </c>
      <c r="D22" s="23">
        <v>3000000</v>
      </c>
      <c r="E22" s="15">
        <v>26.400000000000002</v>
      </c>
      <c r="F22" s="14">
        <f t="shared" ref="F22:F27" si="6">D22*E22</f>
        <v>79200000</v>
      </c>
      <c r="G22" s="40">
        <f t="shared" ref="G22:G27" si="7">SUM(H22:AT22)-E22</f>
        <v>0</v>
      </c>
      <c r="H22" s="39"/>
      <c r="I22" s="39"/>
      <c r="J22" s="39"/>
      <c r="K22" s="39"/>
      <c r="L22" s="39"/>
      <c r="M22" s="39"/>
      <c r="N22" s="39">
        <f>26.4/33</f>
        <v>0.79999999999999993</v>
      </c>
      <c r="O22" s="39">
        <f>N22</f>
        <v>0.79999999999999993</v>
      </c>
      <c r="P22" s="39">
        <f t="shared" ref="P22:AT22" si="8">O22</f>
        <v>0.79999999999999993</v>
      </c>
      <c r="Q22" s="39">
        <f t="shared" si="8"/>
        <v>0.79999999999999993</v>
      </c>
      <c r="R22" s="39">
        <f t="shared" si="8"/>
        <v>0.79999999999999993</v>
      </c>
      <c r="S22" s="39">
        <f t="shared" si="8"/>
        <v>0.79999999999999993</v>
      </c>
      <c r="T22" s="39">
        <f t="shared" si="8"/>
        <v>0.79999999999999993</v>
      </c>
      <c r="U22" s="39">
        <f t="shared" si="8"/>
        <v>0.79999999999999993</v>
      </c>
      <c r="V22" s="39">
        <f t="shared" si="8"/>
        <v>0.79999999999999993</v>
      </c>
      <c r="W22" s="39">
        <f t="shared" si="8"/>
        <v>0.79999999999999993</v>
      </c>
      <c r="X22" s="39">
        <f t="shared" si="8"/>
        <v>0.79999999999999993</v>
      </c>
      <c r="Y22" s="39">
        <f t="shared" si="8"/>
        <v>0.79999999999999993</v>
      </c>
      <c r="Z22" s="39">
        <f t="shared" si="8"/>
        <v>0.79999999999999993</v>
      </c>
      <c r="AA22" s="39">
        <f t="shared" si="8"/>
        <v>0.79999999999999993</v>
      </c>
      <c r="AB22" s="39">
        <f t="shared" si="8"/>
        <v>0.79999999999999993</v>
      </c>
      <c r="AC22" s="39">
        <f t="shared" si="8"/>
        <v>0.79999999999999993</v>
      </c>
      <c r="AD22" s="39">
        <f t="shared" si="8"/>
        <v>0.79999999999999993</v>
      </c>
      <c r="AE22" s="39">
        <f t="shared" si="8"/>
        <v>0.79999999999999993</v>
      </c>
      <c r="AF22" s="39">
        <f t="shared" si="8"/>
        <v>0.79999999999999993</v>
      </c>
      <c r="AG22" s="39">
        <f t="shared" si="8"/>
        <v>0.79999999999999993</v>
      </c>
      <c r="AH22" s="39">
        <f t="shared" si="8"/>
        <v>0.79999999999999993</v>
      </c>
      <c r="AI22" s="39">
        <f t="shared" si="8"/>
        <v>0.79999999999999993</v>
      </c>
      <c r="AJ22" s="39">
        <f t="shared" si="8"/>
        <v>0.79999999999999993</v>
      </c>
      <c r="AK22" s="39">
        <f t="shared" si="8"/>
        <v>0.79999999999999993</v>
      </c>
      <c r="AL22" s="39">
        <f t="shared" si="8"/>
        <v>0.79999999999999993</v>
      </c>
      <c r="AM22" s="39">
        <f t="shared" si="8"/>
        <v>0.79999999999999993</v>
      </c>
      <c r="AN22" s="39">
        <f t="shared" si="8"/>
        <v>0.79999999999999993</v>
      </c>
      <c r="AO22" s="39">
        <f t="shared" si="8"/>
        <v>0.79999999999999993</v>
      </c>
      <c r="AP22" s="39">
        <f t="shared" si="8"/>
        <v>0.79999999999999993</v>
      </c>
      <c r="AQ22" s="39">
        <f t="shared" si="8"/>
        <v>0.79999999999999993</v>
      </c>
      <c r="AR22" s="39">
        <f t="shared" si="8"/>
        <v>0.79999999999999993</v>
      </c>
      <c r="AS22" s="39">
        <f t="shared" si="8"/>
        <v>0.79999999999999993</v>
      </c>
      <c r="AT22" s="39">
        <f t="shared" si="8"/>
        <v>0.79999999999999993</v>
      </c>
    </row>
    <row r="23" spans="1:46">
      <c r="A23" s="18" t="s">
        <v>138</v>
      </c>
      <c r="B23" s="19" t="s">
        <v>129</v>
      </c>
      <c r="C23" s="24" t="s">
        <v>136</v>
      </c>
      <c r="D23" s="25">
        <v>1590000</v>
      </c>
      <c r="E23" s="15">
        <v>37</v>
      </c>
      <c r="F23" s="14">
        <f t="shared" si="6"/>
        <v>58830000</v>
      </c>
      <c r="G23" s="40">
        <f t="shared" si="7"/>
        <v>0</v>
      </c>
      <c r="H23" s="39"/>
      <c r="I23" s="39"/>
      <c r="J23" s="39">
        <f>37/37</f>
        <v>1</v>
      </c>
      <c r="K23" s="39">
        <f>J23</f>
        <v>1</v>
      </c>
      <c r="L23" s="39">
        <f t="shared" ref="L23:AT23" si="9">K23</f>
        <v>1</v>
      </c>
      <c r="M23" s="39">
        <f t="shared" si="9"/>
        <v>1</v>
      </c>
      <c r="N23" s="39">
        <f t="shared" si="9"/>
        <v>1</v>
      </c>
      <c r="O23" s="39">
        <f t="shared" si="9"/>
        <v>1</v>
      </c>
      <c r="P23" s="39">
        <f t="shared" si="9"/>
        <v>1</v>
      </c>
      <c r="Q23" s="39">
        <f t="shared" si="9"/>
        <v>1</v>
      </c>
      <c r="R23" s="39">
        <f t="shared" si="9"/>
        <v>1</v>
      </c>
      <c r="S23" s="39">
        <f t="shared" si="9"/>
        <v>1</v>
      </c>
      <c r="T23" s="39">
        <f t="shared" si="9"/>
        <v>1</v>
      </c>
      <c r="U23" s="39">
        <f t="shared" si="9"/>
        <v>1</v>
      </c>
      <c r="V23" s="39">
        <f t="shared" si="9"/>
        <v>1</v>
      </c>
      <c r="W23" s="39">
        <f t="shared" si="9"/>
        <v>1</v>
      </c>
      <c r="X23" s="39">
        <f t="shared" si="9"/>
        <v>1</v>
      </c>
      <c r="Y23" s="39">
        <f t="shared" si="9"/>
        <v>1</v>
      </c>
      <c r="Z23" s="39">
        <f t="shared" si="9"/>
        <v>1</v>
      </c>
      <c r="AA23" s="39">
        <f t="shared" si="9"/>
        <v>1</v>
      </c>
      <c r="AB23" s="39">
        <f t="shared" si="9"/>
        <v>1</v>
      </c>
      <c r="AC23" s="39">
        <f t="shared" si="9"/>
        <v>1</v>
      </c>
      <c r="AD23" s="39">
        <f t="shared" si="9"/>
        <v>1</v>
      </c>
      <c r="AE23" s="39">
        <f t="shared" si="9"/>
        <v>1</v>
      </c>
      <c r="AF23" s="39">
        <f t="shared" si="9"/>
        <v>1</v>
      </c>
      <c r="AG23" s="39">
        <f t="shared" si="9"/>
        <v>1</v>
      </c>
      <c r="AH23" s="39">
        <f t="shared" si="9"/>
        <v>1</v>
      </c>
      <c r="AI23" s="39">
        <f t="shared" si="9"/>
        <v>1</v>
      </c>
      <c r="AJ23" s="39">
        <f t="shared" si="9"/>
        <v>1</v>
      </c>
      <c r="AK23" s="39">
        <f t="shared" si="9"/>
        <v>1</v>
      </c>
      <c r="AL23" s="39">
        <f t="shared" si="9"/>
        <v>1</v>
      </c>
      <c r="AM23" s="39">
        <f t="shared" si="9"/>
        <v>1</v>
      </c>
      <c r="AN23" s="39">
        <f t="shared" si="9"/>
        <v>1</v>
      </c>
      <c r="AO23" s="39">
        <f t="shared" si="9"/>
        <v>1</v>
      </c>
      <c r="AP23" s="39">
        <f t="shared" si="9"/>
        <v>1</v>
      </c>
      <c r="AQ23" s="39">
        <f t="shared" si="9"/>
        <v>1</v>
      </c>
      <c r="AR23" s="39">
        <f t="shared" si="9"/>
        <v>1</v>
      </c>
      <c r="AS23" s="39">
        <f t="shared" si="9"/>
        <v>1</v>
      </c>
      <c r="AT23" s="39">
        <f t="shared" si="9"/>
        <v>1</v>
      </c>
    </row>
    <row r="24" spans="1:46">
      <c r="A24" s="20"/>
      <c r="B24" s="19" t="s">
        <v>130</v>
      </c>
      <c r="C24" s="24" t="s">
        <v>136</v>
      </c>
      <c r="D24" s="25">
        <v>1275000</v>
      </c>
      <c r="E24" s="15">
        <v>74</v>
      </c>
      <c r="F24" s="14">
        <f t="shared" si="6"/>
        <v>94350000</v>
      </c>
      <c r="G24" s="40">
        <f t="shared" si="7"/>
        <v>0</v>
      </c>
      <c r="H24" s="39"/>
      <c r="I24" s="39"/>
      <c r="J24" s="39">
        <f>74/37</f>
        <v>2</v>
      </c>
      <c r="K24" s="39">
        <f>J24</f>
        <v>2</v>
      </c>
      <c r="L24" s="39">
        <f t="shared" ref="L24:AT24" si="10">K24</f>
        <v>2</v>
      </c>
      <c r="M24" s="39">
        <f t="shared" si="10"/>
        <v>2</v>
      </c>
      <c r="N24" s="39">
        <f t="shared" si="10"/>
        <v>2</v>
      </c>
      <c r="O24" s="39">
        <f t="shared" si="10"/>
        <v>2</v>
      </c>
      <c r="P24" s="39">
        <f t="shared" si="10"/>
        <v>2</v>
      </c>
      <c r="Q24" s="39">
        <f t="shared" si="10"/>
        <v>2</v>
      </c>
      <c r="R24" s="39">
        <f t="shared" si="10"/>
        <v>2</v>
      </c>
      <c r="S24" s="39">
        <f t="shared" si="10"/>
        <v>2</v>
      </c>
      <c r="T24" s="39">
        <f t="shared" si="10"/>
        <v>2</v>
      </c>
      <c r="U24" s="39">
        <f t="shared" si="10"/>
        <v>2</v>
      </c>
      <c r="V24" s="39">
        <f t="shared" si="10"/>
        <v>2</v>
      </c>
      <c r="W24" s="39">
        <f t="shared" si="10"/>
        <v>2</v>
      </c>
      <c r="X24" s="39">
        <f t="shared" si="10"/>
        <v>2</v>
      </c>
      <c r="Y24" s="39">
        <f t="shared" si="10"/>
        <v>2</v>
      </c>
      <c r="Z24" s="39">
        <f t="shared" si="10"/>
        <v>2</v>
      </c>
      <c r="AA24" s="39">
        <f t="shared" si="10"/>
        <v>2</v>
      </c>
      <c r="AB24" s="39">
        <f t="shared" si="10"/>
        <v>2</v>
      </c>
      <c r="AC24" s="39">
        <f t="shared" si="10"/>
        <v>2</v>
      </c>
      <c r="AD24" s="39">
        <f t="shared" si="10"/>
        <v>2</v>
      </c>
      <c r="AE24" s="39">
        <f t="shared" si="10"/>
        <v>2</v>
      </c>
      <c r="AF24" s="39">
        <f t="shared" si="10"/>
        <v>2</v>
      </c>
      <c r="AG24" s="39">
        <f t="shared" si="10"/>
        <v>2</v>
      </c>
      <c r="AH24" s="39">
        <f t="shared" si="10"/>
        <v>2</v>
      </c>
      <c r="AI24" s="39">
        <f t="shared" si="10"/>
        <v>2</v>
      </c>
      <c r="AJ24" s="39">
        <f t="shared" si="10"/>
        <v>2</v>
      </c>
      <c r="AK24" s="39">
        <f t="shared" si="10"/>
        <v>2</v>
      </c>
      <c r="AL24" s="39">
        <f t="shared" si="10"/>
        <v>2</v>
      </c>
      <c r="AM24" s="39">
        <f t="shared" si="10"/>
        <v>2</v>
      </c>
      <c r="AN24" s="39">
        <f t="shared" si="10"/>
        <v>2</v>
      </c>
      <c r="AO24" s="39">
        <f t="shared" si="10"/>
        <v>2</v>
      </c>
      <c r="AP24" s="39">
        <f t="shared" si="10"/>
        <v>2</v>
      </c>
      <c r="AQ24" s="39">
        <f t="shared" si="10"/>
        <v>2</v>
      </c>
      <c r="AR24" s="39">
        <f t="shared" si="10"/>
        <v>2</v>
      </c>
      <c r="AS24" s="39">
        <f t="shared" si="10"/>
        <v>2</v>
      </c>
      <c r="AT24" s="39">
        <f t="shared" si="10"/>
        <v>2</v>
      </c>
    </row>
    <row r="25" spans="1:46">
      <c r="A25" s="18" t="s">
        <v>139</v>
      </c>
      <c r="B25" s="19" t="s">
        <v>129</v>
      </c>
      <c r="C25" s="24" t="s">
        <v>136</v>
      </c>
      <c r="D25" s="25">
        <v>1590000</v>
      </c>
      <c r="E25" s="15">
        <v>14.8</v>
      </c>
      <c r="F25" s="14">
        <f t="shared" si="6"/>
        <v>23532000</v>
      </c>
      <c r="G25" s="40">
        <f t="shared" si="7"/>
        <v>0</v>
      </c>
      <c r="H25" s="39"/>
      <c r="I25" s="39"/>
      <c r="J25" s="39">
        <f>14.8/37</f>
        <v>0.4</v>
      </c>
      <c r="K25" s="39">
        <f>J25</f>
        <v>0.4</v>
      </c>
      <c r="L25" s="39">
        <f t="shared" ref="L25:AT25" si="11">K25</f>
        <v>0.4</v>
      </c>
      <c r="M25" s="39">
        <f t="shared" si="11"/>
        <v>0.4</v>
      </c>
      <c r="N25" s="39">
        <f t="shared" si="11"/>
        <v>0.4</v>
      </c>
      <c r="O25" s="39">
        <f t="shared" si="11"/>
        <v>0.4</v>
      </c>
      <c r="P25" s="39">
        <f t="shared" si="11"/>
        <v>0.4</v>
      </c>
      <c r="Q25" s="39">
        <f t="shared" si="11"/>
        <v>0.4</v>
      </c>
      <c r="R25" s="39">
        <f t="shared" si="11"/>
        <v>0.4</v>
      </c>
      <c r="S25" s="39">
        <f t="shared" si="11"/>
        <v>0.4</v>
      </c>
      <c r="T25" s="39">
        <f t="shared" si="11"/>
        <v>0.4</v>
      </c>
      <c r="U25" s="39">
        <f t="shared" si="11"/>
        <v>0.4</v>
      </c>
      <c r="V25" s="39">
        <f t="shared" si="11"/>
        <v>0.4</v>
      </c>
      <c r="W25" s="39">
        <f t="shared" si="11"/>
        <v>0.4</v>
      </c>
      <c r="X25" s="39">
        <f t="shared" si="11"/>
        <v>0.4</v>
      </c>
      <c r="Y25" s="39">
        <f t="shared" si="11"/>
        <v>0.4</v>
      </c>
      <c r="Z25" s="39">
        <f t="shared" si="11"/>
        <v>0.4</v>
      </c>
      <c r="AA25" s="39">
        <f t="shared" si="11"/>
        <v>0.4</v>
      </c>
      <c r="AB25" s="39">
        <f t="shared" si="11"/>
        <v>0.4</v>
      </c>
      <c r="AC25" s="39">
        <f t="shared" si="11"/>
        <v>0.4</v>
      </c>
      <c r="AD25" s="39">
        <f t="shared" si="11"/>
        <v>0.4</v>
      </c>
      <c r="AE25" s="39">
        <f t="shared" si="11"/>
        <v>0.4</v>
      </c>
      <c r="AF25" s="39">
        <f t="shared" si="11"/>
        <v>0.4</v>
      </c>
      <c r="AG25" s="39">
        <f t="shared" si="11"/>
        <v>0.4</v>
      </c>
      <c r="AH25" s="39">
        <f t="shared" si="11"/>
        <v>0.4</v>
      </c>
      <c r="AI25" s="39">
        <f t="shared" si="11"/>
        <v>0.4</v>
      </c>
      <c r="AJ25" s="39">
        <f t="shared" si="11"/>
        <v>0.4</v>
      </c>
      <c r="AK25" s="39">
        <f t="shared" si="11"/>
        <v>0.4</v>
      </c>
      <c r="AL25" s="39">
        <f t="shared" si="11"/>
        <v>0.4</v>
      </c>
      <c r="AM25" s="39">
        <f t="shared" si="11"/>
        <v>0.4</v>
      </c>
      <c r="AN25" s="39">
        <f t="shared" si="11"/>
        <v>0.4</v>
      </c>
      <c r="AO25" s="39">
        <f t="shared" si="11"/>
        <v>0.4</v>
      </c>
      <c r="AP25" s="39">
        <f t="shared" si="11"/>
        <v>0.4</v>
      </c>
      <c r="AQ25" s="39">
        <f t="shared" si="11"/>
        <v>0.4</v>
      </c>
      <c r="AR25" s="39">
        <f t="shared" si="11"/>
        <v>0.4</v>
      </c>
      <c r="AS25" s="39">
        <f t="shared" si="11"/>
        <v>0.4</v>
      </c>
      <c r="AT25" s="39">
        <f t="shared" si="11"/>
        <v>0.4</v>
      </c>
    </row>
    <row r="26" spans="1:46">
      <c r="A26" s="21"/>
      <c r="B26" s="19" t="s">
        <v>130</v>
      </c>
      <c r="C26" s="24" t="s">
        <v>136</v>
      </c>
      <c r="D26" s="25">
        <v>1275000</v>
      </c>
      <c r="E26" s="15">
        <v>7.4</v>
      </c>
      <c r="F26" s="14">
        <f t="shared" si="6"/>
        <v>9435000</v>
      </c>
      <c r="G26" s="40">
        <f t="shared" si="7"/>
        <v>0</v>
      </c>
      <c r="H26" s="39"/>
      <c r="I26" s="39"/>
      <c r="J26" s="39">
        <f>7.4/37</f>
        <v>0.2</v>
      </c>
      <c r="K26" s="39">
        <f>J26</f>
        <v>0.2</v>
      </c>
      <c r="L26" s="39">
        <f t="shared" ref="L26:AT26" si="12">K26</f>
        <v>0.2</v>
      </c>
      <c r="M26" s="39">
        <f t="shared" si="12"/>
        <v>0.2</v>
      </c>
      <c r="N26" s="39">
        <f t="shared" si="12"/>
        <v>0.2</v>
      </c>
      <c r="O26" s="39">
        <f t="shared" si="12"/>
        <v>0.2</v>
      </c>
      <c r="P26" s="39">
        <f t="shared" si="12"/>
        <v>0.2</v>
      </c>
      <c r="Q26" s="39">
        <f t="shared" si="12"/>
        <v>0.2</v>
      </c>
      <c r="R26" s="39">
        <f t="shared" si="12"/>
        <v>0.2</v>
      </c>
      <c r="S26" s="39">
        <f t="shared" si="12"/>
        <v>0.2</v>
      </c>
      <c r="T26" s="39">
        <f t="shared" si="12"/>
        <v>0.2</v>
      </c>
      <c r="U26" s="39">
        <f t="shared" si="12"/>
        <v>0.2</v>
      </c>
      <c r="V26" s="39">
        <f t="shared" si="12"/>
        <v>0.2</v>
      </c>
      <c r="W26" s="39">
        <f t="shared" si="12"/>
        <v>0.2</v>
      </c>
      <c r="X26" s="39">
        <f t="shared" si="12"/>
        <v>0.2</v>
      </c>
      <c r="Y26" s="39">
        <f t="shared" si="12"/>
        <v>0.2</v>
      </c>
      <c r="Z26" s="39">
        <f t="shared" si="12"/>
        <v>0.2</v>
      </c>
      <c r="AA26" s="39">
        <f t="shared" si="12"/>
        <v>0.2</v>
      </c>
      <c r="AB26" s="39">
        <f t="shared" si="12"/>
        <v>0.2</v>
      </c>
      <c r="AC26" s="39">
        <f t="shared" si="12"/>
        <v>0.2</v>
      </c>
      <c r="AD26" s="39">
        <f t="shared" si="12"/>
        <v>0.2</v>
      </c>
      <c r="AE26" s="39">
        <f t="shared" si="12"/>
        <v>0.2</v>
      </c>
      <c r="AF26" s="39">
        <f t="shared" si="12"/>
        <v>0.2</v>
      </c>
      <c r="AG26" s="39">
        <f t="shared" si="12"/>
        <v>0.2</v>
      </c>
      <c r="AH26" s="39">
        <f t="shared" si="12"/>
        <v>0.2</v>
      </c>
      <c r="AI26" s="39">
        <f t="shared" si="12"/>
        <v>0.2</v>
      </c>
      <c r="AJ26" s="39">
        <f t="shared" si="12"/>
        <v>0.2</v>
      </c>
      <c r="AK26" s="39">
        <f t="shared" si="12"/>
        <v>0.2</v>
      </c>
      <c r="AL26" s="39">
        <f t="shared" si="12"/>
        <v>0.2</v>
      </c>
      <c r="AM26" s="39">
        <f t="shared" si="12"/>
        <v>0.2</v>
      </c>
      <c r="AN26" s="39">
        <f t="shared" si="12"/>
        <v>0.2</v>
      </c>
      <c r="AO26" s="39">
        <f t="shared" si="12"/>
        <v>0.2</v>
      </c>
      <c r="AP26" s="39">
        <f t="shared" si="12"/>
        <v>0.2</v>
      </c>
      <c r="AQ26" s="39">
        <f t="shared" si="12"/>
        <v>0.2</v>
      </c>
      <c r="AR26" s="39">
        <f t="shared" si="12"/>
        <v>0.2</v>
      </c>
      <c r="AS26" s="39">
        <f t="shared" si="12"/>
        <v>0.2</v>
      </c>
      <c r="AT26" s="39">
        <f t="shared" si="12"/>
        <v>0.2</v>
      </c>
    </row>
    <row r="27" spans="1:46">
      <c r="A27" s="16" t="s">
        <v>140</v>
      </c>
      <c r="B27" s="17"/>
      <c r="C27" s="22" t="s">
        <v>126</v>
      </c>
      <c r="D27" s="25">
        <v>3000000</v>
      </c>
      <c r="E27" s="15">
        <v>11.1</v>
      </c>
      <c r="F27" s="14">
        <f t="shared" si="6"/>
        <v>33300000</v>
      </c>
      <c r="G27" s="40">
        <f t="shared" si="7"/>
        <v>0</v>
      </c>
      <c r="H27" s="39"/>
      <c r="I27" s="39"/>
      <c r="J27" s="39">
        <f>11.1/37</f>
        <v>0.3</v>
      </c>
      <c r="K27" s="39">
        <f>J27</f>
        <v>0.3</v>
      </c>
      <c r="L27" s="39">
        <f t="shared" ref="L27:AT27" si="13">K27</f>
        <v>0.3</v>
      </c>
      <c r="M27" s="39">
        <f t="shared" si="13"/>
        <v>0.3</v>
      </c>
      <c r="N27" s="39">
        <f t="shared" si="13"/>
        <v>0.3</v>
      </c>
      <c r="O27" s="39">
        <f t="shared" si="13"/>
        <v>0.3</v>
      </c>
      <c r="P27" s="39">
        <f t="shared" si="13"/>
        <v>0.3</v>
      </c>
      <c r="Q27" s="39">
        <f t="shared" si="13"/>
        <v>0.3</v>
      </c>
      <c r="R27" s="39">
        <f t="shared" si="13"/>
        <v>0.3</v>
      </c>
      <c r="S27" s="39">
        <f t="shared" si="13"/>
        <v>0.3</v>
      </c>
      <c r="T27" s="39">
        <f t="shared" si="13"/>
        <v>0.3</v>
      </c>
      <c r="U27" s="39">
        <f t="shared" si="13"/>
        <v>0.3</v>
      </c>
      <c r="V27" s="39">
        <f t="shared" si="13"/>
        <v>0.3</v>
      </c>
      <c r="W27" s="39">
        <f t="shared" si="13"/>
        <v>0.3</v>
      </c>
      <c r="X27" s="39">
        <f t="shared" si="13"/>
        <v>0.3</v>
      </c>
      <c r="Y27" s="39">
        <f t="shared" si="13"/>
        <v>0.3</v>
      </c>
      <c r="Z27" s="39">
        <f t="shared" si="13"/>
        <v>0.3</v>
      </c>
      <c r="AA27" s="39">
        <f t="shared" si="13"/>
        <v>0.3</v>
      </c>
      <c r="AB27" s="39">
        <f t="shared" si="13"/>
        <v>0.3</v>
      </c>
      <c r="AC27" s="39">
        <f t="shared" si="13"/>
        <v>0.3</v>
      </c>
      <c r="AD27" s="39">
        <f t="shared" si="13"/>
        <v>0.3</v>
      </c>
      <c r="AE27" s="39">
        <f t="shared" si="13"/>
        <v>0.3</v>
      </c>
      <c r="AF27" s="39">
        <f t="shared" si="13"/>
        <v>0.3</v>
      </c>
      <c r="AG27" s="39">
        <f t="shared" si="13"/>
        <v>0.3</v>
      </c>
      <c r="AH27" s="39">
        <f t="shared" si="13"/>
        <v>0.3</v>
      </c>
      <c r="AI27" s="39">
        <f t="shared" si="13"/>
        <v>0.3</v>
      </c>
      <c r="AJ27" s="39">
        <f t="shared" si="13"/>
        <v>0.3</v>
      </c>
      <c r="AK27" s="39">
        <f t="shared" si="13"/>
        <v>0.3</v>
      </c>
      <c r="AL27" s="39">
        <f t="shared" si="13"/>
        <v>0.3</v>
      </c>
      <c r="AM27" s="39">
        <f t="shared" si="13"/>
        <v>0.3</v>
      </c>
      <c r="AN27" s="39">
        <f t="shared" si="13"/>
        <v>0.3</v>
      </c>
      <c r="AO27" s="39">
        <f t="shared" si="13"/>
        <v>0.3</v>
      </c>
      <c r="AP27" s="39">
        <f t="shared" si="13"/>
        <v>0.3</v>
      </c>
      <c r="AQ27" s="39">
        <f t="shared" si="13"/>
        <v>0.3</v>
      </c>
      <c r="AR27" s="39">
        <f t="shared" si="13"/>
        <v>0.3</v>
      </c>
      <c r="AS27" s="39">
        <f t="shared" si="13"/>
        <v>0.3</v>
      </c>
      <c r="AT27" s="39">
        <f t="shared" si="13"/>
        <v>0.3</v>
      </c>
    </row>
    <row r="28" spans="1:46" ht="18" customHeight="1">
      <c r="F28" s="26">
        <f>SUM(F21:F27)</f>
        <v>302607000</v>
      </c>
    </row>
    <row r="29" spans="1:46">
      <c r="G29" s="29" t="s">
        <v>133</v>
      </c>
    </row>
    <row r="30" spans="1:46">
      <c r="G30" s="29" t="s">
        <v>126</v>
      </c>
      <c r="H30" s="32">
        <f>$D$27*H27</f>
        <v>0</v>
      </c>
      <c r="I30" s="32">
        <f t="shared" ref="I30:AT30" si="14">$D$27*I27</f>
        <v>0</v>
      </c>
      <c r="J30" s="32">
        <f t="shared" si="14"/>
        <v>900000</v>
      </c>
      <c r="K30" s="32">
        <f t="shared" si="14"/>
        <v>900000</v>
      </c>
      <c r="L30" s="32">
        <f t="shared" si="14"/>
        <v>900000</v>
      </c>
      <c r="M30" s="32">
        <f t="shared" si="14"/>
        <v>900000</v>
      </c>
      <c r="N30" s="32">
        <f t="shared" si="14"/>
        <v>900000</v>
      </c>
      <c r="O30" s="32">
        <f t="shared" si="14"/>
        <v>900000</v>
      </c>
      <c r="P30" s="32">
        <f t="shared" si="14"/>
        <v>900000</v>
      </c>
      <c r="Q30" s="32">
        <f t="shared" si="14"/>
        <v>900000</v>
      </c>
      <c r="R30" s="32">
        <f t="shared" si="14"/>
        <v>900000</v>
      </c>
      <c r="S30" s="32">
        <f t="shared" si="14"/>
        <v>900000</v>
      </c>
      <c r="T30" s="32">
        <f t="shared" si="14"/>
        <v>900000</v>
      </c>
      <c r="U30" s="32">
        <f t="shared" si="14"/>
        <v>900000</v>
      </c>
      <c r="V30" s="32">
        <f t="shared" si="14"/>
        <v>900000</v>
      </c>
      <c r="W30" s="32">
        <f t="shared" si="14"/>
        <v>900000</v>
      </c>
      <c r="X30" s="32">
        <f t="shared" si="14"/>
        <v>900000</v>
      </c>
      <c r="Y30" s="32">
        <f t="shared" si="14"/>
        <v>900000</v>
      </c>
      <c r="Z30" s="32">
        <f t="shared" si="14"/>
        <v>900000</v>
      </c>
      <c r="AA30" s="32">
        <f t="shared" si="14"/>
        <v>900000</v>
      </c>
      <c r="AB30" s="32">
        <f t="shared" si="14"/>
        <v>900000</v>
      </c>
      <c r="AC30" s="32">
        <f t="shared" si="14"/>
        <v>900000</v>
      </c>
      <c r="AD30" s="32">
        <f t="shared" si="14"/>
        <v>900000</v>
      </c>
      <c r="AE30" s="32">
        <f t="shared" si="14"/>
        <v>900000</v>
      </c>
      <c r="AF30" s="32">
        <f t="shared" si="14"/>
        <v>900000</v>
      </c>
      <c r="AG30" s="32">
        <f t="shared" si="14"/>
        <v>900000</v>
      </c>
      <c r="AH30" s="32">
        <f t="shared" si="14"/>
        <v>900000</v>
      </c>
      <c r="AI30" s="32">
        <f t="shared" si="14"/>
        <v>900000</v>
      </c>
      <c r="AJ30" s="32">
        <f t="shared" si="14"/>
        <v>900000</v>
      </c>
      <c r="AK30" s="32">
        <f t="shared" si="14"/>
        <v>900000</v>
      </c>
      <c r="AL30" s="32">
        <f t="shared" si="14"/>
        <v>900000</v>
      </c>
      <c r="AM30" s="32">
        <f t="shared" si="14"/>
        <v>900000</v>
      </c>
      <c r="AN30" s="32">
        <f t="shared" si="14"/>
        <v>900000</v>
      </c>
      <c r="AO30" s="32">
        <f t="shared" si="14"/>
        <v>900000</v>
      </c>
      <c r="AP30" s="32">
        <f t="shared" si="14"/>
        <v>900000</v>
      </c>
      <c r="AQ30" s="32">
        <f t="shared" si="14"/>
        <v>900000</v>
      </c>
      <c r="AR30" s="32">
        <f t="shared" si="14"/>
        <v>900000</v>
      </c>
      <c r="AS30" s="32">
        <f t="shared" si="14"/>
        <v>900000</v>
      </c>
      <c r="AT30" s="32">
        <f t="shared" si="14"/>
        <v>900000</v>
      </c>
    </row>
    <row r="31" spans="1:46">
      <c r="G31" s="29" t="s">
        <v>136</v>
      </c>
      <c r="H31" s="32">
        <f>$D$21*H21+$D$22*H22+$D$23*H23+$D$24*H24+$D$25*H25+$D$26*H26</f>
        <v>0</v>
      </c>
      <c r="I31" s="32">
        <f t="shared" ref="I31:AT31" si="15">$D$21*I21+$D$22*I22+$D$23*I23+$D$24*I24+$D$25*I25+$D$26*I26</f>
        <v>0</v>
      </c>
      <c r="J31" s="32">
        <f t="shared" si="15"/>
        <v>5031000</v>
      </c>
      <c r="K31" s="32">
        <f t="shared" si="15"/>
        <v>5031000</v>
      </c>
      <c r="L31" s="32">
        <f t="shared" si="15"/>
        <v>5031000</v>
      </c>
      <c r="M31" s="32">
        <f t="shared" si="15"/>
        <v>5031000</v>
      </c>
      <c r="N31" s="32">
        <f t="shared" si="15"/>
        <v>7551000</v>
      </c>
      <c r="O31" s="32">
        <f t="shared" si="15"/>
        <v>7551000</v>
      </c>
      <c r="P31" s="32">
        <f t="shared" si="15"/>
        <v>7551000</v>
      </c>
      <c r="Q31" s="32">
        <f t="shared" si="15"/>
        <v>7551000</v>
      </c>
      <c r="R31" s="32">
        <f t="shared" si="15"/>
        <v>7551000</v>
      </c>
      <c r="S31" s="32">
        <f t="shared" si="15"/>
        <v>7551000</v>
      </c>
      <c r="T31" s="32">
        <f t="shared" si="15"/>
        <v>7551000</v>
      </c>
      <c r="U31" s="32">
        <f t="shared" si="15"/>
        <v>7551000</v>
      </c>
      <c r="V31" s="32">
        <f t="shared" si="15"/>
        <v>7551000</v>
      </c>
      <c r="W31" s="32">
        <f t="shared" si="15"/>
        <v>7551000</v>
      </c>
      <c r="X31" s="32">
        <f t="shared" si="15"/>
        <v>7551000</v>
      </c>
      <c r="Y31" s="32">
        <f t="shared" si="15"/>
        <v>7551000</v>
      </c>
      <c r="Z31" s="32">
        <f t="shared" si="15"/>
        <v>7551000</v>
      </c>
      <c r="AA31" s="32">
        <f t="shared" si="15"/>
        <v>7551000</v>
      </c>
      <c r="AB31" s="32">
        <f t="shared" si="15"/>
        <v>7551000</v>
      </c>
      <c r="AC31" s="32">
        <f t="shared" si="15"/>
        <v>7551000</v>
      </c>
      <c r="AD31" s="32">
        <f t="shared" si="15"/>
        <v>7551000</v>
      </c>
      <c r="AE31" s="32">
        <f t="shared" si="15"/>
        <v>7551000</v>
      </c>
      <c r="AF31" s="32">
        <f t="shared" si="15"/>
        <v>7551000</v>
      </c>
      <c r="AG31" s="32">
        <f t="shared" si="15"/>
        <v>7551000</v>
      </c>
      <c r="AH31" s="32">
        <f t="shared" si="15"/>
        <v>7551000</v>
      </c>
      <c r="AI31" s="32">
        <f t="shared" si="15"/>
        <v>7551000</v>
      </c>
      <c r="AJ31" s="32">
        <f t="shared" si="15"/>
        <v>7551000</v>
      </c>
      <c r="AK31" s="32">
        <f t="shared" si="15"/>
        <v>7551000</v>
      </c>
      <c r="AL31" s="32">
        <f t="shared" si="15"/>
        <v>7551000</v>
      </c>
      <c r="AM31" s="32">
        <f t="shared" si="15"/>
        <v>7551000</v>
      </c>
      <c r="AN31" s="32">
        <f t="shared" si="15"/>
        <v>7551000</v>
      </c>
      <c r="AO31" s="32">
        <f t="shared" si="15"/>
        <v>7551000</v>
      </c>
      <c r="AP31" s="32">
        <f t="shared" si="15"/>
        <v>7551000</v>
      </c>
      <c r="AQ31" s="32">
        <f t="shared" si="15"/>
        <v>7551000</v>
      </c>
      <c r="AR31" s="32">
        <f t="shared" si="15"/>
        <v>7551000</v>
      </c>
      <c r="AS31" s="32">
        <f t="shared" si="15"/>
        <v>7551000</v>
      </c>
      <c r="AT31" s="32">
        <f t="shared" si="15"/>
        <v>7551000</v>
      </c>
    </row>
    <row r="35" spans="1:46" ht="18" customHeight="1">
      <c r="H35" s="27" t="s">
        <v>42</v>
      </c>
      <c r="I35" s="27" t="s">
        <v>43</v>
      </c>
      <c r="J35" s="27" t="s">
        <v>44</v>
      </c>
      <c r="K35" s="27" t="s">
        <v>45</v>
      </c>
      <c r="L35" s="27" t="s">
        <v>46</v>
      </c>
      <c r="M35" s="27" t="s">
        <v>47</v>
      </c>
      <c r="N35" s="27" t="s">
        <v>48</v>
      </c>
      <c r="O35" s="27" t="s">
        <v>49</v>
      </c>
      <c r="P35" s="27" t="s">
        <v>50</v>
      </c>
      <c r="Q35" s="27" t="s">
        <v>51</v>
      </c>
      <c r="R35" s="27" t="s">
        <v>52</v>
      </c>
      <c r="S35" s="27" t="s">
        <v>53</v>
      </c>
      <c r="T35" s="27" t="s">
        <v>54</v>
      </c>
      <c r="U35" s="27" t="s">
        <v>55</v>
      </c>
      <c r="V35" s="27" t="s">
        <v>56</v>
      </c>
      <c r="W35" s="27" t="s">
        <v>57</v>
      </c>
      <c r="X35" s="27" t="s">
        <v>58</v>
      </c>
      <c r="Y35" s="27" t="s">
        <v>59</v>
      </c>
      <c r="Z35" s="27" t="s">
        <v>60</v>
      </c>
      <c r="AA35" s="27" t="s">
        <v>61</v>
      </c>
      <c r="AB35" s="27" t="s">
        <v>62</v>
      </c>
      <c r="AC35" s="27" t="s">
        <v>63</v>
      </c>
      <c r="AD35" s="27" t="s">
        <v>64</v>
      </c>
      <c r="AE35" s="27" t="s">
        <v>65</v>
      </c>
      <c r="AF35" s="27" t="s">
        <v>66</v>
      </c>
      <c r="AG35" s="27" t="s">
        <v>67</v>
      </c>
      <c r="AH35" s="27" t="s">
        <v>68</v>
      </c>
      <c r="AI35" s="27" t="s">
        <v>69</v>
      </c>
      <c r="AJ35" s="27" t="s">
        <v>70</v>
      </c>
      <c r="AK35" s="27" t="s">
        <v>71</v>
      </c>
      <c r="AL35" s="27" t="s">
        <v>72</v>
      </c>
      <c r="AM35" s="27" t="s">
        <v>73</v>
      </c>
      <c r="AN35" s="27" t="s">
        <v>74</v>
      </c>
      <c r="AO35" s="27" t="s">
        <v>75</v>
      </c>
      <c r="AP35" s="27" t="s">
        <v>76</v>
      </c>
      <c r="AQ35" s="27" t="s">
        <v>77</v>
      </c>
      <c r="AR35" s="27" t="s">
        <v>78</v>
      </c>
      <c r="AS35" s="27" t="s">
        <v>79</v>
      </c>
      <c r="AT35" s="27" t="s">
        <v>80</v>
      </c>
    </row>
    <row r="36" spans="1:46" ht="18" customHeight="1">
      <c r="A36" s="3" t="s">
        <v>141</v>
      </c>
      <c r="B36" s="1"/>
      <c r="C36" s="1"/>
      <c r="H36" s="27" t="s">
        <v>86</v>
      </c>
      <c r="I36" s="27" t="s">
        <v>87</v>
      </c>
      <c r="J36" s="27" t="s">
        <v>88</v>
      </c>
      <c r="K36" s="27" t="s">
        <v>89</v>
      </c>
      <c r="L36" s="27" t="s">
        <v>90</v>
      </c>
      <c r="M36" s="27" t="s">
        <v>91</v>
      </c>
      <c r="N36" s="27" t="s">
        <v>92</v>
      </c>
      <c r="O36" s="27" t="s">
        <v>93</v>
      </c>
      <c r="P36" s="27" t="s">
        <v>94</v>
      </c>
      <c r="Q36" s="27" t="s">
        <v>95</v>
      </c>
      <c r="R36" s="27" t="s">
        <v>96</v>
      </c>
      <c r="S36" s="27" t="s">
        <v>97</v>
      </c>
      <c r="T36" s="27" t="s">
        <v>98</v>
      </c>
      <c r="U36" s="27" t="s">
        <v>99</v>
      </c>
      <c r="V36" s="27" t="s">
        <v>100</v>
      </c>
      <c r="W36" s="27" t="s">
        <v>101</v>
      </c>
      <c r="X36" s="27" t="s">
        <v>102</v>
      </c>
      <c r="Y36" s="27" t="s">
        <v>103</v>
      </c>
      <c r="Z36" s="27" t="s">
        <v>104</v>
      </c>
      <c r="AA36" s="27" t="s">
        <v>105</v>
      </c>
      <c r="AB36" s="27" t="s">
        <v>106</v>
      </c>
      <c r="AC36" s="27" t="s">
        <v>107</v>
      </c>
      <c r="AD36" s="27" t="s">
        <v>108</v>
      </c>
      <c r="AE36" s="27" t="s">
        <v>109</v>
      </c>
      <c r="AF36" s="27" t="s">
        <v>110</v>
      </c>
      <c r="AG36" s="27" t="s">
        <v>111</v>
      </c>
      <c r="AH36" s="27" t="s">
        <v>112</v>
      </c>
      <c r="AI36" s="27" t="s">
        <v>113</v>
      </c>
      <c r="AJ36" s="27" t="s">
        <v>114</v>
      </c>
      <c r="AK36" s="27" t="s">
        <v>115</v>
      </c>
      <c r="AL36" s="27" t="s">
        <v>116</v>
      </c>
      <c r="AM36" s="27" t="s">
        <v>117</v>
      </c>
      <c r="AN36" s="27" t="s">
        <v>118</v>
      </c>
      <c r="AO36" s="27" t="s">
        <v>119</v>
      </c>
      <c r="AP36" s="27" t="s">
        <v>120</v>
      </c>
      <c r="AQ36" s="27" t="s">
        <v>121</v>
      </c>
      <c r="AR36" s="27" t="s">
        <v>122</v>
      </c>
      <c r="AS36" s="27" t="s">
        <v>123</v>
      </c>
      <c r="AT36" s="27" t="s">
        <v>124</v>
      </c>
    </row>
    <row r="37" spans="1:46" ht="18" customHeight="1" thickBot="1">
      <c r="A37" s="139" t="s">
        <v>142</v>
      </c>
      <c r="B37" s="140"/>
      <c r="C37" s="141"/>
      <c r="D37" s="149" t="s">
        <v>143</v>
      </c>
      <c r="E37" s="150"/>
      <c r="H37" s="28">
        <v>40909</v>
      </c>
      <c r="I37" s="28">
        <v>40940</v>
      </c>
      <c r="J37" s="28">
        <v>40969</v>
      </c>
      <c r="K37" s="28">
        <v>41000</v>
      </c>
      <c r="L37" s="28">
        <v>41030</v>
      </c>
      <c r="M37" s="28">
        <v>41061</v>
      </c>
      <c r="N37" s="28">
        <v>41091</v>
      </c>
      <c r="O37" s="28">
        <v>41122</v>
      </c>
      <c r="P37" s="28">
        <v>41153</v>
      </c>
      <c r="Q37" s="28">
        <v>41183</v>
      </c>
      <c r="R37" s="28">
        <v>41214</v>
      </c>
      <c r="S37" s="28">
        <v>41244</v>
      </c>
      <c r="T37" s="28">
        <v>41275</v>
      </c>
      <c r="U37" s="28">
        <v>41306</v>
      </c>
      <c r="V37" s="28">
        <v>41334</v>
      </c>
      <c r="W37" s="28">
        <v>41365</v>
      </c>
      <c r="X37" s="28">
        <v>41395</v>
      </c>
      <c r="Y37" s="28">
        <v>41426</v>
      </c>
      <c r="Z37" s="28">
        <v>41456</v>
      </c>
      <c r="AA37" s="28">
        <v>41487</v>
      </c>
      <c r="AB37" s="28">
        <v>41518</v>
      </c>
      <c r="AC37" s="28">
        <v>41548</v>
      </c>
      <c r="AD37" s="28">
        <v>41579</v>
      </c>
      <c r="AE37" s="28">
        <v>41609</v>
      </c>
      <c r="AF37" s="28">
        <v>41640</v>
      </c>
      <c r="AG37" s="28">
        <v>41671</v>
      </c>
      <c r="AH37" s="28">
        <v>41699</v>
      </c>
      <c r="AI37" s="28">
        <v>41730</v>
      </c>
      <c r="AJ37" s="28">
        <v>41760</v>
      </c>
      <c r="AK37" s="28">
        <v>41791</v>
      </c>
      <c r="AL37" s="28">
        <v>41821</v>
      </c>
      <c r="AM37" s="28">
        <v>41852</v>
      </c>
      <c r="AN37" s="28">
        <v>41883</v>
      </c>
      <c r="AO37" s="28">
        <v>41913</v>
      </c>
      <c r="AP37" s="28">
        <v>41944</v>
      </c>
      <c r="AQ37" s="28">
        <v>41974</v>
      </c>
      <c r="AR37" s="28">
        <v>42005</v>
      </c>
      <c r="AS37" s="28">
        <v>42036</v>
      </c>
      <c r="AT37" s="28">
        <v>42064</v>
      </c>
    </row>
    <row r="38" spans="1:46" ht="14.45" thickTop="1">
      <c r="A38" s="8" t="s">
        <v>144</v>
      </c>
      <c r="B38" s="142" t="s">
        <v>145</v>
      </c>
      <c r="C38" s="143"/>
      <c r="D38" s="135">
        <v>3516000</v>
      </c>
      <c r="E38" s="136"/>
      <c r="G38" s="34">
        <f t="shared" ref="G38:G43" si="16">SUM(H38:AT38)-D38</f>
        <v>0</v>
      </c>
      <c r="H38" s="33"/>
      <c r="I38" s="33"/>
      <c r="J38" s="33"/>
      <c r="K38" s="33">
        <f>$D38/36</f>
        <v>97666.666666666672</v>
      </c>
      <c r="L38" s="33">
        <f t="shared" ref="L38:AT42" si="17">$D38/36</f>
        <v>97666.666666666672</v>
      </c>
      <c r="M38" s="33">
        <f t="shared" si="17"/>
        <v>97666.666666666672</v>
      </c>
      <c r="N38" s="33">
        <f t="shared" si="17"/>
        <v>97666.666666666672</v>
      </c>
      <c r="O38" s="33">
        <f t="shared" si="17"/>
        <v>97666.666666666672</v>
      </c>
      <c r="P38" s="33">
        <f t="shared" si="17"/>
        <v>97666.666666666672</v>
      </c>
      <c r="Q38" s="33">
        <f t="shared" si="17"/>
        <v>97666.666666666672</v>
      </c>
      <c r="R38" s="33">
        <f t="shared" si="17"/>
        <v>97666.666666666672</v>
      </c>
      <c r="S38" s="33">
        <f t="shared" si="17"/>
        <v>97666.666666666672</v>
      </c>
      <c r="T38" s="33">
        <f t="shared" si="17"/>
        <v>97666.666666666672</v>
      </c>
      <c r="U38" s="33">
        <f t="shared" si="17"/>
        <v>97666.666666666672</v>
      </c>
      <c r="V38" s="33">
        <f t="shared" si="17"/>
        <v>97666.666666666672</v>
      </c>
      <c r="W38" s="33">
        <f t="shared" si="17"/>
        <v>97666.666666666672</v>
      </c>
      <c r="X38" s="33">
        <f t="shared" si="17"/>
        <v>97666.666666666672</v>
      </c>
      <c r="Y38" s="33">
        <f t="shared" si="17"/>
        <v>97666.666666666672</v>
      </c>
      <c r="Z38" s="33">
        <f t="shared" si="17"/>
        <v>97666.666666666672</v>
      </c>
      <c r="AA38" s="33">
        <f t="shared" si="17"/>
        <v>97666.666666666672</v>
      </c>
      <c r="AB38" s="33">
        <f t="shared" si="17"/>
        <v>97666.666666666672</v>
      </c>
      <c r="AC38" s="33">
        <f t="shared" si="17"/>
        <v>97666.666666666672</v>
      </c>
      <c r="AD38" s="33">
        <f t="shared" si="17"/>
        <v>97666.666666666672</v>
      </c>
      <c r="AE38" s="33">
        <f t="shared" si="17"/>
        <v>97666.666666666672</v>
      </c>
      <c r="AF38" s="33">
        <f t="shared" si="17"/>
        <v>97666.666666666672</v>
      </c>
      <c r="AG38" s="33">
        <f t="shared" si="17"/>
        <v>97666.666666666672</v>
      </c>
      <c r="AH38" s="33">
        <f t="shared" si="17"/>
        <v>97666.666666666672</v>
      </c>
      <c r="AI38" s="33">
        <f t="shared" si="17"/>
        <v>97666.666666666672</v>
      </c>
      <c r="AJ38" s="33">
        <f t="shared" si="17"/>
        <v>97666.666666666672</v>
      </c>
      <c r="AK38" s="33">
        <f t="shared" si="17"/>
        <v>97666.666666666672</v>
      </c>
      <c r="AL38" s="33">
        <f t="shared" si="17"/>
        <v>97666.666666666672</v>
      </c>
      <c r="AM38" s="33">
        <f t="shared" si="17"/>
        <v>97666.666666666672</v>
      </c>
      <c r="AN38" s="33">
        <f t="shared" si="17"/>
        <v>97666.666666666672</v>
      </c>
      <c r="AO38" s="33">
        <f t="shared" si="17"/>
        <v>97666.666666666672</v>
      </c>
      <c r="AP38" s="33">
        <f t="shared" si="17"/>
        <v>97666.666666666672</v>
      </c>
      <c r="AQ38" s="33">
        <f t="shared" si="17"/>
        <v>97666.666666666672</v>
      </c>
      <c r="AR38" s="33">
        <f t="shared" si="17"/>
        <v>97666.666666666672</v>
      </c>
      <c r="AS38" s="33">
        <f t="shared" si="17"/>
        <v>97666.666666666672</v>
      </c>
      <c r="AT38" s="33">
        <f t="shared" si="17"/>
        <v>97666.666666666672</v>
      </c>
    </row>
    <row r="39" spans="1:46">
      <c r="A39" s="6"/>
      <c r="B39" s="129" t="s">
        <v>146</v>
      </c>
      <c r="C39" s="130"/>
      <c r="D39" s="137">
        <v>7305000</v>
      </c>
      <c r="E39" s="138"/>
      <c r="G39" s="34">
        <f t="shared" si="16"/>
        <v>0</v>
      </c>
      <c r="H39" s="33"/>
      <c r="I39" s="33"/>
      <c r="J39" s="33"/>
      <c r="K39" s="33">
        <f>$D39/36</f>
        <v>202916.66666666666</v>
      </c>
      <c r="L39" s="33">
        <f t="shared" ref="L39:Z39" si="18">$D39/36</f>
        <v>202916.66666666666</v>
      </c>
      <c r="M39" s="33">
        <f t="shared" si="18"/>
        <v>202916.66666666666</v>
      </c>
      <c r="N39" s="33">
        <f t="shared" si="18"/>
        <v>202916.66666666666</v>
      </c>
      <c r="O39" s="33">
        <f t="shared" si="18"/>
        <v>202916.66666666666</v>
      </c>
      <c r="P39" s="33">
        <f t="shared" si="18"/>
        <v>202916.66666666666</v>
      </c>
      <c r="Q39" s="33">
        <f t="shared" si="18"/>
        <v>202916.66666666666</v>
      </c>
      <c r="R39" s="33">
        <f t="shared" si="18"/>
        <v>202916.66666666666</v>
      </c>
      <c r="S39" s="33">
        <f t="shared" si="18"/>
        <v>202916.66666666666</v>
      </c>
      <c r="T39" s="33">
        <f t="shared" si="18"/>
        <v>202916.66666666666</v>
      </c>
      <c r="U39" s="33">
        <f t="shared" si="18"/>
        <v>202916.66666666666</v>
      </c>
      <c r="V39" s="33">
        <f t="shared" si="18"/>
        <v>202916.66666666666</v>
      </c>
      <c r="W39" s="33">
        <f t="shared" si="18"/>
        <v>202916.66666666666</v>
      </c>
      <c r="X39" s="33">
        <f t="shared" si="18"/>
        <v>202916.66666666666</v>
      </c>
      <c r="Y39" s="33">
        <f t="shared" si="18"/>
        <v>202916.66666666666</v>
      </c>
      <c r="Z39" s="33">
        <f t="shared" si="18"/>
        <v>202916.66666666666</v>
      </c>
      <c r="AA39" s="33">
        <f t="shared" si="17"/>
        <v>202916.66666666666</v>
      </c>
      <c r="AB39" s="33">
        <f t="shared" si="17"/>
        <v>202916.66666666666</v>
      </c>
      <c r="AC39" s="33">
        <f t="shared" si="17"/>
        <v>202916.66666666666</v>
      </c>
      <c r="AD39" s="33">
        <f t="shared" si="17"/>
        <v>202916.66666666666</v>
      </c>
      <c r="AE39" s="33">
        <f t="shared" si="17"/>
        <v>202916.66666666666</v>
      </c>
      <c r="AF39" s="33">
        <f t="shared" si="17"/>
        <v>202916.66666666666</v>
      </c>
      <c r="AG39" s="33">
        <f t="shared" si="17"/>
        <v>202916.66666666666</v>
      </c>
      <c r="AH39" s="33">
        <f t="shared" si="17"/>
        <v>202916.66666666666</v>
      </c>
      <c r="AI39" s="33">
        <f t="shared" si="17"/>
        <v>202916.66666666666</v>
      </c>
      <c r="AJ39" s="33">
        <f t="shared" si="17"/>
        <v>202916.66666666666</v>
      </c>
      <c r="AK39" s="33">
        <f t="shared" si="17"/>
        <v>202916.66666666666</v>
      </c>
      <c r="AL39" s="33">
        <f t="shared" si="17"/>
        <v>202916.66666666666</v>
      </c>
      <c r="AM39" s="33">
        <f t="shared" si="17"/>
        <v>202916.66666666666</v>
      </c>
      <c r="AN39" s="33">
        <f t="shared" si="17"/>
        <v>202916.66666666666</v>
      </c>
      <c r="AO39" s="33">
        <f t="shared" si="17"/>
        <v>202916.66666666666</v>
      </c>
      <c r="AP39" s="33">
        <f t="shared" si="17"/>
        <v>202916.66666666666</v>
      </c>
      <c r="AQ39" s="33">
        <f t="shared" si="17"/>
        <v>202916.66666666666</v>
      </c>
      <c r="AR39" s="33">
        <f t="shared" si="17"/>
        <v>202916.66666666666</v>
      </c>
      <c r="AS39" s="33">
        <f t="shared" si="17"/>
        <v>202916.66666666666</v>
      </c>
      <c r="AT39" s="33">
        <f t="shared" si="17"/>
        <v>202916.66666666666</v>
      </c>
    </row>
    <row r="40" spans="1:46">
      <c r="A40" s="6"/>
      <c r="B40" s="129" t="s">
        <v>147</v>
      </c>
      <c r="C40" s="130"/>
      <c r="D40" s="137">
        <v>3600000</v>
      </c>
      <c r="E40" s="138"/>
      <c r="G40" s="34">
        <f t="shared" si="16"/>
        <v>0</v>
      </c>
      <c r="H40" s="33"/>
      <c r="I40" s="33"/>
      <c r="J40" s="33"/>
      <c r="K40" s="33">
        <f>$D40/36</f>
        <v>100000</v>
      </c>
      <c r="L40" s="33">
        <f t="shared" si="17"/>
        <v>100000</v>
      </c>
      <c r="M40" s="33">
        <f t="shared" si="17"/>
        <v>100000</v>
      </c>
      <c r="N40" s="33">
        <f t="shared" si="17"/>
        <v>100000</v>
      </c>
      <c r="O40" s="33">
        <f t="shared" si="17"/>
        <v>100000</v>
      </c>
      <c r="P40" s="33">
        <f t="shared" si="17"/>
        <v>100000</v>
      </c>
      <c r="Q40" s="33">
        <f t="shared" si="17"/>
        <v>100000</v>
      </c>
      <c r="R40" s="33">
        <f t="shared" si="17"/>
        <v>100000</v>
      </c>
      <c r="S40" s="33">
        <f t="shared" si="17"/>
        <v>100000</v>
      </c>
      <c r="T40" s="33">
        <f t="shared" si="17"/>
        <v>100000</v>
      </c>
      <c r="U40" s="33">
        <f t="shared" si="17"/>
        <v>100000</v>
      </c>
      <c r="V40" s="33">
        <f t="shared" si="17"/>
        <v>100000</v>
      </c>
      <c r="W40" s="33">
        <f t="shared" si="17"/>
        <v>100000</v>
      </c>
      <c r="X40" s="33">
        <f t="shared" si="17"/>
        <v>100000</v>
      </c>
      <c r="Y40" s="33">
        <f t="shared" si="17"/>
        <v>100000</v>
      </c>
      <c r="Z40" s="33">
        <f t="shared" si="17"/>
        <v>100000</v>
      </c>
      <c r="AA40" s="33">
        <f t="shared" si="17"/>
        <v>100000</v>
      </c>
      <c r="AB40" s="33">
        <f t="shared" si="17"/>
        <v>100000</v>
      </c>
      <c r="AC40" s="33">
        <f t="shared" si="17"/>
        <v>100000</v>
      </c>
      <c r="AD40" s="33">
        <f t="shared" si="17"/>
        <v>100000</v>
      </c>
      <c r="AE40" s="33">
        <f t="shared" si="17"/>
        <v>100000</v>
      </c>
      <c r="AF40" s="33">
        <f t="shared" si="17"/>
        <v>100000</v>
      </c>
      <c r="AG40" s="33">
        <f t="shared" si="17"/>
        <v>100000</v>
      </c>
      <c r="AH40" s="33">
        <f t="shared" si="17"/>
        <v>100000</v>
      </c>
      <c r="AI40" s="33">
        <f t="shared" si="17"/>
        <v>100000</v>
      </c>
      <c r="AJ40" s="33">
        <f t="shared" si="17"/>
        <v>100000</v>
      </c>
      <c r="AK40" s="33">
        <f t="shared" si="17"/>
        <v>100000</v>
      </c>
      <c r="AL40" s="33">
        <f t="shared" si="17"/>
        <v>100000</v>
      </c>
      <c r="AM40" s="33">
        <f t="shared" si="17"/>
        <v>100000</v>
      </c>
      <c r="AN40" s="33">
        <f t="shared" si="17"/>
        <v>100000</v>
      </c>
      <c r="AO40" s="33">
        <f t="shared" si="17"/>
        <v>100000</v>
      </c>
      <c r="AP40" s="33">
        <f t="shared" si="17"/>
        <v>100000</v>
      </c>
      <c r="AQ40" s="33">
        <f t="shared" si="17"/>
        <v>100000</v>
      </c>
      <c r="AR40" s="33">
        <f t="shared" si="17"/>
        <v>100000</v>
      </c>
      <c r="AS40" s="33">
        <f t="shared" si="17"/>
        <v>100000</v>
      </c>
      <c r="AT40" s="33">
        <f t="shared" si="17"/>
        <v>100000</v>
      </c>
    </row>
    <row r="41" spans="1:46">
      <c r="A41" s="7"/>
      <c r="B41" s="129" t="s">
        <v>148</v>
      </c>
      <c r="C41" s="130"/>
      <c r="D41" s="137">
        <v>3900000</v>
      </c>
      <c r="E41" s="138"/>
      <c r="G41" s="34">
        <f t="shared" si="16"/>
        <v>0</v>
      </c>
      <c r="H41" s="33"/>
      <c r="I41" s="33"/>
      <c r="J41" s="33">
        <v>300000</v>
      </c>
      <c r="K41" s="33">
        <f>($D41-$H41-$I41-$J41)/36</f>
        <v>100000</v>
      </c>
      <c r="L41" s="33">
        <f t="shared" ref="L41:AT41" si="19">($D41-$H41-$I41-$J41)/36</f>
        <v>100000</v>
      </c>
      <c r="M41" s="33">
        <f t="shared" si="19"/>
        <v>100000</v>
      </c>
      <c r="N41" s="33">
        <f t="shared" si="19"/>
        <v>100000</v>
      </c>
      <c r="O41" s="33">
        <f t="shared" si="19"/>
        <v>100000</v>
      </c>
      <c r="P41" s="33">
        <f t="shared" si="19"/>
        <v>100000</v>
      </c>
      <c r="Q41" s="33">
        <f t="shared" si="19"/>
        <v>100000</v>
      </c>
      <c r="R41" s="33">
        <f t="shared" si="19"/>
        <v>100000</v>
      </c>
      <c r="S41" s="33">
        <f t="shared" si="19"/>
        <v>100000</v>
      </c>
      <c r="T41" s="33">
        <f t="shared" si="19"/>
        <v>100000</v>
      </c>
      <c r="U41" s="33">
        <f t="shared" si="19"/>
        <v>100000</v>
      </c>
      <c r="V41" s="33">
        <f t="shared" si="19"/>
        <v>100000</v>
      </c>
      <c r="W41" s="33">
        <f t="shared" si="19"/>
        <v>100000</v>
      </c>
      <c r="X41" s="33">
        <f t="shared" si="19"/>
        <v>100000</v>
      </c>
      <c r="Y41" s="33">
        <f t="shared" si="19"/>
        <v>100000</v>
      </c>
      <c r="Z41" s="33">
        <f t="shared" si="19"/>
        <v>100000</v>
      </c>
      <c r="AA41" s="33">
        <f t="shared" si="19"/>
        <v>100000</v>
      </c>
      <c r="AB41" s="33">
        <f t="shared" si="19"/>
        <v>100000</v>
      </c>
      <c r="AC41" s="33">
        <f t="shared" si="19"/>
        <v>100000</v>
      </c>
      <c r="AD41" s="33">
        <f t="shared" si="19"/>
        <v>100000</v>
      </c>
      <c r="AE41" s="33">
        <f t="shared" si="19"/>
        <v>100000</v>
      </c>
      <c r="AF41" s="33">
        <f t="shared" si="19"/>
        <v>100000</v>
      </c>
      <c r="AG41" s="33">
        <f t="shared" si="19"/>
        <v>100000</v>
      </c>
      <c r="AH41" s="33">
        <f t="shared" si="19"/>
        <v>100000</v>
      </c>
      <c r="AI41" s="33">
        <f t="shared" si="19"/>
        <v>100000</v>
      </c>
      <c r="AJ41" s="33">
        <f t="shared" si="19"/>
        <v>100000</v>
      </c>
      <c r="AK41" s="33">
        <f t="shared" si="19"/>
        <v>100000</v>
      </c>
      <c r="AL41" s="33">
        <f t="shared" si="19"/>
        <v>100000</v>
      </c>
      <c r="AM41" s="33">
        <f t="shared" si="19"/>
        <v>100000</v>
      </c>
      <c r="AN41" s="33">
        <f t="shared" si="19"/>
        <v>100000</v>
      </c>
      <c r="AO41" s="33">
        <f t="shared" si="19"/>
        <v>100000</v>
      </c>
      <c r="AP41" s="33">
        <f t="shared" si="19"/>
        <v>100000</v>
      </c>
      <c r="AQ41" s="33">
        <f t="shared" si="19"/>
        <v>100000</v>
      </c>
      <c r="AR41" s="33">
        <f t="shared" si="19"/>
        <v>100000</v>
      </c>
      <c r="AS41" s="33">
        <f t="shared" si="19"/>
        <v>100000</v>
      </c>
      <c r="AT41" s="33">
        <f t="shared" si="19"/>
        <v>100000</v>
      </c>
    </row>
    <row r="42" spans="1:46">
      <c r="A42" s="5" t="s">
        <v>149</v>
      </c>
      <c r="B42" s="129" t="s">
        <v>150</v>
      </c>
      <c r="C42" s="130"/>
      <c r="D42" s="137">
        <v>10440000</v>
      </c>
      <c r="E42" s="138"/>
      <c r="G42" s="34">
        <f t="shared" si="16"/>
        <v>0</v>
      </c>
      <c r="H42" s="33"/>
      <c r="I42" s="33"/>
      <c r="J42" s="33"/>
      <c r="K42" s="33">
        <f>$D42/36</f>
        <v>290000</v>
      </c>
      <c r="L42" s="33">
        <f t="shared" si="17"/>
        <v>290000</v>
      </c>
      <c r="M42" s="33">
        <f t="shared" si="17"/>
        <v>290000</v>
      </c>
      <c r="N42" s="33">
        <f t="shared" si="17"/>
        <v>290000</v>
      </c>
      <c r="O42" s="33">
        <f t="shared" si="17"/>
        <v>290000</v>
      </c>
      <c r="P42" s="33">
        <f t="shared" si="17"/>
        <v>290000</v>
      </c>
      <c r="Q42" s="33">
        <f t="shared" si="17"/>
        <v>290000</v>
      </c>
      <c r="R42" s="33">
        <f t="shared" si="17"/>
        <v>290000</v>
      </c>
      <c r="S42" s="33">
        <f t="shared" si="17"/>
        <v>290000</v>
      </c>
      <c r="T42" s="33">
        <f t="shared" si="17"/>
        <v>290000</v>
      </c>
      <c r="U42" s="33">
        <f t="shared" si="17"/>
        <v>290000</v>
      </c>
      <c r="V42" s="33">
        <f t="shared" si="17"/>
        <v>290000</v>
      </c>
      <c r="W42" s="33">
        <f t="shared" si="17"/>
        <v>290000</v>
      </c>
      <c r="X42" s="33">
        <f t="shared" si="17"/>
        <v>290000</v>
      </c>
      <c r="Y42" s="33">
        <f t="shared" si="17"/>
        <v>290000</v>
      </c>
      <c r="Z42" s="33">
        <f t="shared" si="17"/>
        <v>290000</v>
      </c>
      <c r="AA42" s="33">
        <f t="shared" si="17"/>
        <v>290000</v>
      </c>
      <c r="AB42" s="33">
        <f t="shared" si="17"/>
        <v>290000</v>
      </c>
      <c r="AC42" s="33">
        <f t="shared" si="17"/>
        <v>290000</v>
      </c>
      <c r="AD42" s="33">
        <f t="shared" si="17"/>
        <v>290000</v>
      </c>
      <c r="AE42" s="33">
        <f t="shared" si="17"/>
        <v>290000</v>
      </c>
      <c r="AF42" s="33">
        <f t="shared" si="17"/>
        <v>290000</v>
      </c>
      <c r="AG42" s="33">
        <f t="shared" si="17"/>
        <v>290000</v>
      </c>
      <c r="AH42" s="33">
        <f t="shared" si="17"/>
        <v>290000</v>
      </c>
      <c r="AI42" s="33">
        <f t="shared" si="17"/>
        <v>290000</v>
      </c>
      <c r="AJ42" s="33">
        <f t="shared" si="17"/>
        <v>290000</v>
      </c>
      <c r="AK42" s="33">
        <f t="shared" si="17"/>
        <v>290000</v>
      </c>
      <c r="AL42" s="33">
        <f t="shared" si="17"/>
        <v>290000</v>
      </c>
      <c r="AM42" s="33">
        <f t="shared" si="17"/>
        <v>290000</v>
      </c>
      <c r="AN42" s="33">
        <f t="shared" si="17"/>
        <v>290000</v>
      </c>
      <c r="AO42" s="33">
        <f t="shared" si="17"/>
        <v>290000</v>
      </c>
      <c r="AP42" s="33">
        <f t="shared" si="17"/>
        <v>290000</v>
      </c>
      <c r="AQ42" s="33">
        <f t="shared" si="17"/>
        <v>290000</v>
      </c>
      <c r="AR42" s="33">
        <f t="shared" si="17"/>
        <v>290000</v>
      </c>
      <c r="AS42" s="33">
        <f t="shared" si="17"/>
        <v>290000</v>
      </c>
      <c r="AT42" s="33">
        <f t="shared" si="17"/>
        <v>290000</v>
      </c>
    </row>
    <row r="43" spans="1:46">
      <c r="A43" s="7"/>
      <c r="B43" s="129" t="s">
        <v>151</v>
      </c>
      <c r="C43" s="130"/>
      <c r="D43" s="137">
        <v>3186250</v>
      </c>
      <c r="E43" s="138"/>
      <c r="G43" s="34">
        <f t="shared" si="16"/>
        <v>0</v>
      </c>
      <c r="H43" s="33"/>
      <c r="I43" s="33"/>
      <c r="J43" s="33"/>
      <c r="K43" s="33">
        <f>1378750/12</f>
        <v>114895.83333333333</v>
      </c>
      <c r="L43" s="33">
        <f t="shared" ref="L43:V43" si="20">1378750/12</f>
        <v>114895.83333333333</v>
      </c>
      <c r="M43" s="33">
        <f t="shared" si="20"/>
        <v>114895.83333333333</v>
      </c>
      <c r="N43" s="33">
        <f t="shared" si="20"/>
        <v>114895.83333333333</v>
      </c>
      <c r="O43" s="33">
        <f t="shared" si="20"/>
        <v>114895.83333333333</v>
      </c>
      <c r="P43" s="33">
        <f t="shared" si="20"/>
        <v>114895.83333333333</v>
      </c>
      <c r="Q43" s="33">
        <f t="shared" si="20"/>
        <v>114895.83333333333</v>
      </c>
      <c r="R43" s="33">
        <f t="shared" si="20"/>
        <v>114895.83333333333</v>
      </c>
      <c r="S43" s="33">
        <f t="shared" si="20"/>
        <v>114895.83333333333</v>
      </c>
      <c r="T43" s="33">
        <f t="shared" si="20"/>
        <v>114895.83333333333</v>
      </c>
      <c r="U43" s="33">
        <f t="shared" si="20"/>
        <v>114895.83333333333</v>
      </c>
      <c r="V43" s="33">
        <f t="shared" si="20"/>
        <v>114895.83333333333</v>
      </c>
      <c r="W43" s="33">
        <f>903750/12</f>
        <v>75312.5</v>
      </c>
      <c r="X43" s="33">
        <f t="shared" ref="X43:AT43" si="21">903750/12</f>
        <v>75312.5</v>
      </c>
      <c r="Y43" s="33">
        <f t="shared" si="21"/>
        <v>75312.5</v>
      </c>
      <c r="Z43" s="33">
        <f t="shared" si="21"/>
        <v>75312.5</v>
      </c>
      <c r="AA43" s="33">
        <f t="shared" si="21"/>
        <v>75312.5</v>
      </c>
      <c r="AB43" s="33">
        <f t="shared" si="21"/>
        <v>75312.5</v>
      </c>
      <c r="AC43" s="33">
        <f t="shared" si="21"/>
        <v>75312.5</v>
      </c>
      <c r="AD43" s="33">
        <f t="shared" si="21"/>
        <v>75312.5</v>
      </c>
      <c r="AE43" s="33">
        <f t="shared" si="21"/>
        <v>75312.5</v>
      </c>
      <c r="AF43" s="33">
        <f t="shared" si="21"/>
        <v>75312.5</v>
      </c>
      <c r="AG43" s="33">
        <f t="shared" si="21"/>
        <v>75312.5</v>
      </c>
      <c r="AH43" s="33">
        <f t="shared" si="21"/>
        <v>75312.5</v>
      </c>
      <c r="AI43" s="33">
        <f t="shared" si="21"/>
        <v>75312.5</v>
      </c>
      <c r="AJ43" s="33">
        <f t="shared" si="21"/>
        <v>75312.5</v>
      </c>
      <c r="AK43" s="33">
        <f t="shared" si="21"/>
        <v>75312.5</v>
      </c>
      <c r="AL43" s="33">
        <f t="shared" si="21"/>
        <v>75312.5</v>
      </c>
      <c r="AM43" s="33">
        <f t="shared" si="21"/>
        <v>75312.5</v>
      </c>
      <c r="AN43" s="33">
        <f t="shared" si="21"/>
        <v>75312.5</v>
      </c>
      <c r="AO43" s="33">
        <f t="shared" si="21"/>
        <v>75312.5</v>
      </c>
      <c r="AP43" s="33">
        <f t="shared" si="21"/>
        <v>75312.5</v>
      </c>
      <c r="AQ43" s="33">
        <f t="shared" si="21"/>
        <v>75312.5</v>
      </c>
      <c r="AR43" s="33">
        <f t="shared" si="21"/>
        <v>75312.5</v>
      </c>
      <c r="AS43" s="33">
        <f t="shared" si="21"/>
        <v>75312.5</v>
      </c>
      <c r="AT43" s="33">
        <f t="shared" si="21"/>
        <v>75312.5</v>
      </c>
    </row>
    <row r="44" spans="1:46">
      <c r="D44" s="4" t="s">
        <v>152</v>
      </c>
      <c r="E44" s="2">
        <v>31947250</v>
      </c>
    </row>
    <row r="46" spans="1:46">
      <c r="G46" s="29" t="s">
        <v>133</v>
      </c>
    </row>
    <row r="47" spans="1:46">
      <c r="G47" s="29" t="s">
        <v>126</v>
      </c>
      <c r="H47" s="32">
        <f>SUM(H38:AT41)</f>
        <v>18321000</v>
      </c>
    </row>
    <row r="48" spans="1:46">
      <c r="G48" s="29" t="s">
        <v>136</v>
      </c>
      <c r="H48" s="32">
        <f>SUM(H42:AT43)</f>
        <v>13626250.000000007</v>
      </c>
    </row>
    <row r="53" spans="1:5" ht="27">
      <c r="B53" s="35" t="s">
        <v>153</v>
      </c>
      <c r="C53" s="10" t="s">
        <v>154</v>
      </c>
      <c r="D53" s="9" t="s">
        <v>155</v>
      </c>
      <c r="E53" s="38" t="s">
        <v>156</v>
      </c>
    </row>
    <row r="54" spans="1:5">
      <c r="A54" s="9" t="s">
        <v>126</v>
      </c>
      <c r="B54" s="26">
        <f>SUM(H14:AT14,H30:AT30)+H47</f>
        <v>88371000</v>
      </c>
      <c r="C54" s="37">
        <f>D54-B54</f>
        <v>-2041000</v>
      </c>
      <c r="D54" s="36">
        <v>86330000</v>
      </c>
      <c r="E54" s="36">
        <v>84670000</v>
      </c>
    </row>
    <row r="55" spans="1:5">
      <c r="A55" s="9" t="s">
        <v>132</v>
      </c>
      <c r="B55" s="26">
        <f>SUM(H15:AT15)</f>
        <v>137400000</v>
      </c>
      <c r="C55" s="37">
        <f>D55-B55</f>
        <v>-70870000</v>
      </c>
      <c r="D55" s="36">
        <v>66530000</v>
      </c>
      <c r="E55" s="36">
        <v>68520000</v>
      </c>
    </row>
    <row r="56" spans="1:5">
      <c r="A56" s="9" t="s">
        <v>136</v>
      </c>
      <c r="B56" s="26">
        <f>SUM(H31:AT31)+H48</f>
        <v>282933250</v>
      </c>
      <c r="C56" s="37">
        <f>D56-B56</f>
        <v>-141373250</v>
      </c>
      <c r="D56" s="36">
        <v>141560000</v>
      </c>
      <c r="E56" s="36">
        <v>141230000</v>
      </c>
    </row>
    <row r="57" spans="1:5">
      <c r="A57" s="9" t="s">
        <v>157</v>
      </c>
      <c r="B57" s="26">
        <f>SUM(B54:B56)</f>
        <v>508704250</v>
      </c>
      <c r="C57" s="37">
        <f>D57-B57</f>
        <v>-214284250</v>
      </c>
      <c r="D57" s="36">
        <f>SUM(D54:D56)</f>
        <v>294420000</v>
      </c>
      <c r="E57" s="36">
        <v>294420000</v>
      </c>
    </row>
  </sheetData>
  <mergeCells count="16">
    <mergeCell ref="B42:C42"/>
    <mergeCell ref="A19:B20"/>
    <mergeCell ref="A2:B3"/>
    <mergeCell ref="B43:C43"/>
    <mergeCell ref="D37:E37"/>
    <mergeCell ref="D38:E38"/>
    <mergeCell ref="D39:E39"/>
    <mergeCell ref="D40:E40"/>
    <mergeCell ref="D41:E41"/>
    <mergeCell ref="D42:E42"/>
    <mergeCell ref="D43:E43"/>
    <mergeCell ref="A37:C37"/>
    <mergeCell ref="B38:C38"/>
    <mergeCell ref="B39:C39"/>
    <mergeCell ref="B40:C40"/>
    <mergeCell ref="B41:C41"/>
  </mergeCells>
  <phoneticPr fontId="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0"/>
  <sheetViews>
    <sheetView zoomScale="70" zoomScaleNormal="70" workbookViewId="0">
      <selection activeCell="P10" sqref="P10"/>
    </sheetView>
  </sheetViews>
  <sheetFormatPr defaultRowHeight="12.95"/>
  <cols>
    <col min="1" max="1" width="7.125" bestFit="1" customWidth="1"/>
    <col min="2" max="2" width="17.375" bestFit="1" customWidth="1"/>
    <col min="3" max="15" width="11.625" customWidth="1"/>
    <col min="16" max="16" width="13.375" bestFit="1" customWidth="1"/>
  </cols>
  <sheetData>
    <row r="2" spans="1:16">
      <c r="C2" s="144" t="s">
        <v>158</v>
      </c>
      <c r="D2" s="145"/>
      <c r="E2" s="146"/>
      <c r="F2" s="144" t="s">
        <v>159</v>
      </c>
      <c r="G2" s="145"/>
      <c r="H2" s="145"/>
      <c r="I2" s="146"/>
      <c r="J2" s="144" t="s">
        <v>160</v>
      </c>
      <c r="K2" s="145"/>
      <c r="L2" s="145"/>
      <c r="M2" s="146"/>
      <c r="N2" s="144" t="s">
        <v>161</v>
      </c>
      <c r="O2" s="146"/>
      <c r="P2" s="147" t="s">
        <v>143</v>
      </c>
    </row>
    <row r="3" spans="1:16">
      <c r="C3" s="52" t="s">
        <v>162</v>
      </c>
      <c r="D3" s="52" t="s">
        <v>163</v>
      </c>
      <c r="E3" s="52" t="s">
        <v>164</v>
      </c>
      <c r="F3" s="52" t="s">
        <v>165</v>
      </c>
      <c r="G3" s="52" t="s">
        <v>162</v>
      </c>
      <c r="H3" s="52" t="s">
        <v>163</v>
      </c>
      <c r="I3" s="52" t="s">
        <v>164</v>
      </c>
      <c r="J3" s="52" t="s">
        <v>165</v>
      </c>
      <c r="K3" s="52" t="s">
        <v>162</v>
      </c>
      <c r="L3" s="52" t="s">
        <v>163</v>
      </c>
      <c r="M3" s="52" t="s">
        <v>164</v>
      </c>
      <c r="N3" s="52" t="s">
        <v>165</v>
      </c>
      <c r="O3" s="52" t="s">
        <v>162</v>
      </c>
      <c r="P3" s="148"/>
    </row>
    <row r="4" spans="1:16" s="41" customFormat="1">
      <c r="A4" s="48" t="s">
        <v>166</v>
      </c>
      <c r="B4" s="47" t="s">
        <v>167</v>
      </c>
      <c r="C4" s="55" t="e">
        <f>#REF!</f>
        <v>#REF!</v>
      </c>
      <c r="D4" s="55" t="e">
        <f>#REF!</f>
        <v>#REF!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5">
        <v>0</v>
      </c>
      <c r="K4" s="55">
        <v>0</v>
      </c>
      <c r="L4" s="55">
        <v>0</v>
      </c>
      <c r="M4" s="55">
        <v>0</v>
      </c>
      <c r="N4" s="55">
        <v>0</v>
      </c>
      <c r="O4" s="55">
        <v>0</v>
      </c>
      <c r="P4" s="47" t="e">
        <f>SUM(C4:O4)</f>
        <v>#REF!</v>
      </c>
    </row>
    <row r="5" spans="1:16" s="41" customFormat="1">
      <c r="A5" s="49"/>
      <c r="B5" s="47" t="s">
        <v>168</v>
      </c>
      <c r="C5" s="55" t="e">
        <f>ROUNDDOWN(#REF!/37*1,-1)</f>
        <v>#REF!</v>
      </c>
      <c r="D5" s="55" t="e">
        <f>ROUNDDOWN(#REF!/37*3,-1)</f>
        <v>#REF!</v>
      </c>
      <c r="E5" s="55" t="e">
        <f>D5</f>
        <v>#REF!</v>
      </c>
      <c r="F5" s="55" t="e">
        <f t="shared" ref="F5:O5" si="0">E5</f>
        <v>#REF!</v>
      </c>
      <c r="G5" s="55" t="e">
        <f t="shared" si="0"/>
        <v>#REF!</v>
      </c>
      <c r="H5" s="55" t="e">
        <f t="shared" si="0"/>
        <v>#REF!</v>
      </c>
      <c r="I5" s="55" t="e">
        <f t="shared" si="0"/>
        <v>#REF!</v>
      </c>
      <c r="J5" s="55" t="e">
        <f t="shared" si="0"/>
        <v>#REF!</v>
      </c>
      <c r="K5" s="55" t="e">
        <f t="shared" si="0"/>
        <v>#REF!</v>
      </c>
      <c r="L5" s="55" t="e">
        <f t="shared" si="0"/>
        <v>#REF!</v>
      </c>
      <c r="M5" s="55" t="e">
        <f t="shared" si="0"/>
        <v>#REF!</v>
      </c>
      <c r="N5" s="55" t="e">
        <f t="shared" si="0"/>
        <v>#REF!</v>
      </c>
      <c r="O5" s="55" t="e">
        <f t="shared" si="0"/>
        <v>#REF!</v>
      </c>
      <c r="P5" s="47" t="e">
        <f>SUM(C5:O5)</f>
        <v>#REF!</v>
      </c>
    </row>
    <row r="6" spans="1:16">
      <c r="A6" s="50" t="s">
        <v>169</v>
      </c>
      <c r="B6" s="51"/>
      <c r="C6" s="55" t="e">
        <f>ROUNDDOWN(#REF!+SUM(#REF!)/4,-1)</f>
        <v>#REF!</v>
      </c>
      <c r="D6" s="55" t="e">
        <f>ROUNDDOWN(SUM(#REF!)/4,-1)</f>
        <v>#REF!</v>
      </c>
      <c r="E6" s="55" t="e">
        <f>ROUNDDOWN(D6,-1)</f>
        <v>#REF!</v>
      </c>
      <c r="F6" s="55" t="e">
        <f>SUM(#REF!)-SUM('請求スケジュール (Worst)'!C6:E6)</f>
        <v>#REF!</v>
      </c>
      <c r="G6" s="55" t="e">
        <f>ROUNDDOWN(SUM(#REF!)/4,-1)</f>
        <v>#REF!</v>
      </c>
      <c r="H6" s="55" t="e">
        <f>G6</f>
        <v>#REF!</v>
      </c>
      <c r="I6" s="55" t="e">
        <f>H6</f>
        <v>#REF!</v>
      </c>
      <c r="J6" s="55" t="e">
        <f>SUM(#REF!)-SUM(G6:I6)</f>
        <v>#REF!</v>
      </c>
      <c r="K6" s="55" t="e">
        <f>ROUNDDOWN(SUM(#REF!)/4,-1)</f>
        <v>#REF!</v>
      </c>
      <c r="L6" s="55" t="e">
        <f>K6</f>
        <v>#REF!</v>
      </c>
      <c r="M6" s="55" t="e">
        <f>L6</f>
        <v>#REF!</v>
      </c>
      <c r="N6" s="55" t="e">
        <f>SUM(#REF!)-SUM(K6:M6)</f>
        <v>#REF!</v>
      </c>
      <c r="O6" s="55"/>
      <c r="P6" s="47" t="e">
        <f>SUM(C6:O6)</f>
        <v>#REF!</v>
      </c>
    </row>
    <row r="7" spans="1:16">
      <c r="P7" s="41" t="e">
        <f>SUM(P4:P6)</f>
        <v>#REF!</v>
      </c>
    </row>
    <row r="8" spans="1:16">
      <c r="B8" t="s">
        <v>170</v>
      </c>
      <c r="C8" s="42">
        <v>0</v>
      </c>
      <c r="D8" s="42" t="e">
        <f>1-(D10/D4)</f>
        <v>#REF!</v>
      </c>
    </row>
    <row r="9" spans="1:16">
      <c r="B9" t="s">
        <v>171</v>
      </c>
      <c r="C9" s="42" t="e">
        <f t="shared" ref="C9:O9" si="1">1-($P$11/$P$5)</f>
        <v>#REF!</v>
      </c>
      <c r="D9" s="42" t="e">
        <f t="shared" si="1"/>
        <v>#REF!</v>
      </c>
      <c r="E9" s="42" t="e">
        <f t="shared" si="1"/>
        <v>#REF!</v>
      </c>
      <c r="F9" s="42" t="e">
        <f t="shared" si="1"/>
        <v>#REF!</v>
      </c>
      <c r="G9" s="42" t="e">
        <f t="shared" si="1"/>
        <v>#REF!</v>
      </c>
      <c r="H9" s="42" t="e">
        <f t="shared" si="1"/>
        <v>#REF!</v>
      </c>
      <c r="I9" s="42" t="e">
        <f t="shared" si="1"/>
        <v>#REF!</v>
      </c>
      <c r="J9" s="42" t="e">
        <f t="shared" si="1"/>
        <v>#REF!</v>
      </c>
      <c r="K9" s="42" t="e">
        <f t="shared" si="1"/>
        <v>#REF!</v>
      </c>
      <c r="L9" s="42" t="e">
        <f t="shared" si="1"/>
        <v>#REF!</v>
      </c>
      <c r="M9" s="42" t="e">
        <f t="shared" si="1"/>
        <v>#REF!</v>
      </c>
      <c r="N9" s="42" t="e">
        <f t="shared" si="1"/>
        <v>#REF!</v>
      </c>
      <c r="O9" s="42" t="e">
        <f t="shared" si="1"/>
        <v>#REF!</v>
      </c>
    </row>
    <row r="10" spans="1:16" s="43" customFormat="1">
      <c r="A10" s="48" t="s">
        <v>166</v>
      </c>
      <c r="B10" s="47" t="s">
        <v>167</v>
      </c>
      <c r="C10" s="53" t="e">
        <f>ROUNDDOWN(C4*(1-C8),-1)</f>
        <v>#REF!</v>
      </c>
      <c r="D10" s="53" t="e">
        <f>P10-C10</f>
        <v>#REF!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3">
        <v>108300000</v>
      </c>
    </row>
    <row r="11" spans="1:16" s="43" customFormat="1" hidden="1">
      <c r="A11" s="57"/>
      <c r="B11" s="47" t="s">
        <v>172</v>
      </c>
      <c r="C11" s="53" t="e">
        <f t="shared" ref="C11:O11" si="2">C5*(1-C9)</f>
        <v>#REF!</v>
      </c>
      <c r="D11" s="53" t="e">
        <f t="shared" si="2"/>
        <v>#REF!</v>
      </c>
      <c r="E11" s="53" t="e">
        <f t="shared" si="2"/>
        <v>#REF!</v>
      </c>
      <c r="F11" s="53" t="e">
        <f t="shared" si="2"/>
        <v>#REF!</v>
      </c>
      <c r="G11" s="53" t="e">
        <f t="shared" si="2"/>
        <v>#REF!</v>
      </c>
      <c r="H11" s="53" t="e">
        <f t="shared" si="2"/>
        <v>#REF!</v>
      </c>
      <c r="I11" s="53" t="e">
        <f t="shared" si="2"/>
        <v>#REF!</v>
      </c>
      <c r="J11" s="53" t="e">
        <f t="shared" si="2"/>
        <v>#REF!</v>
      </c>
      <c r="K11" s="53" t="e">
        <f t="shared" si="2"/>
        <v>#REF!</v>
      </c>
      <c r="L11" s="53" t="e">
        <f t="shared" si="2"/>
        <v>#REF!</v>
      </c>
      <c r="M11" s="53" t="e">
        <f t="shared" si="2"/>
        <v>#REF!</v>
      </c>
      <c r="N11" s="53" t="e">
        <f t="shared" si="2"/>
        <v>#REF!</v>
      </c>
      <c r="O11" s="53" t="e">
        <f t="shared" si="2"/>
        <v>#REF!</v>
      </c>
      <c r="P11" s="53" t="e">
        <f>P14-P10-P13</f>
        <v>#REF!</v>
      </c>
    </row>
    <row r="12" spans="1:16" s="43" customFormat="1">
      <c r="A12" s="49"/>
      <c r="B12" s="47" t="s">
        <v>168</v>
      </c>
      <c r="C12" s="53" t="e">
        <f>ROUNDDOWN(C11,-1)</f>
        <v>#REF!</v>
      </c>
      <c r="D12" s="53" t="e">
        <f t="shared" ref="D12:E12" si="3">ROUNDDOWN(D11,-1)</f>
        <v>#REF!</v>
      </c>
      <c r="E12" s="53" t="e">
        <f t="shared" si="3"/>
        <v>#REF!</v>
      </c>
      <c r="F12" s="53" t="e">
        <f t="shared" ref="F12" si="4">ROUNDDOWN(F11,-1)</f>
        <v>#REF!</v>
      </c>
      <c r="G12" s="53" t="e">
        <f t="shared" ref="G12" si="5">ROUNDDOWN(G11,-1)</f>
        <v>#REF!</v>
      </c>
      <c r="H12" s="53" t="e">
        <f t="shared" ref="H12" si="6">ROUNDDOWN(H11,-1)</f>
        <v>#REF!</v>
      </c>
      <c r="I12" s="53" t="e">
        <f t="shared" ref="I12" si="7">ROUNDDOWN(I11,-1)</f>
        <v>#REF!</v>
      </c>
      <c r="J12" s="53" t="e">
        <f t="shared" ref="J12" si="8">ROUNDDOWN(J11,-1)</f>
        <v>#REF!</v>
      </c>
      <c r="K12" s="53" t="e">
        <f t="shared" ref="K12" si="9">ROUNDDOWN(K11,-1)</f>
        <v>#REF!</v>
      </c>
      <c r="L12" s="53" t="e">
        <f t="shared" ref="L12" si="10">ROUNDDOWN(L11,-1)</f>
        <v>#REF!</v>
      </c>
      <c r="M12" s="53" t="e">
        <f t="shared" ref="M12" si="11">ROUNDDOWN(M11,-1)</f>
        <v>#REF!</v>
      </c>
      <c r="N12" s="53" t="e">
        <f t="shared" ref="N12" si="12">ROUNDDOWN(N11,-1)</f>
        <v>#REF!</v>
      </c>
      <c r="O12" s="53" t="e">
        <f>P11-SUM(C12:N12)</f>
        <v>#REF!</v>
      </c>
      <c r="P12" s="53" t="e">
        <f>SUM(C12:O12)</f>
        <v>#REF!</v>
      </c>
    </row>
    <row r="13" spans="1:16">
      <c r="A13" s="50" t="s">
        <v>169</v>
      </c>
      <c r="B13" s="51"/>
      <c r="C13" s="53" t="e">
        <f>C6</f>
        <v>#REF!</v>
      </c>
      <c r="D13" s="53" t="e">
        <f t="shared" ref="D13:O13" si="13">D6</f>
        <v>#REF!</v>
      </c>
      <c r="E13" s="53" t="e">
        <f t="shared" si="13"/>
        <v>#REF!</v>
      </c>
      <c r="F13" s="53" t="e">
        <f t="shared" si="13"/>
        <v>#REF!</v>
      </c>
      <c r="G13" s="53" t="e">
        <f t="shared" si="13"/>
        <v>#REF!</v>
      </c>
      <c r="H13" s="53" t="e">
        <f t="shared" si="13"/>
        <v>#REF!</v>
      </c>
      <c r="I13" s="53" t="e">
        <f t="shared" si="13"/>
        <v>#REF!</v>
      </c>
      <c r="J13" s="53" t="e">
        <f t="shared" si="13"/>
        <v>#REF!</v>
      </c>
      <c r="K13" s="53" t="e">
        <f t="shared" si="13"/>
        <v>#REF!</v>
      </c>
      <c r="L13" s="53" t="e">
        <f t="shared" si="13"/>
        <v>#REF!</v>
      </c>
      <c r="M13" s="53" t="e">
        <f t="shared" si="13"/>
        <v>#REF!</v>
      </c>
      <c r="N13" s="53" t="e">
        <f t="shared" si="13"/>
        <v>#REF!</v>
      </c>
      <c r="O13" s="53">
        <f t="shared" si="13"/>
        <v>0</v>
      </c>
      <c r="P13" s="53" t="e">
        <f>SUM(C13:O13)</f>
        <v>#REF!</v>
      </c>
    </row>
    <row r="14" spans="1:16">
      <c r="B14" s="44" t="s">
        <v>173</v>
      </c>
      <c r="C14" s="43" t="e">
        <f>C10+C12+C13</f>
        <v>#REF!</v>
      </c>
      <c r="D14" s="43" t="e">
        <f t="shared" ref="D14:O14" si="14">D10+D12+D13</f>
        <v>#REF!</v>
      </c>
      <c r="E14" s="43" t="e">
        <f t="shared" si="14"/>
        <v>#REF!</v>
      </c>
      <c r="F14" s="43" t="e">
        <f t="shared" si="14"/>
        <v>#REF!</v>
      </c>
      <c r="G14" s="43" t="e">
        <f t="shared" si="14"/>
        <v>#REF!</v>
      </c>
      <c r="H14" s="43" t="e">
        <f t="shared" si="14"/>
        <v>#REF!</v>
      </c>
      <c r="I14" s="43" t="e">
        <f t="shared" si="14"/>
        <v>#REF!</v>
      </c>
      <c r="J14" s="43" t="e">
        <f t="shared" si="14"/>
        <v>#REF!</v>
      </c>
      <c r="K14" s="43" t="e">
        <f t="shared" si="14"/>
        <v>#REF!</v>
      </c>
      <c r="L14" s="43" t="e">
        <f t="shared" si="14"/>
        <v>#REF!</v>
      </c>
      <c r="M14" s="43" t="e">
        <f t="shared" si="14"/>
        <v>#REF!</v>
      </c>
      <c r="N14" s="43" t="e">
        <f t="shared" si="14"/>
        <v>#REF!</v>
      </c>
      <c r="O14" s="43" t="e">
        <f t="shared" si="14"/>
        <v>#REF!</v>
      </c>
      <c r="P14" s="41">
        <v>294420000</v>
      </c>
    </row>
    <row r="15" spans="1:16">
      <c r="D15" s="54" t="e">
        <f>C14+D14</f>
        <v>#REF!</v>
      </c>
      <c r="E15" s="54" t="e">
        <f>D15+E14</f>
        <v>#REF!</v>
      </c>
      <c r="F15" s="54" t="e">
        <f t="shared" ref="F15:O15" si="15">E15+F14</f>
        <v>#REF!</v>
      </c>
      <c r="G15" s="54" t="e">
        <f t="shared" si="15"/>
        <v>#REF!</v>
      </c>
      <c r="H15" s="54" t="e">
        <f t="shared" si="15"/>
        <v>#REF!</v>
      </c>
      <c r="I15" s="54" t="e">
        <f t="shared" si="15"/>
        <v>#REF!</v>
      </c>
      <c r="J15" s="54" t="e">
        <f t="shared" si="15"/>
        <v>#REF!</v>
      </c>
      <c r="K15" s="54" t="e">
        <f t="shared" si="15"/>
        <v>#REF!</v>
      </c>
      <c r="L15" s="54" t="e">
        <f t="shared" si="15"/>
        <v>#REF!</v>
      </c>
      <c r="M15" s="54" t="e">
        <f t="shared" si="15"/>
        <v>#REF!</v>
      </c>
      <c r="N15" s="54" t="e">
        <f t="shared" si="15"/>
        <v>#REF!</v>
      </c>
      <c r="O15" s="54" t="e">
        <f t="shared" si="15"/>
        <v>#REF!</v>
      </c>
    </row>
    <row r="19" spans="1:15" s="41" customFormat="1">
      <c r="A19" s="45"/>
      <c r="B19" s="45" t="s">
        <v>174</v>
      </c>
      <c r="C19" s="56">
        <v>63698326.720289484</v>
      </c>
      <c r="D19" s="54">
        <v>43029393.451862916</v>
      </c>
      <c r="E19" s="56">
        <v>23134283.231650077</v>
      </c>
      <c r="F19" s="56">
        <v>20372504.310885653</v>
      </c>
      <c r="G19" s="56">
        <v>20372504.310885653</v>
      </c>
      <c r="H19" s="56">
        <v>15476623.496803269</v>
      </c>
      <c r="I19" s="56">
        <v>15476623.496803269</v>
      </c>
      <c r="J19" s="56">
        <v>15476623.496803269</v>
      </c>
      <c r="K19" s="56">
        <v>15476623.496803269</v>
      </c>
      <c r="L19" s="56">
        <v>15476623.496803269</v>
      </c>
      <c r="M19" s="56">
        <v>15476623.496803269</v>
      </c>
      <c r="N19" s="56">
        <v>15476623.496803269</v>
      </c>
      <c r="O19" s="56">
        <v>15476623.496803269</v>
      </c>
    </row>
    <row r="20" spans="1:15">
      <c r="A20" s="46"/>
      <c r="B20" s="46" t="s">
        <v>175</v>
      </c>
      <c r="C20" s="54"/>
      <c r="D20" s="54">
        <f>C19+D19</f>
        <v>106727720.1721524</v>
      </c>
      <c r="E20" s="54">
        <f>D20+E19</f>
        <v>129862003.40380248</v>
      </c>
      <c r="F20" s="54">
        <f t="shared" ref="F20:O20" si="16">E20+F19</f>
        <v>150234507.71468812</v>
      </c>
      <c r="G20" s="54">
        <f t="shared" si="16"/>
        <v>170607012.02557379</v>
      </c>
      <c r="H20" s="54">
        <f t="shared" si="16"/>
        <v>186083635.52237707</v>
      </c>
      <c r="I20" s="54">
        <f t="shared" si="16"/>
        <v>201560259.01918036</v>
      </c>
      <c r="J20" s="54">
        <f t="shared" si="16"/>
        <v>217036882.51598364</v>
      </c>
      <c r="K20" s="54">
        <f t="shared" si="16"/>
        <v>232513506.01278692</v>
      </c>
      <c r="L20" s="54">
        <f t="shared" si="16"/>
        <v>247990129.50959021</v>
      </c>
      <c r="M20" s="54">
        <f t="shared" si="16"/>
        <v>263466753.00639349</v>
      </c>
      <c r="N20" s="54">
        <f t="shared" si="16"/>
        <v>278943376.50319678</v>
      </c>
      <c r="O20" s="54">
        <f t="shared" si="16"/>
        <v>294420000.00000006</v>
      </c>
    </row>
  </sheetData>
  <mergeCells count="5">
    <mergeCell ref="C2:E2"/>
    <mergeCell ref="F2:I2"/>
    <mergeCell ref="J2:M2"/>
    <mergeCell ref="N2:O2"/>
    <mergeCell ref="P2:P3"/>
  </mergeCells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2008-12-25T08:05:04Z</dcterms:created>
  <dcterms:modified xsi:type="dcterms:W3CDTF">2021-08-24T03:22:47Z</dcterms:modified>
  <cp:category/>
  <cp:contentStatus/>
</cp:coreProperties>
</file>