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1233\Desktop\20191030_訂正\"/>
    </mc:Choice>
  </mc:AlternateContent>
  <bookViews>
    <workbookView xWindow="0" yWindow="0" windowWidth="14340" windowHeight="4680" tabRatio="749" activeTab="1"/>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業務従事者名簿!$A$2:$I$27</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従事者明細!$U$3:$U$25</definedName>
    <definedName name="様式番号" localSheetId="9">[2]単価・従事者明細!$S$3:$S$30</definedName>
    <definedName name="様式番号">[2]単価・従事者明細!$S$3:$S$30</definedName>
  </definedNames>
  <calcPr calcId="162913"/>
</workbook>
</file>

<file path=xl/calcChain.xml><?xml version="1.0" encoding="utf-8"?>
<calcChain xmlns="http://schemas.openxmlformats.org/spreadsheetml/2006/main">
  <c r="O46" i="3" l="1"/>
  <c r="C56" i="3" l="1"/>
  <c r="W10" i="3"/>
  <c r="W9" i="3"/>
  <c r="W12" i="3" l="1"/>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C57" i="3" l="1"/>
  <c r="V9" i="3"/>
  <c r="O47" i="3"/>
  <c r="O48" i="3"/>
  <c r="O49" i="3"/>
  <c r="O50" i="3"/>
  <c r="O51" i="3"/>
  <c r="O1" i="22" l="1"/>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5" i="23"/>
  <c r="AA16" i="23"/>
  <c r="AA17" i="23"/>
  <c r="AA18" i="23"/>
  <c r="AA19" i="23"/>
  <c r="X15" i="23"/>
  <c r="X16" i="23"/>
  <c r="X17" i="23"/>
  <c r="X18" i="23"/>
  <c r="X19" i="23"/>
  <c r="U15" i="23"/>
  <c r="U16" i="23"/>
  <c r="U17" i="23"/>
  <c r="U18" i="23"/>
  <c r="U19" i="23"/>
  <c r="R15" i="23"/>
  <c r="R16" i="23"/>
  <c r="R17" i="23"/>
  <c r="R18" i="23"/>
  <c r="R19" i="23"/>
  <c r="O15" i="23"/>
  <c r="O16" i="23"/>
  <c r="O17" i="23"/>
  <c r="O18" i="23"/>
  <c r="O19" i="23"/>
  <c r="L19" i="23"/>
  <c r="L18" i="23"/>
  <c r="L17" i="23"/>
  <c r="L16" i="23"/>
  <c r="L15" i="23"/>
  <c r="N19" i="23"/>
  <c r="M19" i="23"/>
  <c r="N18" i="23"/>
  <c r="M18" i="23"/>
  <c r="N17" i="23"/>
  <c r="M17" i="23"/>
  <c r="N16" i="23"/>
  <c r="M16" i="23"/>
  <c r="N15" i="23"/>
  <c r="M15" i="23"/>
  <c r="N12" i="23"/>
  <c r="M12" i="23"/>
  <c r="L12" i="23"/>
  <c r="I19" i="23"/>
  <c r="I18" i="23"/>
  <c r="I17" i="23"/>
  <c r="I16" i="23"/>
  <c r="I15" i="23"/>
  <c r="K19" i="23"/>
  <c r="J19" i="23"/>
  <c r="K18" i="23"/>
  <c r="J18" i="23"/>
  <c r="K17" i="23"/>
  <c r="J17" i="23"/>
  <c r="K16" i="23"/>
  <c r="J16" i="23"/>
  <c r="K15" i="23"/>
  <c r="J15" i="23"/>
  <c r="K12" i="23"/>
  <c r="J12" i="23"/>
  <c r="I12" i="23"/>
  <c r="O12" i="23"/>
  <c r="P12" i="23"/>
  <c r="Q12" i="23"/>
  <c r="R12" i="23"/>
  <c r="S12" i="23"/>
  <c r="T12" i="23"/>
  <c r="U12" i="23"/>
  <c r="V12" i="23"/>
  <c r="W12" i="23"/>
  <c r="X12" i="23"/>
  <c r="Y12" i="23"/>
  <c r="Z12" i="23"/>
  <c r="AA12" i="23"/>
  <c r="AB12" i="23"/>
  <c r="AC12"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K22" i="22" l="1"/>
  <c r="G24" i="3"/>
  <c r="G23" i="3"/>
  <c r="G22" i="3"/>
  <c r="G21" i="3"/>
  <c r="G20" i="3"/>
  <c r="G19" i="3"/>
  <c r="G18" i="3"/>
  <c r="G17" i="3"/>
  <c r="G16" i="3"/>
  <c r="G15" i="3"/>
  <c r="G14" i="3"/>
  <c r="G13" i="3"/>
  <c r="G12" i="3"/>
  <c r="G11" i="3"/>
  <c r="G10" i="3"/>
  <c r="G9" i="3"/>
  <c r="E18" i="3"/>
  <c r="E11" i="3"/>
  <c r="W11" i="3" s="1"/>
  <c r="E10" i="3"/>
  <c r="E46" i="3"/>
  <c r="E17" i="3" s="1"/>
  <c r="K20" i="3"/>
  <c r="Q20" i="3" s="1"/>
  <c r="T20" i="3" s="1"/>
  <c r="K13" i="3"/>
  <c r="Q13" i="3" s="1"/>
  <c r="T13" i="3" s="1"/>
  <c r="F16" i="6"/>
  <c r="D16" i="6"/>
  <c r="G16" i="6" s="1"/>
  <c r="J9" i="11"/>
  <c r="E16" i="6"/>
  <c r="H13" i="6"/>
  <c r="H14" i="6"/>
  <c r="H15" i="6"/>
  <c r="H16" i="6"/>
  <c r="H17" i="6"/>
  <c r="H18" i="6"/>
  <c r="H19" i="6"/>
  <c r="H20" i="6"/>
  <c r="H21" i="6"/>
  <c r="H22" i="6"/>
  <c r="H23" i="6"/>
  <c r="H24" i="6"/>
  <c r="H25" i="6"/>
  <c r="H26" i="6"/>
  <c r="H27" i="6"/>
  <c r="D13" i="6"/>
  <c r="J6" i="11"/>
  <c r="E13" i="6" s="1"/>
  <c r="D14" i="6"/>
  <c r="G14" i="6" s="1"/>
  <c r="J7" i="11"/>
  <c r="E14" i="6"/>
  <c r="D15" i="6"/>
  <c r="G15" i="6" s="1"/>
  <c r="J8" i="11"/>
  <c r="E15" i="6"/>
  <c r="D17" i="6"/>
  <c r="G17" i="6" s="1"/>
  <c r="J10" i="11"/>
  <c r="E17" i="6"/>
  <c r="D18" i="6"/>
  <c r="G18" i="6" s="1"/>
  <c r="J11" i="11"/>
  <c r="E52" i="6" s="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G54" i="6" s="1"/>
  <c r="E54" i="6"/>
  <c r="D55" i="6"/>
  <c r="G55" i="6" s="1"/>
  <c r="E55" i="6"/>
  <c r="D56" i="6"/>
  <c r="G56" i="6" s="1"/>
  <c r="E56" i="6"/>
  <c r="D57" i="6"/>
  <c r="G57" i="6" s="1"/>
  <c r="E57" i="6"/>
  <c r="D58" i="6"/>
  <c r="G58" i="6" s="1"/>
  <c r="D59" i="6"/>
  <c r="G59" i="6" s="1"/>
  <c r="D60" i="6"/>
  <c r="G60" i="6" s="1"/>
  <c r="D61" i="6"/>
  <c r="G61" i="6" s="1"/>
  <c r="D62" i="6"/>
  <c r="G62" i="6" s="1"/>
  <c r="D63" i="6"/>
  <c r="G63" i="6" s="1"/>
  <c r="D64" i="6"/>
  <c r="G64" i="6" s="1"/>
  <c r="D65" i="6"/>
  <c r="G65" i="6" s="1"/>
  <c r="D15" i="23"/>
  <c r="F15" i="23"/>
  <c r="H15" i="23"/>
  <c r="F18" i="6"/>
  <c r="D16" i="23"/>
  <c r="F16" i="23"/>
  <c r="H16" i="23"/>
  <c r="F19" i="6"/>
  <c r="F57" i="6"/>
  <c r="D17" i="23"/>
  <c r="F17" i="23"/>
  <c r="H17" i="23"/>
  <c r="D18" i="23"/>
  <c r="F18" i="23"/>
  <c r="H18" i="23"/>
  <c r="D19" i="23"/>
  <c r="F19" i="23"/>
  <c r="H19" i="23"/>
  <c r="D20" i="23"/>
  <c r="F20" i="23"/>
  <c r="H20" i="23"/>
  <c r="D21" i="23"/>
  <c r="F21" i="23"/>
  <c r="H21" i="23"/>
  <c r="D22" i="23"/>
  <c r="F22" i="23"/>
  <c r="H22" i="23"/>
  <c r="F13" i="6"/>
  <c r="F28" i="6" s="1"/>
  <c r="F14" i="6"/>
  <c r="F30" i="8"/>
  <c r="F31" i="8"/>
  <c r="F36" i="8"/>
  <c r="C28" i="8"/>
  <c r="F17" i="4"/>
  <c r="F6" i="8"/>
  <c r="F7" i="8"/>
  <c r="F8" i="8"/>
  <c r="F9" i="8"/>
  <c r="F14" i="8"/>
  <c r="C4" i="8"/>
  <c r="F9" i="4"/>
  <c r="F12" i="4"/>
  <c r="F20" i="8"/>
  <c r="F19" i="8"/>
  <c r="F25" i="8"/>
  <c r="C17" i="8"/>
  <c r="F13" i="4"/>
  <c r="K22" i="3"/>
  <c r="N22" i="3" s="1"/>
  <c r="K24" i="3"/>
  <c r="N24" i="3" s="1"/>
  <c r="K15" i="3"/>
  <c r="N15" i="3" s="1"/>
  <c r="V15" i="3" s="1"/>
  <c r="Q15" i="3"/>
  <c r="T15" i="3" s="1"/>
  <c r="K16" i="3"/>
  <c r="N16" i="3" s="1"/>
  <c r="K17" i="3"/>
  <c r="N17" i="3" s="1"/>
  <c r="K18" i="3"/>
  <c r="N18" i="3" s="1"/>
  <c r="K23" i="3"/>
  <c r="N23" i="3" s="1"/>
  <c r="V23" i="3" s="1"/>
  <c r="Q23" i="3"/>
  <c r="T23" i="3" s="1"/>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s="1"/>
  <c r="F32" i="4" s="1"/>
  <c r="D24" i="4" s="1"/>
  <c r="F42" i="4" s="1"/>
  <c r="F5" i="4" s="1"/>
  <c r="G21" i="1" s="1"/>
  <c r="F36" i="4"/>
  <c r="F37" i="4"/>
  <c r="F39" i="4"/>
  <c r="F40" i="4"/>
  <c r="D34" i="4"/>
  <c r="E47" i="3"/>
  <c r="E9" i="3" s="1"/>
  <c r="E48" i="3"/>
  <c r="E21" i="3" s="1"/>
  <c r="E50" i="3"/>
  <c r="E51" i="3"/>
  <c r="E49" i="3"/>
  <c r="E25" i="3"/>
  <c r="E26" i="3"/>
  <c r="E27" i="3"/>
  <c r="E28" i="3"/>
  <c r="E29" i="3"/>
  <c r="E30" i="3"/>
  <c r="E31" i="3"/>
  <c r="E32" i="3"/>
  <c r="E33" i="3"/>
  <c r="E34" i="3"/>
  <c r="E35" i="3"/>
  <c r="E36" i="3"/>
  <c r="E37" i="3"/>
  <c r="E38" i="3"/>
  <c r="E39" i="3"/>
  <c r="E40" i="3"/>
  <c r="E41" i="3"/>
  <c r="K10" i="3"/>
  <c r="N10" i="3" s="1"/>
  <c r="K11" i="3"/>
  <c r="N11" i="3" s="1"/>
  <c r="K12" i="3"/>
  <c r="N12" i="3" s="1"/>
  <c r="V12" i="3" s="1"/>
  <c r="N13" i="3"/>
  <c r="V13" i="3" s="1"/>
  <c r="K14" i="3"/>
  <c r="Q14" i="3"/>
  <c r="T14" i="3" s="1"/>
  <c r="K19" i="3"/>
  <c r="N19" i="3" s="1"/>
  <c r="K21" i="3"/>
  <c r="N21" i="3" s="1"/>
  <c r="V21" i="3" s="1"/>
  <c r="Q21" i="3"/>
  <c r="T21" i="3"/>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33" i="10" s="1"/>
  <c r="E28" i="10"/>
  <c r="E29" i="10"/>
  <c r="E30" i="10"/>
  <c r="E31" i="10"/>
  <c r="E32" i="10"/>
  <c r="E34" i="10"/>
  <c r="E35" i="10"/>
  <c r="G9" i="21"/>
  <c r="G13" i="21" s="1"/>
  <c r="G14" i="21" s="1"/>
  <c r="E6" i="21" s="1"/>
  <c r="G19" i="2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40" i="10" s="1"/>
  <c r="E18" i="10"/>
  <c r="E17" i="10"/>
  <c r="E16" i="10"/>
  <c r="E15" i="10"/>
  <c r="E11" i="10"/>
  <c r="E10" i="10"/>
  <c r="E9" i="10"/>
  <c r="E8" i="10"/>
  <c r="E12" i="10" s="1"/>
  <c r="E7" i="10"/>
  <c r="U42" i="3"/>
  <c r="K25" i="3"/>
  <c r="N25" i="3" s="1"/>
  <c r="Q25" i="3"/>
  <c r="T25" i="3" s="1"/>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C25" i="3"/>
  <c r="B25" i="3"/>
  <c r="O24" i="3"/>
  <c r="C24" i="3"/>
  <c r="B24" i="3"/>
  <c r="O23" i="3"/>
  <c r="C23" i="3"/>
  <c r="B23" i="3"/>
  <c r="O22" i="3"/>
  <c r="C22" i="3"/>
  <c r="B22" i="3"/>
  <c r="O21" i="3"/>
  <c r="C21" i="3"/>
  <c r="B21" i="3"/>
  <c r="O20" i="3"/>
  <c r="C20" i="3"/>
  <c r="B20" i="3"/>
  <c r="O19" i="3"/>
  <c r="C19" i="3"/>
  <c r="B19" i="3"/>
  <c r="O18" i="3"/>
  <c r="C18" i="3"/>
  <c r="B18" i="3"/>
  <c r="O17" i="3"/>
  <c r="C17" i="3"/>
  <c r="B17" i="3"/>
  <c r="O16" i="3"/>
  <c r="C16" i="3"/>
  <c r="B16" i="3"/>
  <c r="O15" i="3"/>
  <c r="C15" i="3"/>
  <c r="B15" i="3"/>
  <c r="C14" i="3"/>
  <c r="B14" i="3"/>
  <c r="O13" i="3"/>
  <c r="C13" i="3"/>
  <c r="B13" i="3"/>
  <c r="O12" i="3"/>
  <c r="C12" i="3"/>
  <c r="B12" i="3"/>
  <c r="O11" i="3"/>
  <c r="C11" i="3"/>
  <c r="B11" i="3"/>
  <c r="O10" i="3"/>
  <c r="C10" i="3"/>
  <c r="B10"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4" i="6"/>
  <c r="O55" i="6"/>
  <c r="O56" i="6"/>
  <c r="O57" i="6"/>
  <c r="O58" i="6"/>
  <c r="O59" i="6"/>
  <c r="O60" i="6"/>
  <c r="O61" i="6"/>
  <c r="O62" i="6"/>
  <c r="O63" i="6"/>
  <c r="O64" i="6"/>
  <c r="O65" i="6"/>
  <c r="L14" i="6"/>
  <c r="L15" i="6"/>
  <c r="L16" i="6"/>
  <c r="L17" i="6"/>
  <c r="L18" i="6"/>
  <c r="L19"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N14" i="6"/>
  <c r="N15" i="6"/>
  <c r="N16" i="6"/>
  <c r="N17" i="6"/>
  <c r="N18" i="6"/>
  <c r="N19" i="6"/>
  <c r="N20" i="6"/>
  <c r="N21" i="6"/>
  <c r="N22" i="6"/>
  <c r="N23" i="6"/>
  <c r="N24" i="6"/>
  <c r="N25" i="6"/>
  <c r="N26" i="6"/>
  <c r="N27" i="6"/>
  <c r="N28" i="6"/>
  <c r="K14" i="6"/>
  <c r="K15" i="6"/>
  <c r="K16" i="6"/>
  <c r="K17" i="6"/>
  <c r="K18" i="6"/>
  <c r="K19"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Q66" i="6" s="1"/>
  <c r="Q88" i="6" s="1"/>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F21" i="4"/>
  <c r="F22" i="4"/>
  <c r="D7" i="4"/>
  <c r="D47" i="22" l="1"/>
  <c r="B47" i="10"/>
  <c r="Q12" i="3"/>
  <c r="T12" i="3" s="1"/>
  <c r="L13" i="6"/>
  <c r="L28" i="6" s="1"/>
  <c r="E51" i="6"/>
  <c r="G51" i="6" s="1"/>
  <c r="E4" i="21"/>
  <c r="G26" i="1" s="1"/>
  <c r="B49" i="10"/>
  <c r="E26" i="10"/>
  <c r="E41" i="10" s="1"/>
  <c r="E42" i="10" s="1"/>
  <c r="E3" i="10" s="1"/>
  <c r="G25" i="1" s="1"/>
  <c r="E19" i="10"/>
  <c r="Q11" i="3"/>
  <c r="T11" i="3" s="1"/>
  <c r="V11" i="3"/>
  <c r="K42" i="3"/>
  <c r="Q16" i="3"/>
  <c r="T16" i="3" s="1"/>
  <c r="Q19" i="3"/>
  <c r="T19" i="3" s="1"/>
  <c r="Q10" i="3"/>
  <c r="T10" i="3" s="1"/>
  <c r="V10" i="3" s="1"/>
  <c r="N9" i="3"/>
  <c r="F66" i="6"/>
  <c r="K28" i="6"/>
  <c r="G13" i="6"/>
  <c r="F88" i="6"/>
  <c r="G53" i="6"/>
  <c r="O53" i="6"/>
  <c r="R52" i="6"/>
  <c r="R66" i="6" s="1"/>
  <c r="L52" i="6"/>
  <c r="O52" i="6"/>
  <c r="E15" i="3"/>
  <c r="E19" i="3"/>
  <c r="E23" i="3"/>
  <c r="E14" i="3"/>
  <c r="E12" i="3"/>
  <c r="E16" i="3"/>
  <c r="E20" i="3"/>
  <c r="E24" i="3"/>
  <c r="E22" i="3"/>
  <c r="E13" i="3"/>
  <c r="V19" i="3"/>
  <c r="V16" i="3"/>
  <c r="T9" i="3"/>
  <c r="V17" i="3"/>
  <c r="N20" i="3"/>
  <c r="V20" i="3" s="1"/>
  <c r="Q18" i="3"/>
  <c r="T18" i="3" s="1"/>
  <c r="V18" i="3" s="1"/>
  <c r="Q24" i="3"/>
  <c r="T24" i="3" s="1"/>
  <c r="V24" i="3" s="1"/>
  <c r="N14" i="3"/>
  <c r="V14" i="3" s="1"/>
  <c r="Q17" i="3"/>
  <c r="T17" i="3" s="1"/>
  <c r="Q22" i="3"/>
  <c r="T22" i="3" s="1"/>
  <c r="V22" i="3" s="1"/>
  <c r="D48" i="22"/>
  <c r="E48" i="22" s="1"/>
  <c r="D49" i="22"/>
  <c r="E49" i="22" s="1"/>
  <c r="D50" i="22"/>
  <c r="E50" i="22" s="1"/>
  <c r="N66" i="6"/>
  <c r="N88" i="6" s="1"/>
  <c r="K66" i="6"/>
  <c r="G52" i="6"/>
  <c r="G32" i="6"/>
  <c r="G84" i="6"/>
  <c r="G79" i="6"/>
  <c r="U44" i="6"/>
  <c r="L43" i="6"/>
  <c r="AD40" i="6"/>
  <c r="AA66" i="6"/>
  <c r="O28" i="6"/>
  <c r="N82" i="6"/>
  <c r="O32" i="6"/>
  <c r="G39" i="6"/>
  <c r="K77" i="6"/>
  <c r="O41" i="6"/>
  <c r="R44" i="6"/>
  <c r="U37" i="6"/>
  <c r="W81" i="6"/>
  <c r="G72" i="6"/>
  <c r="L36" i="6"/>
  <c r="O38" i="6"/>
  <c r="R41" i="6"/>
  <c r="X42" i="6"/>
  <c r="AA28" i="6"/>
  <c r="U66" i="6"/>
  <c r="L46" i="6"/>
  <c r="L33" i="6"/>
  <c r="O35" i="6"/>
  <c r="R36" i="6"/>
  <c r="AA39" i="6"/>
  <c r="U28" i="6"/>
  <c r="AG28" i="6"/>
  <c r="G46" i="6"/>
  <c r="G41" i="6"/>
  <c r="G36" i="6"/>
  <c r="G34" i="6"/>
  <c r="L45" i="6"/>
  <c r="L42" i="6"/>
  <c r="L39" i="6"/>
  <c r="K73" i="6"/>
  <c r="L32" i="6"/>
  <c r="O44" i="6"/>
  <c r="N78" i="6"/>
  <c r="O37" i="6"/>
  <c r="O34" i="6"/>
  <c r="R46" i="6"/>
  <c r="R43" i="6"/>
  <c r="R40" i="6"/>
  <c r="R35" i="6"/>
  <c r="T80" i="6"/>
  <c r="U33" i="6"/>
  <c r="X38" i="6"/>
  <c r="AA35" i="6"/>
  <c r="AC75" i="6"/>
  <c r="G43" i="6"/>
  <c r="AD16" i="23"/>
  <c r="AD15" i="23"/>
  <c r="AG66" i="6"/>
  <c r="G45" i="6"/>
  <c r="G78" i="6"/>
  <c r="G73" i="6"/>
  <c r="G33" i="6"/>
  <c r="L44" i="6"/>
  <c r="L41" i="6"/>
  <c r="L38" i="6"/>
  <c r="L35" i="6"/>
  <c r="O46" i="6"/>
  <c r="O43" i="6"/>
  <c r="O40" i="6"/>
  <c r="N74" i="6"/>
  <c r="O33" i="6"/>
  <c r="Q83" i="6"/>
  <c r="R42" i="6"/>
  <c r="R39" i="6"/>
  <c r="R32" i="6"/>
  <c r="U41" i="6"/>
  <c r="X46" i="6"/>
  <c r="X34" i="6"/>
  <c r="Z70" i="6"/>
  <c r="AD36" i="6"/>
  <c r="G37" i="6"/>
  <c r="G44" i="6"/>
  <c r="G40" i="6"/>
  <c r="G35" i="6"/>
  <c r="K84" i="6"/>
  <c r="K81" i="6"/>
  <c r="L40" i="6"/>
  <c r="L37" i="6"/>
  <c r="L34" i="6"/>
  <c r="O45" i="6"/>
  <c r="O42" i="6"/>
  <c r="O39" i="6"/>
  <c r="O36" i="6"/>
  <c r="N70" i="6"/>
  <c r="R45" i="6"/>
  <c r="Q79" i="6"/>
  <c r="R37" i="6"/>
  <c r="U45" i="6"/>
  <c r="T76" i="6"/>
  <c r="AA43" i="6"/>
  <c r="AD44" i="6"/>
  <c r="AD32" i="6"/>
  <c r="AD17" i="23"/>
  <c r="X28" i="6"/>
  <c r="AD66" i="6"/>
  <c r="G75" i="6"/>
  <c r="G70" i="6"/>
  <c r="AC70" i="6"/>
  <c r="AC74" i="6"/>
  <c r="AC78" i="6"/>
  <c r="AC82" i="6"/>
  <c r="Z73" i="6"/>
  <c r="Z77" i="6"/>
  <c r="Z81" i="6"/>
  <c r="W72" i="6"/>
  <c r="W76" i="6"/>
  <c r="W80" i="6"/>
  <c r="W84" i="6"/>
  <c r="T71" i="6"/>
  <c r="T75" i="6"/>
  <c r="G81" i="6"/>
  <c r="AC73" i="6"/>
  <c r="AC77" i="6"/>
  <c r="AC81" i="6"/>
  <c r="Z72" i="6"/>
  <c r="Z76" i="6"/>
  <c r="Z80" i="6"/>
  <c r="Z84" i="6"/>
  <c r="W71" i="6"/>
  <c r="W75" i="6"/>
  <c r="W79" i="6"/>
  <c r="W83" i="6"/>
  <c r="T70" i="6"/>
  <c r="T74" i="6"/>
  <c r="T78" i="6"/>
  <c r="T82" i="6"/>
  <c r="Q73" i="6"/>
  <c r="G76" i="6"/>
  <c r="AC72" i="6"/>
  <c r="AC76" i="6"/>
  <c r="AC80" i="6"/>
  <c r="AC84" i="6"/>
  <c r="Z71" i="6"/>
  <c r="Z75" i="6"/>
  <c r="Z79" i="6"/>
  <c r="Z83" i="6"/>
  <c r="W70" i="6"/>
  <c r="W74" i="6"/>
  <c r="W78" i="6"/>
  <c r="W82" i="6"/>
  <c r="T73" i="6"/>
  <c r="T77" i="6"/>
  <c r="T81" i="6"/>
  <c r="Q72" i="6"/>
  <c r="G82" i="6"/>
  <c r="G74" i="6"/>
  <c r="K82" i="6"/>
  <c r="K78" i="6"/>
  <c r="K74" i="6"/>
  <c r="K70" i="6"/>
  <c r="N83" i="6"/>
  <c r="N79" i="6"/>
  <c r="N75" i="6"/>
  <c r="N71" i="6"/>
  <c r="Q84" i="6"/>
  <c r="Q80" i="6"/>
  <c r="Q76" i="6"/>
  <c r="Q74" i="6"/>
  <c r="T79" i="6"/>
  <c r="Z74" i="6"/>
  <c r="AC79" i="6"/>
  <c r="R28" i="6"/>
  <c r="X66" i="6"/>
  <c r="G83" i="6"/>
  <c r="G77" i="6"/>
  <c r="G71" i="6"/>
  <c r="K83" i="6"/>
  <c r="K79" i="6"/>
  <c r="K75" i="6"/>
  <c r="K71" i="6"/>
  <c r="N84" i="6"/>
  <c r="N80" i="6"/>
  <c r="N76" i="6"/>
  <c r="N72" i="6"/>
  <c r="Q81" i="6"/>
  <c r="Q77" i="6"/>
  <c r="Q71" i="6"/>
  <c r="T84" i="6"/>
  <c r="W73" i="6"/>
  <c r="Z78" i="6"/>
  <c r="AC83" i="6"/>
  <c r="G28" i="6"/>
  <c r="G42" i="6"/>
  <c r="AD35" i="6"/>
  <c r="AD39" i="6"/>
  <c r="AD43" i="6"/>
  <c r="AA34" i="6"/>
  <c r="AA38" i="6"/>
  <c r="AA42" i="6"/>
  <c r="AA46" i="6"/>
  <c r="X33" i="6"/>
  <c r="X37" i="6"/>
  <c r="X41" i="6"/>
  <c r="X45" i="6"/>
  <c r="U32" i="6"/>
  <c r="U36" i="6"/>
  <c r="U40" i="6"/>
  <c r="G38"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Q70" i="6"/>
  <c r="T83" i="6"/>
  <c r="T72" i="6"/>
  <c r="W77" i="6"/>
  <c r="Z82" i="6"/>
  <c r="AC71" i="6"/>
  <c r="AD28" i="6"/>
  <c r="AD22" i="23"/>
  <c r="AD18" i="23"/>
  <c r="C50" i="22"/>
  <c r="N20" i="22"/>
  <c r="N19" i="22"/>
  <c r="N21" i="22"/>
  <c r="N22" i="22"/>
  <c r="AD19" i="23"/>
  <c r="AD20" i="23"/>
  <c r="AD21" i="23"/>
  <c r="L81" i="6" l="1"/>
  <c r="L79" i="6"/>
  <c r="O66" i="6"/>
  <c r="G66" i="6"/>
  <c r="G88" i="6" s="1"/>
  <c r="G89" i="6" s="1"/>
  <c r="E8" i="6" s="1"/>
  <c r="G80" i="6"/>
  <c r="H80" i="6" s="1"/>
  <c r="L51" i="6"/>
  <c r="K80" i="6" s="1"/>
  <c r="L80" i="6" s="1"/>
  <c r="E42" i="3"/>
  <c r="E43" i="3" s="1"/>
  <c r="F4" i="3" s="1"/>
  <c r="G23" i="1" s="1"/>
  <c r="V42" i="3"/>
  <c r="V43" i="3" s="1"/>
  <c r="F6" i="3" s="1"/>
  <c r="K88" i="6"/>
  <c r="R77" i="6"/>
  <c r="U88" i="6"/>
  <c r="U89" i="6" s="1"/>
  <c r="U79" i="6"/>
  <c r="AA81" i="6"/>
  <c r="O77" i="6"/>
  <c r="R74" i="6"/>
  <c r="O81" i="6"/>
  <c r="O76" i="6"/>
  <c r="H77" i="6"/>
  <c r="U75" i="6"/>
  <c r="R14" i="23" s="1"/>
  <c r="S14" i="23" s="1"/>
  <c r="T14" i="23" s="1"/>
  <c r="AA73" i="6"/>
  <c r="H84" i="6"/>
  <c r="C58" i="3"/>
  <c r="D45" i="22"/>
  <c r="E45" i="22" s="1"/>
  <c r="T42" i="3"/>
  <c r="N42" i="3"/>
  <c r="Q42" i="3"/>
  <c r="U84" i="6"/>
  <c r="H79" i="6"/>
  <c r="X73" i="6"/>
  <c r="AD82" i="6"/>
  <c r="AA88" i="6"/>
  <c r="AA89" i="6" s="1"/>
  <c r="O88" i="6"/>
  <c r="O89" i="6" s="1"/>
  <c r="R76" i="6"/>
  <c r="AD72" i="6"/>
  <c r="R81" i="6"/>
  <c r="U71" i="6"/>
  <c r="O82" i="6"/>
  <c r="AD79" i="6"/>
  <c r="L71" i="6"/>
  <c r="H71" i="6"/>
  <c r="H81" i="6"/>
  <c r="R79" i="6"/>
  <c r="U73" i="6"/>
  <c r="AA71" i="6"/>
  <c r="O79" i="6"/>
  <c r="X72" i="6"/>
  <c r="H74" i="6"/>
  <c r="U82" i="6"/>
  <c r="X80" i="6"/>
  <c r="H72" i="6"/>
  <c r="R78" i="6"/>
  <c r="R71" i="6"/>
  <c r="L78" i="6"/>
  <c r="H75" i="6"/>
  <c r="D14" i="23" s="1"/>
  <c r="X84" i="6"/>
  <c r="L72" i="6"/>
  <c r="AA78" i="6"/>
  <c r="X83" i="6"/>
  <c r="AA84" i="6"/>
  <c r="AD81" i="6"/>
  <c r="X76" i="6"/>
  <c r="O70" i="6"/>
  <c r="AA77" i="6"/>
  <c r="R75" i="6"/>
  <c r="O14" i="23" s="1"/>
  <c r="P14" i="23" s="1"/>
  <c r="Q14" i="23" s="1"/>
  <c r="U76" i="6"/>
  <c r="U77" i="6"/>
  <c r="X74" i="6"/>
  <c r="AA75" i="6"/>
  <c r="X14" i="23" s="1"/>
  <c r="Y14" i="23" s="1"/>
  <c r="Z14" i="23" s="1"/>
  <c r="AD76" i="6"/>
  <c r="U74" i="6"/>
  <c r="X75" i="6"/>
  <c r="U14" i="23" s="1"/>
  <c r="V14" i="23" s="1"/>
  <c r="W14" i="23" s="1"/>
  <c r="AA76" i="6"/>
  <c r="AD73" i="6"/>
  <c r="O80" i="6"/>
  <c r="AD78" i="6"/>
  <c r="X71" i="6"/>
  <c r="AA72" i="6"/>
  <c r="X81" i="6"/>
  <c r="L75" i="6"/>
  <c r="I14" i="23" s="1"/>
  <c r="J14" i="23" s="1"/>
  <c r="K14" i="23" s="1"/>
  <c r="R80" i="6"/>
  <c r="L76" i="6"/>
  <c r="U80" i="6"/>
  <c r="AD75" i="6"/>
  <c r="AA14" i="23" s="1"/>
  <c r="AB14" i="23" s="1"/>
  <c r="AC14" i="23" s="1"/>
  <c r="U81" i="6"/>
  <c r="X78" i="6"/>
  <c r="AA79" i="6"/>
  <c r="AD80" i="6"/>
  <c r="R84" i="6"/>
  <c r="L84" i="6"/>
  <c r="L77" i="6"/>
  <c r="U83" i="6"/>
  <c r="R82" i="6"/>
  <c r="O84" i="6"/>
  <c r="H83" i="6"/>
  <c r="O83" i="6"/>
  <c r="L82" i="6"/>
  <c r="O71" i="6"/>
  <c r="O73" i="6"/>
  <c r="O75" i="6"/>
  <c r="L14" i="23" s="1"/>
  <c r="L74" i="6"/>
  <c r="AD74" i="6"/>
  <c r="R83" i="6"/>
  <c r="R73" i="6"/>
  <c r="O47" i="6"/>
  <c r="L83" i="6"/>
  <c r="R88" i="6"/>
  <c r="R89" i="6" s="1"/>
  <c r="Z85" i="6"/>
  <c r="L73" i="6"/>
  <c r="L47" i="6"/>
  <c r="AA74" i="6"/>
  <c r="U78" i="6"/>
  <c r="X79" i="6"/>
  <c r="AA80" i="6"/>
  <c r="AD77" i="6"/>
  <c r="O72" i="6"/>
  <c r="R47" i="6"/>
  <c r="H82" i="6"/>
  <c r="O74" i="6"/>
  <c r="O78" i="6"/>
  <c r="AD71" i="6"/>
  <c r="H78" i="6"/>
  <c r="H73" i="6"/>
  <c r="Q85" i="6"/>
  <c r="N85" i="6"/>
  <c r="U72" i="6"/>
  <c r="AA82" i="6"/>
  <c r="AD83" i="6"/>
  <c r="X70" i="6"/>
  <c r="X47" i="6"/>
  <c r="U70" i="6"/>
  <c r="U47" i="6"/>
  <c r="T85" i="6"/>
  <c r="X88" i="6"/>
  <c r="X89" i="6" s="1"/>
  <c r="AD88" i="6"/>
  <c r="AD89" i="6" s="1"/>
  <c r="R72" i="6"/>
  <c r="X82" i="6"/>
  <c r="AA83" i="6"/>
  <c r="AD84" i="6"/>
  <c r="H76" i="6"/>
  <c r="G47" i="6"/>
  <c r="AA70" i="6"/>
  <c r="AA47" i="6"/>
  <c r="L70" i="6"/>
  <c r="X77" i="6"/>
  <c r="AD47" i="6"/>
  <c r="W85" i="6"/>
  <c r="AC85" i="6"/>
  <c r="H70" i="6"/>
  <c r="AD70" i="6"/>
  <c r="R70" i="6"/>
  <c r="F50" i="22"/>
  <c r="I26" i="22" s="1"/>
  <c r="I30" i="22" s="1"/>
  <c r="N23" i="22"/>
  <c r="K85" i="6" l="1"/>
  <c r="L66" i="6"/>
  <c r="L88" i="6" s="1"/>
  <c r="L89" i="6" s="1"/>
  <c r="G85" i="6"/>
  <c r="D44" i="22"/>
  <c r="E44" i="22" s="1"/>
  <c r="M14" i="23"/>
  <c r="N14" i="23" s="1"/>
  <c r="O13" i="23"/>
  <c r="X13" i="23"/>
  <c r="Y13" i="23" s="1"/>
  <c r="Y28" i="23" s="1"/>
  <c r="Y29" i="23" s="1"/>
  <c r="D13" i="23"/>
  <c r="D28" i="23" s="1"/>
  <c r="D30" i="23" s="1"/>
  <c r="G17" i="1" s="1"/>
  <c r="R13" i="23"/>
  <c r="R28" i="23" s="1"/>
  <c r="R29" i="23" s="1"/>
  <c r="AA13" i="23"/>
  <c r="AB13" i="23" s="1"/>
  <c r="AB28" i="23" s="1"/>
  <c r="AB29" i="23" s="1"/>
  <c r="L13" i="23"/>
  <c r="F14" i="23"/>
  <c r="H14" i="23" s="1"/>
  <c r="AD14" i="23" s="1"/>
  <c r="I13" i="23"/>
  <c r="U13" i="23"/>
  <c r="E47" i="22"/>
  <c r="D46" i="22"/>
  <c r="E46" i="22" s="1"/>
  <c r="B29" i="21"/>
  <c r="G29" i="21" s="1"/>
  <c r="G30" i="21" s="1"/>
  <c r="E25" i="21" s="1"/>
  <c r="G29" i="1" s="1"/>
  <c r="G24" i="1"/>
  <c r="G22" i="1" s="1"/>
  <c r="G20" i="1" s="1"/>
  <c r="F3" i="4"/>
  <c r="C29" i="21"/>
  <c r="S13" i="23"/>
  <c r="S28" i="23" s="1"/>
  <c r="S29" i="23" s="1"/>
  <c r="O85" i="6"/>
  <c r="U85" i="6"/>
  <c r="H85" i="6"/>
  <c r="AA85" i="6"/>
  <c r="AA28" i="23"/>
  <c r="AA29" i="23" s="1"/>
  <c r="R85" i="6"/>
  <c r="L85" i="6"/>
  <c r="AD85" i="6"/>
  <c r="X85" i="6"/>
  <c r="Z13" i="23" l="1"/>
  <c r="Z28" i="23" s="1"/>
  <c r="Z29" i="23" s="1"/>
  <c r="AC13" i="23"/>
  <c r="AC28" i="23" s="1"/>
  <c r="AC29" i="23" s="1"/>
  <c r="AC30" i="23" s="1"/>
  <c r="X28" i="23"/>
  <c r="X29" i="23" s="1"/>
  <c r="F13" i="23"/>
  <c r="F28" i="23" s="1"/>
  <c r="F30" i="23" s="1"/>
  <c r="O28" i="23"/>
  <c r="O29" i="23" s="1"/>
  <c r="P13" i="23"/>
  <c r="I28" i="23"/>
  <c r="I29" i="23" s="1"/>
  <c r="J13" i="23"/>
  <c r="J28" i="23" s="1"/>
  <c r="J29" i="23" s="1"/>
  <c r="L28" i="23"/>
  <c r="L29" i="23" s="1"/>
  <c r="M13" i="23"/>
  <c r="M28" i="23" s="1"/>
  <c r="M29" i="23" s="1"/>
  <c r="U28" i="23"/>
  <c r="U29" i="23" s="1"/>
  <c r="V13" i="23"/>
  <c r="T13" i="23"/>
  <c r="T28" i="23" s="1"/>
  <c r="T29" i="23" s="1"/>
  <c r="T30" i="23" s="1"/>
  <c r="Z30" i="23" l="1"/>
  <c r="C49" i="22" s="1"/>
  <c r="F49" i="22" s="1"/>
  <c r="H26" i="22" s="1"/>
  <c r="H30" i="22" s="1"/>
  <c r="H13" i="23"/>
  <c r="V28" i="23"/>
  <c r="V29" i="23" s="1"/>
  <c r="W13" i="23"/>
  <c r="W28" i="23" s="1"/>
  <c r="W29" i="23" s="1"/>
  <c r="P28" i="23"/>
  <c r="P29" i="23" s="1"/>
  <c r="Q13" i="23"/>
  <c r="Q28" i="23" s="1"/>
  <c r="Q29" i="23" s="1"/>
  <c r="C47" i="22"/>
  <c r="F47" i="22" s="1"/>
  <c r="F26" i="22" s="1"/>
  <c r="F30" i="22" s="1"/>
  <c r="N13" i="23"/>
  <c r="N28" i="23" s="1"/>
  <c r="N29" i="23" s="1"/>
  <c r="N30" i="23" s="1"/>
  <c r="C45" i="22" s="1"/>
  <c r="F45" i="22" s="1"/>
  <c r="D26" i="22" s="1"/>
  <c r="D30" i="22" s="1"/>
  <c r="K13" i="23"/>
  <c r="K28" i="23" s="1"/>
  <c r="K29" i="23" s="1"/>
  <c r="K30" i="23" s="1"/>
  <c r="C44" i="22" s="1"/>
  <c r="F44" i="22" s="1"/>
  <c r="C26" i="22" s="1"/>
  <c r="C30" i="22" s="1"/>
  <c r="G18" i="1"/>
  <c r="D6" i="23"/>
  <c r="H28" i="23" l="1"/>
  <c r="AD13" i="23"/>
  <c r="W30" i="23"/>
  <c r="C48" i="22" s="1"/>
  <c r="F48" i="22" s="1"/>
  <c r="G26" i="22" s="1"/>
  <c r="G30" i="22" s="1"/>
  <c r="Q30" i="23"/>
  <c r="C46" i="22" s="1"/>
  <c r="F46" i="22" s="1"/>
  <c r="E26" i="22" s="1"/>
  <c r="E30" i="22" s="1"/>
  <c r="H30" i="23" l="1"/>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<sst xmlns="http://schemas.openxmlformats.org/spreadsheetml/2006/main" count="1022" uniqueCount="389">
  <si>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</si>
  <si>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</si>
  <si>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</si>
  <si>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</si>
  <si>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</si>
  <si>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</si>
  <si>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</si>
  <si>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</si>
  <si>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</si>
  <si>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</si>
  <si>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</si>
  <si>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</si>
  <si>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</si>
  <si>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</si>
  <si>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</si>
  <si>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</si>
  <si>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</si>
  <si>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</si>
  <si>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</si>
  <si>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</si>
  <si>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</si>
  <si>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</si>
  <si>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</si>
  <si>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</si>
  <si>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</si>
  <si>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</si>
  <si>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</si>
  <si>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</si>
  <si>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</si>
  <si>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</si>
  <si>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</si>
  <si>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</si>
  <si>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</si>
  <si>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</si>
  <si>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</si>
  <si>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</si>
  <si>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</si>
  <si>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</si>
  <si>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</si>
  <si>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</si>
  <si>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</si>
  <si>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</si>
  <si>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</si>
  <si>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</si>
  <si>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</si>
  <si>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</si>
  <si>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</si>
  <si>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</si>
  <si>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</si>
  <si>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</si>
  <si>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</si>
  <si>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</si>
  <si>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</si>
  <si>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</si>
  <si>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</si>
  <si>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</si>
  <si>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</si>
  <si>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</si>
  <si>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</si>
  <si>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</si>
  <si>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</si>
  <si>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</si>
  <si>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</si>
  <si>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</si>
  <si>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</si>
  <si>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</si>
  <si>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</si>
  <si>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</si>
  <si>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</si>
  <si>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</si>
  <si>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</si>
  <si>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</si>
  <si>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</si>
  <si>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</si>
  <si>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</si>
  <si>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</si>
  <si>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</si>
  <si>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</si>
  <si>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</si>
  <si>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</si>
  <si>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</si>
  <si>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</si>
  <si>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</si>
  <si>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</si>
  <si>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</si>
  <si>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</si>
  <si>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</si>
  <si>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</si>
  <si>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</si>
  <si>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</si>
  <si>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</si>
  <si>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</si>
  <si>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</si>
  <si>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</si>
  <si>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</si>
  <si>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</si>
  <si>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</si>
  <si>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</si>
  <si>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</si>
  <si>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</si>
  <si>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</si>
  <si>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</si>
  <si>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</si>
  <si>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</si>
  <si>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</si>
  <si>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</si>
  <si>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</si>
  <si>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</si>
  <si>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</si>
  <si>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</si>
  <si>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</si>
  <si>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</si>
  <si>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</si>
  <si>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</si>
  <si>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</si>
  <si>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</si>
  <si>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</si>
  <si>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</si>
  <si>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</si>
  <si>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</si>
  <si>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</si>
  <si>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</si>
  <si>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</si>
  <si>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</si>
  <si>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</si>
  <si>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</si>
  <si>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</si>
  <si>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</si>
  <si>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</si>
  <si>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</si>
  <si>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</si>
  <si>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</si>
  <si>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</si>
  <si>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</si>
  <si>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</si>
  <si>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</si>
  <si>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</si>
  <si>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</si>
  <si>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</si>
  <si>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</si>
  <si>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</si>
  <si>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</si>
  <si>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</si>
  <si>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</si>
  <si>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</si>
  <si>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</si>
  <si>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</si>
  <si>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</si>
  <si>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</si>
  <si>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</si>
  <si>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</si>
  <si>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</si>
  <si>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</si>
  <si>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</si>
  <si>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</si>
  <si>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</si>
  <si>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</si>
  <si>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</si>
  <si>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</si>
  <si>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</si>
  <si>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</si>
  <si>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</si>
  <si>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</si>
  <si>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</si>
  <si>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</si>
  <si>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</si>
  <si>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</si>
  <si>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</si>
  <si>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</si>
  <si>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</si>
  <si>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</si>
  <si>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</si>
  <si>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</si>
  <si>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</si>
  <si>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</si>
  <si>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</si>
  <si>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</si>
  <si>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</si>
  <si>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</si>
  <si>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</si>
  <si>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</si>
  <si>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</si>
  <si>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</si>
  <si>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</si>
  <si>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</si>
  <si>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</si>
  <si>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</si>
  <si>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</si>
  <si>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</si>
  <si>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</si>
  <si>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</si>
  <si>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</si>
  <si>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</si>
  <si>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</si>
  <si>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</si>
  <si>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</si>
  <si>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</si>
  <si>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</si>
  <si>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</si>
  <si>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</si>
  <si>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</si>
  <si>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</si>
  <si>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</si>
  <si>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</si>
  <si>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</si>
  <si>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</si>
  <si>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</si>
  <si>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</si>
  <si>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</si>
  <si>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</si>
  <si>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</si>
  <si>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</si>
  <si>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</si>
  <si>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</si>
  <si>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</si>
  <si>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</si>
  <si>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</si>
  <si>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</si>
  <si>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</si>
  <si>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</si>
  <si>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</si>
  <si>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</si>
  <si>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</si>
  <si>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</si>
  <si>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</si>
  <si>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</si>
  <si>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</si>
  <si>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</si>
  <si>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</si>
  <si>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</si>
  <si>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</si>
  <si>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</si>
  <si>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</si>
  <si>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</si>
  <si>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</si>
  <si>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</si>
  <si>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</si>
  <si>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</si>
  <si>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</si>
  <si>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</si>
  <si>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</si>
  <si>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</si>
  <si>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</si>
  <si>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</si>
  <si>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</si>
  <si>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</si>
  <si>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</si>
  <si>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</si>
  <si>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</si>
  <si>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</si>
  <si>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</si>
  <si>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</si>
  <si>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</si>
  <si>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</si>
  <si>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</si>
  <si>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</si>
  <si>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</si>
  <si>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</si>
  <si>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</si>
  <si>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</si>
  <si>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</si>
  <si>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</si>
  <si>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</si>
  <si>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</si>
  <si>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</si>
  <si>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</si>
  <si>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</si>
  <si>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</si>
  <si>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</si>
  <si>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</si>
  <si>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</si>
  <si>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</si>
  <si>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</si>
  <si>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</si>
  <si>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</si>
  <si>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</si>
  <si>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</si>
  <si>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</si>
  <si>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</si>
  <si>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</si>
  <si>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</si>
  <si>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</si>
  <si>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</si>
  <si>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</si>
  <si>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</si>
  <si>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</si>
  <si>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</si>
  <si>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</si>
  <si>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</si>
  <si>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</si>
  <si>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</si>
  <si>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</si>
  <si>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</si>
  <si>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</si>
  <si>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</si>
  <si>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</si>
  <si>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</si>
  <si>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</si>
  <si>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</si>
  <si>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</si>
  <si>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</si>
  <si>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</si>
  <si>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</si>
  <si>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</si>
  <si>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</si>
  <si>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</si>
  <si>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</si>
  <si>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</si>
  <si>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</si>
  <si>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</si>
  <si>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</si>
  <si>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</si>
  <si>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</si>
  <si>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</si>
  <si>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</si>
  <si>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</si>
  <si>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</si>
  <si>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</si>
  <si>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</si>
  <si>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</si>
  <si>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</si>
  <si>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</si>
  <si>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</si>
  <si>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</si>
  <si>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</si>
  <si>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</si>
  <si>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</si>
  <si>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</si>
  <si>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</si>
  <si>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</si>
  <si>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</si>
  <si>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</si>
  <si>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</si>
  <si>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</si>
  <si>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</si>
  <si>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</si>
  <si>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</si>
  <si>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</si>
  <si>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</si>
  <si>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</si>
  <si>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</si>
  <si>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</si>
  <si>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</si>
  <si>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</si>
  <si>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</si>
  <si>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</si>
  <si>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</si>
  <si>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</si>
  <si>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</si>
  <si>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</si>
  <si>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</si>
  <si>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</si>
  <si>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</si>
  <si>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</si>
  <si>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</si>
  <si>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</si>
  <si>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</si>
  <si>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</si>
  <si>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</si>
  <si>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</si>
  <si>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</si>
  <si>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</si>
  <si>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</si>
  <si>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</si>
  <si>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</si>
  <si>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</si>
  <si>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</si>
  <si>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</si>
  <si>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</si>
  <si>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</si>
  <si>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</si>
  <si>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</si>
  <si>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</si>
  <si>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</si>
  <si>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</si>
  <si>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</si>
  <si>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</si>
  <si>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</si>
  <si>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Ⅱ．</t>
    <phoneticPr fontId="3"/>
  </si>
  <si>
    <t>直接直接経費経費</t>
    <rPh sb="0" eb="2">
      <t>チョクセツ</t>
    </rPh>
    <rPh sb="6" eb="8">
      <t>ケイヒ</t>
    </rPh>
    <phoneticPr fontId="3"/>
  </si>
  <si>
    <t>受入内容（航空経路）</t>
    <rPh sb="0" eb="2">
      <t>ウケイレ</t>
    </rPh>
    <rPh sb="2" eb="4">
      <t>ナイヨウ</t>
    </rPh>
    <rPh sb="5" eb="7">
      <t>コウクウ</t>
    </rPh>
    <rPh sb="7" eb="9">
      <t>ケイロ</t>
    </rPh>
    <phoneticPr fontId="2"/>
  </si>
  <si>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</si>
  <si>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</si>
  <si>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</si>
  <si>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</si>
  <si>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</si>
  <si>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</si>
  <si>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</si>
  <si>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格付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</si>
</sst>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49">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17" fillId="0" borderId="0" xfId="0" applyFon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9" fillId="0" borderId="1" xfId="3" applyFont="1" applyBorder="1" applyAlignment="1" applyProtection="1">
      <alignment horizontal="center" vertical="center" wrapText="1"/>
    </xf>
    <xf numFmtId="176" fontId="16" fillId="13" borderId="1" xfId="3" applyNumberFormat="1" applyFont="1" applyFill="1" applyBorder="1" applyAlignment="1" applyProtection="1">
      <alignment vertical="center"/>
    </xf>
    <xf numFmtId="0" fontId="15" fillId="4" borderId="0" xfId="3" applyFont="1" applyFill="1" applyAlignment="1" applyProtection="1">
      <alignment horizontal="center" vertical="center"/>
    </xf>
    <xf numFmtId="38" fontId="4" fillId="0" borderId="1" xfId="1" applyFont="1" applyBorder="1" applyAlignment="1" applyProtection="1">
      <alignment vertical="center" wrapText="1"/>
    </xf>
    <xf numFmtId="177" fontId="4" fillId="6" borderId="1" xfId="0" applyNumberFormat="1" applyFont="1" applyFill="1" applyBorder="1" applyAlignment="1" applyProtection="1">
      <alignment horizontal="center" vertical="center"/>
      <protection locked="0"/>
    </xf>
    <xf numFmtId="0" fontId="0" fillId="0" borderId="39" xfId="0" applyFont="1" applyBorder="1" applyProtection="1">
      <alignment vertical="center"/>
      <protection locked="0"/>
    </xf>
    <xf numFmtId="0" fontId="0" fillId="0" borderId="16" xfId="0" applyFont="1" applyBorder="1" applyProtection="1">
      <alignment vertical="center"/>
      <protection locked="0"/>
    </xf>
    <xf numFmtId="0" fontId="0" fillId="0" borderId="11" xfId="0" applyFont="1" applyBorder="1" applyProtection="1">
      <alignment vertical="center"/>
      <protection locked="0"/>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Fill="1" applyBorder="1" applyAlignment="1">
      <alignment horizontal="lef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6" fillId="3" borderId="0" xfId="0" applyFont="1" applyFill="1" applyAlignment="1" applyProtection="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187" fontId="4" fillId="0" borderId="1" xfId="1" applyNumberFormat="1" applyFont="1" applyBorder="1" applyAlignment="1" applyProtection="1">
      <alignment horizontal="center" vertical="center"/>
    </xf>
    <xf numFmtId="38" fontId="4" fillId="0" borderId="6" xfId="1" applyFont="1" applyBorder="1" applyAlignment="1" applyProtection="1">
      <alignment vertical="center"/>
    </xf>
    <xf numFmtId="38" fontId="4" fillId="0" borderId="16" xfId="1" applyFont="1" applyBorder="1" applyAlignment="1" applyProtection="1">
      <alignment vertical="center"/>
    </xf>
    <xf numFmtId="38" fontId="4" fillId="0" borderId="6" xfId="1" applyFont="1" applyBorder="1" applyAlignment="1" applyProtection="1">
      <alignment horizontal="center" vertical="center"/>
    </xf>
    <xf numFmtId="38" fontId="4" fillId="0" borderId="16" xfId="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38" fontId="4" fillId="0" borderId="6" xfId="1" applyFont="1" applyBorder="1" applyAlignment="1" applyProtection="1">
      <alignment horizontal="center" vertical="center" wrapText="1"/>
    </xf>
    <xf numFmtId="38" fontId="4" fillId="0" borderId="16" xfId="1" applyFont="1" applyBorder="1" applyAlignment="1" applyProtection="1">
      <alignment horizontal="center" vertical="center" wrapText="1"/>
    </xf>
    <xf numFmtId="0" fontId="9" fillId="0" borderId="6" xfId="3" applyFont="1" applyBorder="1" applyAlignment="1" applyProtection="1">
      <alignment horizontal="center" vertical="center"/>
    </xf>
    <xf numFmtId="0" fontId="0" fillId="0" borderId="16" xfId="0"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16" xfId="3"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5</xdr:col>
      <xdr:colOff>66675</xdr:colOff>
      <xdr:row>0</xdr:row>
      <xdr:rowOff>57150</xdr:rowOff>
    </xdr:from>
    <xdr:to>
      <xdr:col>6</xdr:col>
      <xdr:colOff>1447801</xdr:colOff>
      <xdr:row>1</xdr:row>
      <xdr:rowOff>194734</xdr:rowOff>
    </xdr:to>
    <xdr:sp macro="" textlink="">
      <xdr:nvSpPr>
        <xdr:cNvPr id="6" name="角丸四角形吹き出し 5"/>
        <xdr:cNvSpPr/>
      </xdr:nvSpPr>
      <xdr:spPr>
        <a:xfrm>
          <a:off x="4486275" y="57150"/>
          <a:ext cx="1714501" cy="385234"/>
        </a:xfrm>
        <a:prstGeom prst="wedgeRoundRectCallout">
          <a:avLst>
            <a:gd name="adj1" fmla="val 45558"/>
            <a:gd name="adj2" fmla="val 971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zoomScaleNormal="100" workbookViewId="0">
      <selection sqref="A1:D1"/>
    </sheetView>
  </sheetViews>
  <sheetFormatPr defaultRowHeight="14.25"/>
  <cols>
    <col min="1" max="1" width="3.125" customWidth="1"/>
    <col min="2" max="2" width="35.125" customWidth="1"/>
    <col min="3" max="3" width="78.375" customWidth="1"/>
  </cols>
  <sheetData>
    <row r="1" spans="1:3" ht="34.5" customHeight="1">
      <c r="A1" s="681" t="s">
        <v>137</v>
      </c>
      <c r="B1" s="681"/>
      <c r="C1" s="681"/>
    </row>
    <row r="2" spans="1:3" ht="18" customHeight="1">
      <c r="A2" s="110" t="s">
        <v>135</v>
      </c>
      <c r="B2" s="110"/>
      <c r="C2" s="110"/>
    </row>
    <row r="3" spans="1:3" ht="18" customHeight="1">
      <c r="A3" s="202" t="s">
        <v>136</v>
      </c>
      <c r="B3" s="110" t="s">
        <v>187</v>
      </c>
      <c r="C3" s="110"/>
    </row>
    <row r="4" spans="1:3" ht="18" customHeight="1">
      <c r="A4" s="202" t="s">
        <v>136</v>
      </c>
      <c r="B4" s="110" t="s">
        <v>188</v>
      </c>
      <c r="C4" s="110"/>
    </row>
    <row r="5" spans="1:3" ht="18" customHeight="1">
      <c r="A5" s="202" t="s">
        <v>136</v>
      </c>
      <c r="B5" s="110" t="s">
        <v>189</v>
      </c>
      <c r="C5" s="110"/>
    </row>
    <row r="6" spans="1:3" ht="18" customHeight="1">
      <c r="A6" s="202" t="s">
        <v>136</v>
      </c>
      <c r="B6" s="110" t="s">
        <v>347</v>
      </c>
      <c r="C6" s="110"/>
    </row>
    <row r="7" spans="1:3" ht="18" customHeight="1">
      <c r="A7" s="202" t="s">
        <v>136</v>
      </c>
      <c r="B7" s="110" t="s">
        <v>190</v>
      </c>
      <c r="C7" s="110"/>
    </row>
    <row r="8" spans="1:3" ht="18" customHeight="1" thickBot="1">
      <c r="A8" s="110"/>
      <c r="B8" s="110"/>
      <c r="C8" s="110"/>
    </row>
    <row r="9" spans="1:3" ht="18" customHeight="1">
      <c r="A9" s="167"/>
      <c r="B9" s="168" t="s">
        <v>138</v>
      </c>
      <c r="C9" s="169" t="s">
        <v>139</v>
      </c>
    </row>
    <row r="10" spans="1:3" ht="85.5">
      <c r="A10" s="678" t="s">
        <v>142</v>
      </c>
      <c r="B10" s="204" t="s">
        <v>140</v>
      </c>
      <c r="C10" s="216" t="s">
        <v>225</v>
      </c>
    </row>
    <row r="11" spans="1:3" ht="28.5">
      <c r="A11" s="679"/>
      <c r="B11" s="204" t="s">
        <v>141</v>
      </c>
      <c r="C11" s="216" t="s">
        <v>250</v>
      </c>
    </row>
    <row r="12" spans="1:3" ht="67.5" customHeight="1">
      <c r="A12" s="680" t="s">
        <v>149</v>
      </c>
      <c r="B12" s="321" t="s">
        <v>223</v>
      </c>
      <c r="C12" s="216" t="s">
        <v>251</v>
      </c>
    </row>
    <row r="13" spans="1:3" ht="41.25" customHeight="1">
      <c r="A13" s="680"/>
      <c r="B13" s="204" t="s">
        <v>143</v>
      </c>
      <c r="C13" s="216" t="s">
        <v>153</v>
      </c>
    </row>
    <row r="14" spans="1:3" ht="39.75" customHeight="1">
      <c r="A14" s="680"/>
      <c r="B14" s="206" t="s">
        <v>144</v>
      </c>
      <c r="C14" s="216" t="s">
        <v>182</v>
      </c>
    </row>
    <row r="15" spans="1:3" ht="142.5">
      <c r="A15" s="680"/>
      <c r="B15" s="206" t="s">
        <v>146</v>
      </c>
      <c r="C15" s="216" t="s">
        <v>252</v>
      </c>
    </row>
    <row r="16" spans="1:3" ht="36.75" customHeight="1">
      <c r="A16" s="680"/>
      <c r="B16" s="206" t="s">
        <v>147</v>
      </c>
      <c r="C16" s="216" t="s">
        <v>178</v>
      </c>
    </row>
    <row r="17" spans="1:3" ht="42.75">
      <c r="A17" s="680"/>
      <c r="B17" s="234" t="s">
        <v>231</v>
      </c>
      <c r="C17" s="216" t="s">
        <v>249</v>
      </c>
    </row>
    <row r="18" spans="1:3" ht="41.25" customHeight="1">
      <c r="A18" s="680"/>
      <c r="B18" s="297" t="s">
        <v>148</v>
      </c>
      <c r="C18" s="298" t="s">
        <v>253</v>
      </c>
    </row>
    <row r="19" spans="1:3" ht="43.5" thickBot="1">
      <c r="A19" s="320"/>
      <c r="B19" s="299" t="s">
        <v>254</v>
      </c>
      <c r="C19" s="300" t="s">
        <v>255</v>
      </c>
    </row>
    <row r="20" spans="1:3" ht="13.35" customHeight="1">
      <c r="A20" s="301"/>
      <c r="B20" s="301"/>
      <c r="C20" s="302"/>
    </row>
    <row r="21" spans="1:3" ht="10.35" customHeight="1">
      <c r="A21" s="110"/>
      <c r="B21" s="110"/>
      <c r="C21" s="110"/>
    </row>
    <row r="22" spans="1:3" ht="18" customHeight="1">
      <c r="A22" s="110"/>
      <c r="B22" s="111" t="s">
        <v>114</v>
      </c>
      <c r="C22" s="110"/>
    </row>
    <row r="23" spans="1:3" ht="97.7" customHeight="1">
      <c r="A23" s="110"/>
      <c r="B23" s="204" t="s">
        <v>181</v>
      </c>
      <c r="C23" s="205" t="s">
        <v>268</v>
      </c>
    </row>
    <row r="24" spans="1:3" ht="54.75" customHeight="1">
      <c r="A24" s="110"/>
      <c r="B24" s="234" t="s">
        <v>150</v>
      </c>
      <c r="C24" s="205" t="s">
        <v>241</v>
      </c>
    </row>
    <row r="25" spans="1:3" ht="41.25" customHeight="1">
      <c r="A25" s="110"/>
      <c r="B25" s="204" t="s">
        <v>183</v>
      </c>
      <c r="C25" s="233" t="s">
        <v>184</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2"/>
  <sheetViews>
    <sheetView showGridLines="0" view="pageBreakPreview" zoomScaleNormal="100" zoomScaleSheetLayoutView="100" workbookViewId="0">
      <selection activeCell="D22" sqref="D22:E22"/>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116</v>
      </c>
      <c r="B2" s="48" t="s">
        <v>3</v>
      </c>
      <c r="C2" s="200"/>
      <c r="D2" s="195"/>
      <c r="E2" s="195"/>
      <c r="F2" s="195"/>
      <c r="G2" s="200"/>
    </row>
    <row r="3" spans="1:10">
      <c r="A3" s="44"/>
      <c r="B3" s="5"/>
      <c r="C3" s="200"/>
      <c r="D3" s="195"/>
      <c r="E3" s="196"/>
      <c r="F3" s="195"/>
      <c r="G3" s="200"/>
    </row>
    <row r="4" spans="1:10" ht="27" customHeight="1" thickBot="1">
      <c r="A4" s="328" t="s">
        <v>261</v>
      </c>
      <c r="B4" s="57"/>
      <c r="C4" s="70"/>
      <c r="D4" s="71"/>
      <c r="E4" s="828">
        <f>E6+E16</f>
        <v>0</v>
      </c>
      <c r="F4" s="828"/>
      <c r="G4" s="57" t="s">
        <v>1</v>
      </c>
      <c r="J4" s="2"/>
    </row>
    <row r="5" spans="1:10" ht="15.75" thickTop="1" thickBot="1">
      <c r="A5" s="137"/>
      <c r="B5" s="57"/>
      <c r="C5" s="70"/>
      <c r="D5" s="71"/>
      <c r="E5" s="70"/>
      <c r="F5" s="57"/>
      <c r="G5" s="72"/>
      <c r="J5" s="2"/>
    </row>
    <row r="6" spans="1:10" ht="24" customHeight="1" thickBot="1">
      <c r="A6" s="137"/>
      <c r="B6" s="73" t="s">
        <v>118</v>
      </c>
      <c r="C6" s="70"/>
      <c r="D6" s="71"/>
      <c r="E6" s="829">
        <f>G14</f>
        <v>0</v>
      </c>
      <c r="F6" s="830"/>
      <c r="G6" s="57" t="s">
        <v>1</v>
      </c>
      <c r="J6" s="2"/>
    </row>
    <row r="7" spans="1:10" ht="9" customHeight="1">
      <c r="A7" s="57"/>
      <c r="B7" s="57"/>
      <c r="C7" s="72"/>
      <c r="D7" s="57"/>
      <c r="E7" s="57"/>
      <c r="F7" s="57"/>
      <c r="G7" s="72"/>
    </row>
    <row r="8" spans="1:10" ht="30" customHeight="1">
      <c r="A8" s="57"/>
      <c r="B8" s="725" t="s">
        <v>380</v>
      </c>
      <c r="C8" s="725"/>
      <c r="D8" s="400" t="s">
        <v>120</v>
      </c>
      <c r="E8" s="809" t="s">
        <v>28</v>
      </c>
      <c r="F8" s="709"/>
      <c r="G8" s="138" t="s">
        <v>29</v>
      </c>
      <c r="H8" s="171" t="s">
        <v>131</v>
      </c>
      <c r="I8" s="395" t="s">
        <v>318</v>
      </c>
    </row>
    <row r="9" spans="1:10" ht="30" customHeight="1">
      <c r="A9" s="57"/>
      <c r="B9" s="810"/>
      <c r="C9" s="811"/>
      <c r="D9" s="588"/>
      <c r="E9" s="812"/>
      <c r="F9" s="813"/>
      <c r="G9" s="496">
        <f>D9*E9</f>
        <v>0</v>
      </c>
      <c r="H9" s="198"/>
      <c r="I9" s="380"/>
    </row>
    <row r="10" spans="1:10" ht="30" customHeight="1">
      <c r="A10" s="57"/>
      <c r="B10" s="805"/>
      <c r="C10" s="806"/>
      <c r="D10" s="447"/>
      <c r="E10" s="807"/>
      <c r="F10" s="808"/>
      <c r="G10" s="496">
        <f>D10*E10</f>
        <v>0</v>
      </c>
      <c r="H10" s="198"/>
      <c r="I10" s="380"/>
    </row>
    <row r="11" spans="1:10" ht="30" customHeight="1">
      <c r="A11" s="57"/>
      <c r="B11" s="805"/>
      <c r="C11" s="806"/>
      <c r="D11" s="447"/>
      <c r="E11" s="807"/>
      <c r="F11" s="808"/>
      <c r="G11" s="496">
        <f>D11*E11</f>
        <v>0</v>
      </c>
      <c r="H11" s="198"/>
      <c r="I11" s="380"/>
    </row>
    <row r="12" spans="1:10" ht="30" customHeight="1" thickBot="1">
      <c r="A12" s="57"/>
      <c r="B12" s="816"/>
      <c r="C12" s="817"/>
      <c r="D12" s="448"/>
      <c r="E12" s="818"/>
      <c r="F12" s="819"/>
      <c r="G12" s="497">
        <f>D12*E12</f>
        <v>0</v>
      </c>
      <c r="H12" s="198"/>
      <c r="I12" s="380"/>
    </row>
    <row r="13" spans="1:10" ht="30" customHeight="1" thickBot="1">
      <c r="A13" s="57"/>
      <c r="B13" s="820" t="s">
        <v>26</v>
      </c>
      <c r="C13" s="821"/>
      <c r="D13" s="821"/>
      <c r="E13" s="821"/>
      <c r="F13" s="821"/>
      <c r="G13" s="139">
        <f>SUM(G9:G12)</f>
        <v>0</v>
      </c>
    </row>
    <row r="14" spans="1:10" ht="30" customHeight="1" thickBot="1">
      <c r="A14" s="57"/>
      <c r="B14" s="449"/>
      <c r="C14" s="449"/>
      <c r="D14" s="78"/>
      <c r="E14" s="450"/>
      <c r="F14" s="62" t="s">
        <v>80</v>
      </c>
      <c r="G14" s="445">
        <f>ROUNDDOWN(G13,-3)</f>
        <v>0</v>
      </c>
    </row>
    <row r="15" spans="1:10" ht="15" customHeight="1" thickBot="1">
      <c r="A15" s="57"/>
      <c r="B15" s="57"/>
      <c r="C15" s="72"/>
      <c r="D15" s="57"/>
      <c r="E15" s="57"/>
      <c r="F15" s="57"/>
      <c r="G15" s="72"/>
    </row>
    <row r="16" spans="1:10" ht="30" customHeight="1" thickBot="1">
      <c r="A16" s="372"/>
      <c r="B16" s="73" t="s">
        <v>121</v>
      </c>
      <c r="C16" s="70"/>
      <c r="D16" s="71"/>
      <c r="E16" s="829">
        <f>G23</f>
        <v>0</v>
      </c>
      <c r="F16" s="830"/>
      <c r="G16" s="75" t="s">
        <v>1</v>
      </c>
      <c r="J16" s="2"/>
    </row>
    <row r="17" spans="1:10" s="374" customFormat="1" ht="10.5" customHeight="1">
      <c r="A17" s="372"/>
      <c r="B17" s="73"/>
      <c r="C17" s="70"/>
      <c r="D17" s="71"/>
      <c r="E17" s="373"/>
      <c r="F17" s="373"/>
      <c r="G17" s="71"/>
      <c r="J17" s="375"/>
    </row>
    <row r="18" spans="1:10" ht="30" customHeight="1">
      <c r="A18" s="137"/>
      <c r="B18" s="725" t="s">
        <v>119</v>
      </c>
      <c r="C18" s="725"/>
      <c r="D18" s="809" t="s">
        <v>291</v>
      </c>
      <c r="E18" s="709"/>
      <c r="F18" s="400" t="s">
        <v>292</v>
      </c>
      <c r="G18" s="138" t="s">
        <v>26</v>
      </c>
      <c r="I18" s="395" t="s">
        <v>319</v>
      </c>
      <c r="J18" s="2"/>
    </row>
    <row r="19" spans="1:10" ht="30" customHeight="1">
      <c r="A19" s="137"/>
      <c r="B19" s="822"/>
      <c r="C19" s="823"/>
      <c r="D19" s="824"/>
      <c r="E19" s="825"/>
      <c r="F19" s="376"/>
      <c r="G19" s="498">
        <f>F19*D19</f>
        <v>0</v>
      </c>
      <c r="I19" s="380"/>
      <c r="J19" s="2"/>
    </row>
    <row r="20" spans="1:10" ht="30" hidden="1" customHeight="1">
      <c r="A20" s="137"/>
      <c r="B20" s="822" t="s">
        <v>301</v>
      </c>
      <c r="C20" s="823"/>
      <c r="D20" s="824">
        <v>75500</v>
      </c>
      <c r="E20" s="825"/>
      <c r="F20" s="376"/>
      <c r="G20" s="498">
        <f>F20*D20</f>
        <v>0</v>
      </c>
      <c r="I20" s="380"/>
      <c r="J20" s="2"/>
    </row>
    <row r="21" spans="1:10" ht="30" hidden="1" customHeight="1">
      <c r="A21" s="137"/>
      <c r="B21" s="822" t="s">
        <v>325</v>
      </c>
      <c r="C21" s="823"/>
      <c r="D21" s="824">
        <v>75500</v>
      </c>
      <c r="E21" s="825"/>
      <c r="F21" s="376"/>
      <c r="G21" s="498">
        <f>F21*D21</f>
        <v>0</v>
      </c>
      <c r="I21" s="380"/>
      <c r="J21" s="2"/>
    </row>
    <row r="22" spans="1:10" ht="30" customHeight="1" thickBot="1">
      <c r="A22" s="137"/>
      <c r="B22" s="822"/>
      <c r="C22" s="823"/>
      <c r="D22" s="824"/>
      <c r="E22" s="825"/>
      <c r="F22" s="376"/>
      <c r="G22" s="498">
        <f>F22*D22</f>
        <v>0</v>
      </c>
      <c r="I22" s="380"/>
      <c r="J22" s="2"/>
    </row>
    <row r="23" spans="1:10" ht="30" customHeight="1" thickBot="1">
      <c r="A23" s="137"/>
      <c r="B23" s="826"/>
      <c r="C23" s="827"/>
      <c r="D23" s="827"/>
      <c r="E23" s="815" t="s">
        <v>80</v>
      </c>
      <c r="F23" s="815"/>
      <c r="G23" s="445">
        <f>ROUNDDOWN(SUM(G19:G22),-3)</f>
        <v>0</v>
      </c>
      <c r="J23" s="2"/>
    </row>
    <row r="24" spans="1:10" ht="39" customHeight="1">
      <c r="A24" s="137"/>
      <c r="B24" s="401"/>
      <c r="C24" s="293"/>
      <c r="D24" s="140"/>
      <c r="E24" s="141"/>
      <c r="F24" s="140"/>
      <c r="G24" s="140"/>
      <c r="J24" s="2"/>
    </row>
    <row r="25" spans="1:10" ht="29.25" customHeight="1" thickBot="1">
      <c r="A25" s="48" t="s">
        <v>52</v>
      </c>
      <c r="B25" s="48" t="s">
        <v>6</v>
      </c>
      <c r="C25" s="72"/>
      <c r="D25" s="57"/>
      <c r="E25" s="828">
        <f>G30</f>
        <v>0</v>
      </c>
      <c r="F25" s="828"/>
      <c r="G25" s="75" t="s">
        <v>1</v>
      </c>
    </row>
    <row r="26" spans="1:10" ht="15" thickTop="1">
      <c r="A26" s="4"/>
      <c r="B26" s="5"/>
      <c r="C26" s="72"/>
      <c r="D26" s="57"/>
      <c r="E26" s="57"/>
      <c r="F26" s="57"/>
      <c r="G26" s="72"/>
    </row>
    <row r="27" spans="1:10" ht="15" customHeight="1">
      <c r="A27" s="57"/>
      <c r="B27" s="57" t="s">
        <v>145</v>
      </c>
      <c r="C27" s="94"/>
      <c r="D27" s="57"/>
      <c r="E27" s="57" t="s">
        <v>41</v>
      </c>
      <c r="F27" s="57"/>
      <c r="G27" s="72"/>
    </row>
    <row r="28" spans="1:10" ht="15" customHeight="1">
      <c r="A28" s="57"/>
      <c r="B28" s="319" t="s">
        <v>122</v>
      </c>
      <c r="C28" s="94"/>
      <c r="D28" s="57"/>
      <c r="E28" s="57"/>
      <c r="F28" s="57"/>
      <c r="G28" s="72"/>
    </row>
    <row r="29" spans="1:10" ht="30" customHeight="1" thickBot="1">
      <c r="A29" s="178"/>
      <c r="B29" s="814">
        <f>様式2_3機材!$F$5+様式2_4旅費!$F$4+様式2_4旅費!$F$6+様式2_5現地活動費!$E$3+'様式2_6本邦受入活動費&amp;管理費'!$E$6</f>
        <v>0</v>
      </c>
      <c r="C29" s="814">
        <f>$E$5+様式2_4旅費!$F$4+様式2_4旅費!$F$6+様式2_5現地活動費!$E$3+'様式2_6本邦受入活動費&amp;管理費'!$E$6</f>
        <v>0</v>
      </c>
      <c r="D29" s="57" t="s">
        <v>31</v>
      </c>
      <c r="E29" s="451">
        <v>10</v>
      </c>
      <c r="F29" s="76" t="s">
        <v>123</v>
      </c>
      <c r="G29" s="201">
        <f>ROUNDDOWN(B29*E29/100,0)</f>
        <v>0</v>
      </c>
    </row>
    <row r="30" spans="1:10" ht="30" customHeight="1" thickBot="1">
      <c r="A30" s="57"/>
      <c r="B30" s="57"/>
      <c r="C30" s="72"/>
      <c r="D30" s="57"/>
      <c r="E30" s="815" t="s">
        <v>80</v>
      </c>
      <c r="F30" s="815"/>
      <c r="G30" s="95">
        <f>ROUNDDOWN(G29,-3)</f>
        <v>0</v>
      </c>
    </row>
    <row r="31" spans="1:10">
      <c r="A31" s="195"/>
      <c r="B31" s="195"/>
      <c r="C31" s="200"/>
      <c r="D31" s="195"/>
      <c r="E31" s="195"/>
      <c r="F31" s="195"/>
      <c r="G31" s="200"/>
    </row>
    <row r="32" spans="1:10">
      <c r="A32" s="195"/>
      <c r="B32" s="195"/>
      <c r="C32" s="200"/>
      <c r="D32" s="195"/>
      <c r="E32" s="195"/>
      <c r="F32" s="195"/>
      <c r="G32" s="200"/>
    </row>
    <row r="33" spans="1:2" s="446" customFormat="1">
      <c r="A33" s="446" t="s">
        <v>285</v>
      </c>
    </row>
    <row r="34" spans="1:2" hidden="1">
      <c r="A34" s="5" t="s">
        <v>270</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5">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formula1>"75500"</formula1>
    </dataValidation>
    <dataValidation type="list" operator="notEqual" allowBlank="1" showInputMessage="1" showErrorMessage="1" sqref="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sqref="A1:D1"/>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112</v>
      </c>
      <c r="B2" s="79"/>
      <c r="C2" s="37"/>
      <c r="D2" s="37"/>
      <c r="E2" s="37"/>
      <c r="F2" s="37"/>
      <c r="G2" s="37"/>
    </row>
    <row r="3" spans="1:9" ht="9.9499999999999993" customHeight="1">
      <c r="A3" s="37"/>
      <c r="B3" s="40"/>
      <c r="C3" s="40"/>
      <c r="D3" s="37"/>
      <c r="E3" s="37"/>
      <c r="F3" s="37"/>
      <c r="G3" s="37"/>
    </row>
    <row r="4" spans="1:9" ht="15" customHeight="1" thickBot="1">
      <c r="A4" s="37" t="s">
        <v>363</v>
      </c>
      <c r="B4" s="40"/>
      <c r="C4" s="80">
        <f>F14</f>
        <v>0</v>
      </c>
      <c r="D4" s="37" t="s">
        <v>11</v>
      </c>
      <c r="E4" s="37"/>
      <c r="F4" s="37"/>
      <c r="G4" s="37"/>
    </row>
    <row r="5" spans="1:9" ht="15" customHeight="1">
      <c r="A5" s="37"/>
      <c r="B5" s="215" t="s">
        <v>157</v>
      </c>
      <c r="C5" s="38" t="s">
        <v>158</v>
      </c>
      <c r="D5" s="180" t="s">
        <v>159</v>
      </c>
      <c r="E5" s="38" t="s">
        <v>43</v>
      </c>
      <c r="F5" s="151" t="s">
        <v>160</v>
      </c>
      <c r="G5" s="235" t="s">
        <v>161</v>
      </c>
      <c r="H5" s="390" t="s">
        <v>131</v>
      </c>
      <c r="I5" s="389" t="s">
        <v>317</v>
      </c>
    </row>
    <row r="6" spans="1:9" ht="15" customHeight="1">
      <c r="A6" s="37"/>
      <c r="B6" s="144"/>
      <c r="C6" s="81"/>
      <c r="D6" s="150"/>
      <c r="E6" s="82"/>
      <c r="F6" s="484">
        <f t="shared" ref="F6:F13" si="0">D6*E6</f>
        <v>0</v>
      </c>
      <c r="G6" s="236"/>
      <c r="H6" s="391"/>
      <c r="I6" s="393"/>
    </row>
    <row r="7" spans="1:9" ht="15" customHeight="1">
      <c r="A7" s="37"/>
      <c r="B7" s="144"/>
      <c r="C7" s="81"/>
      <c r="D7" s="150"/>
      <c r="E7" s="83"/>
      <c r="F7" s="484">
        <f t="shared" si="0"/>
        <v>0</v>
      </c>
      <c r="G7" s="236"/>
      <c r="H7" s="391"/>
      <c r="I7" s="393"/>
    </row>
    <row r="8" spans="1:9" ht="15" customHeight="1">
      <c r="A8" s="37"/>
      <c r="B8" s="144"/>
      <c r="C8" s="601"/>
      <c r="D8" s="150"/>
      <c r="E8" s="83"/>
      <c r="F8" s="484">
        <f t="shared" si="0"/>
        <v>0</v>
      </c>
      <c r="G8" s="236"/>
      <c r="H8" s="391"/>
      <c r="I8" s="393"/>
    </row>
    <row r="9" spans="1:9" ht="15" customHeight="1">
      <c r="A9" s="37"/>
      <c r="B9" s="144"/>
      <c r="C9" s="601"/>
      <c r="D9" s="150"/>
      <c r="E9" s="83"/>
      <c r="F9" s="484">
        <f>D9*E9</f>
        <v>0</v>
      </c>
      <c r="G9" s="236"/>
      <c r="H9" s="391"/>
      <c r="I9" s="393"/>
    </row>
    <row r="10" spans="1:9" ht="15" customHeight="1">
      <c r="A10" s="37"/>
      <c r="B10" s="144"/>
      <c r="C10" s="81"/>
      <c r="D10" s="150"/>
      <c r="E10" s="83"/>
      <c r="F10" s="484">
        <f>D10*E10</f>
        <v>0</v>
      </c>
      <c r="G10" s="236"/>
      <c r="H10" s="391"/>
      <c r="I10" s="393"/>
    </row>
    <row r="11" spans="1:9" ht="15" customHeight="1">
      <c r="A11" s="37"/>
      <c r="B11" s="144"/>
      <c r="C11" s="81"/>
      <c r="D11" s="150"/>
      <c r="E11" s="83"/>
      <c r="F11" s="484">
        <f>D11*E11</f>
        <v>0</v>
      </c>
      <c r="G11" s="236"/>
      <c r="H11" s="391"/>
      <c r="I11" s="393"/>
    </row>
    <row r="12" spans="1:9" ht="15" customHeight="1">
      <c r="A12" s="37"/>
      <c r="B12" s="144"/>
      <c r="C12" s="81"/>
      <c r="D12" s="150"/>
      <c r="E12" s="83"/>
      <c r="F12" s="484">
        <f>D12*E12</f>
        <v>0</v>
      </c>
      <c r="G12" s="236"/>
      <c r="H12" s="391"/>
      <c r="I12" s="393"/>
    </row>
    <row r="13" spans="1:9" ht="15" customHeight="1">
      <c r="A13" s="37"/>
      <c r="B13" s="144"/>
      <c r="C13" s="81"/>
      <c r="D13" s="150"/>
      <c r="E13" s="83"/>
      <c r="F13" s="484">
        <f t="shared" si="0"/>
        <v>0</v>
      </c>
      <c r="G13" s="236"/>
      <c r="H13" s="391"/>
      <c r="I13" s="393"/>
    </row>
    <row r="14" spans="1:9" ht="15" customHeight="1" thickBot="1">
      <c r="A14" s="37"/>
      <c r="B14" s="833" t="s">
        <v>63</v>
      </c>
      <c r="C14" s="834"/>
      <c r="D14" s="146"/>
      <c r="E14" s="88"/>
      <c r="F14" s="485">
        <f>SUM(F6:F13)</f>
        <v>0</v>
      </c>
      <c r="G14" s="237"/>
      <c r="H14" s="392"/>
      <c r="I14" s="394"/>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364</v>
      </c>
      <c r="B17" s="84"/>
      <c r="C17" s="80">
        <f>F25</f>
        <v>0</v>
      </c>
      <c r="D17" s="37" t="s">
        <v>11</v>
      </c>
      <c r="E17" s="40"/>
      <c r="F17" s="40"/>
      <c r="G17" s="40"/>
    </row>
    <row r="18" spans="1:9" ht="15" customHeight="1">
      <c r="A18" s="79"/>
      <c r="B18" s="215" t="s">
        <v>157</v>
      </c>
      <c r="C18" s="38" t="s">
        <v>158</v>
      </c>
      <c r="D18" s="180" t="s">
        <v>159</v>
      </c>
      <c r="E18" s="38" t="s">
        <v>43</v>
      </c>
      <c r="F18" s="151" t="s">
        <v>162</v>
      </c>
      <c r="G18" s="235" t="s">
        <v>161</v>
      </c>
      <c r="H18" s="161" t="s">
        <v>131</v>
      </c>
      <c r="I18" s="389" t="s">
        <v>317</v>
      </c>
    </row>
    <row r="19" spans="1:9" ht="15" customHeight="1">
      <c r="A19" s="37"/>
      <c r="B19" s="144"/>
      <c r="C19" s="81"/>
      <c r="D19" s="150"/>
      <c r="E19" s="82"/>
      <c r="F19" s="484">
        <f t="shared" ref="F19:F24" si="1">D19*E19</f>
        <v>0</v>
      </c>
      <c r="G19" s="236"/>
      <c r="H19" s="162"/>
      <c r="I19" s="393"/>
    </row>
    <row r="20" spans="1:9" ht="15" customHeight="1">
      <c r="A20" s="37"/>
      <c r="B20" s="144"/>
      <c r="C20" s="81"/>
      <c r="D20" s="150"/>
      <c r="E20" s="82"/>
      <c r="F20" s="484">
        <f t="shared" si="1"/>
        <v>0</v>
      </c>
      <c r="G20" s="236"/>
      <c r="H20" s="162"/>
      <c r="I20" s="393"/>
    </row>
    <row r="21" spans="1:9" ht="15" customHeight="1">
      <c r="A21" s="37"/>
      <c r="B21" s="144"/>
      <c r="C21" s="81"/>
      <c r="D21" s="150"/>
      <c r="E21" s="83"/>
      <c r="F21" s="484">
        <f t="shared" si="1"/>
        <v>0</v>
      </c>
      <c r="G21" s="236"/>
      <c r="H21" s="162"/>
      <c r="I21" s="393"/>
    </row>
    <row r="22" spans="1:9" ht="15" customHeight="1">
      <c r="A22" s="37"/>
      <c r="B22" s="144"/>
      <c r="C22" s="81"/>
      <c r="D22" s="150"/>
      <c r="E22" s="83"/>
      <c r="F22" s="484">
        <f t="shared" si="1"/>
        <v>0</v>
      </c>
      <c r="G22" s="236"/>
      <c r="H22" s="162"/>
      <c r="I22" s="393"/>
    </row>
    <row r="23" spans="1:9" ht="15" customHeight="1">
      <c r="A23" s="37"/>
      <c r="B23" s="144"/>
      <c r="C23" s="81"/>
      <c r="D23" s="150"/>
      <c r="E23" s="83"/>
      <c r="F23" s="484">
        <f t="shared" si="1"/>
        <v>0</v>
      </c>
      <c r="G23" s="236"/>
      <c r="H23" s="162"/>
      <c r="I23" s="393"/>
    </row>
    <row r="24" spans="1:9" ht="15" customHeight="1">
      <c r="A24" s="37"/>
      <c r="B24" s="144"/>
      <c r="C24" s="81"/>
      <c r="D24" s="150"/>
      <c r="E24" s="83"/>
      <c r="F24" s="484">
        <f t="shared" si="1"/>
        <v>0</v>
      </c>
      <c r="G24" s="236"/>
      <c r="H24" s="162"/>
      <c r="I24" s="393"/>
    </row>
    <row r="25" spans="1:9" ht="15" customHeight="1" thickBot="1">
      <c r="A25" s="37"/>
      <c r="B25" s="831" t="s">
        <v>64</v>
      </c>
      <c r="C25" s="832"/>
      <c r="D25" s="147"/>
      <c r="E25" s="85"/>
      <c r="F25" s="485">
        <f>SUM(F19:F24)</f>
        <v>0</v>
      </c>
      <c r="G25" s="237"/>
      <c r="H25" s="163"/>
      <c r="I25" s="394"/>
    </row>
    <row r="26" spans="1:9" ht="9.9499999999999993" customHeight="1">
      <c r="A26" s="37"/>
      <c r="B26" s="181"/>
      <c r="C26" s="148"/>
      <c r="D26" s="152"/>
      <c r="E26" s="86"/>
      <c r="F26" s="149"/>
      <c r="G26" s="153"/>
    </row>
    <row r="27" spans="1:9" ht="9.9499999999999993" customHeight="1"/>
    <row r="28" spans="1:9" ht="15" customHeight="1" thickBot="1">
      <c r="A28" s="74" t="s">
        <v>365</v>
      </c>
      <c r="C28" s="80">
        <f>F36</f>
        <v>0</v>
      </c>
      <c r="D28" s="37" t="s">
        <v>11</v>
      </c>
    </row>
    <row r="29" spans="1:9" ht="15" customHeight="1">
      <c r="B29" s="215" t="s">
        <v>157</v>
      </c>
      <c r="C29" s="38" t="s">
        <v>22</v>
      </c>
      <c r="D29" s="180" t="s">
        <v>53</v>
      </c>
      <c r="E29" s="38" t="s">
        <v>54</v>
      </c>
      <c r="F29" s="180" t="s">
        <v>55</v>
      </c>
      <c r="G29" s="235" t="s">
        <v>161</v>
      </c>
      <c r="H29" s="161" t="s">
        <v>131</v>
      </c>
      <c r="I29" s="389" t="s">
        <v>317</v>
      </c>
    </row>
    <row r="30" spans="1:9" ht="15" customHeight="1">
      <c r="B30" s="144"/>
      <c r="C30" s="43"/>
      <c r="D30" s="154"/>
      <c r="E30" s="43"/>
      <c r="F30" s="484">
        <f t="shared" ref="F30:F35" si="2">D30*E30</f>
        <v>0</v>
      </c>
      <c r="G30" s="238"/>
      <c r="H30" s="162"/>
      <c r="I30" s="393"/>
    </row>
    <row r="31" spans="1:9" ht="15" customHeight="1">
      <c r="B31" s="144"/>
      <c r="C31" s="43"/>
      <c r="D31" s="154"/>
      <c r="E31" s="43"/>
      <c r="F31" s="484">
        <f t="shared" si="2"/>
        <v>0</v>
      </c>
      <c r="G31" s="238"/>
      <c r="H31" s="162"/>
      <c r="I31" s="393"/>
    </row>
    <row r="32" spans="1:9" ht="15" customHeight="1">
      <c r="B32" s="144"/>
      <c r="C32" s="43"/>
      <c r="D32" s="154"/>
      <c r="E32" s="43"/>
      <c r="F32" s="484">
        <f t="shared" si="2"/>
        <v>0</v>
      </c>
      <c r="G32" s="238"/>
      <c r="H32" s="162"/>
      <c r="I32" s="393"/>
    </row>
    <row r="33" spans="1:9" ht="15" customHeight="1">
      <c r="B33" s="144"/>
      <c r="C33" s="43"/>
      <c r="D33" s="154"/>
      <c r="E33" s="43"/>
      <c r="F33" s="484">
        <f t="shared" si="2"/>
        <v>0</v>
      </c>
      <c r="G33" s="238"/>
      <c r="H33" s="162"/>
      <c r="I33" s="393"/>
    </row>
    <row r="34" spans="1:9" ht="15" customHeight="1">
      <c r="B34" s="144"/>
      <c r="C34" s="43"/>
      <c r="D34" s="154"/>
      <c r="E34" s="43"/>
      <c r="F34" s="484">
        <f t="shared" si="2"/>
        <v>0</v>
      </c>
      <c r="G34" s="238"/>
      <c r="H34" s="162"/>
      <c r="I34" s="393"/>
    </row>
    <row r="35" spans="1:9" ht="15" customHeight="1">
      <c r="B35" s="144" t="s">
        <v>101</v>
      </c>
      <c r="C35" s="43"/>
      <c r="D35" s="154"/>
      <c r="E35" s="43"/>
      <c r="F35" s="484">
        <f t="shared" si="2"/>
        <v>0</v>
      </c>
      <c r="G35" s="238"/>
      <c r="H35" s="162"/>
      <c r="I35" s="393"/>
    </row>
    <row r="36" spans="1:9" ht="15" customHeight="1" thickBot="1">
      <c r="B36" s="831" t="s">
        <v>65</v>
      </c>
      <c r="C36" s="832"/>
      <c r="D36" s="146"/>
      <c r="E36" s="90"/>
      <c r="F36" s="486">
        <f>SUM(F30:F35)</f>
        <v>0</v>
      </c>
      <c r="G36" s="239"/>
      <c r="H36" s="163"/>
      <c r="I36" s="394"/>
    </row>
    <row r="37" spans="1:9" ht="5.0999999999999996" customHeight="1">
      <c r="B37" s="181"/>
      <c r="C37" s="181"/>
      <c r="D37" s="148"/>
      <c r="E37" s="148"/>
      <c r="F37" s="148"/>
      <c r="G37" s="181"/>
    </row>
    <row r="38" spans="1:9" ht="14.1" customHeight="1">
      <c r="B38" s="538" t="s">
        <v>163</v>
      </c>
    </row>
    <row r="39" spans="1:9" ht="14.1" customHeight="1">
      <c r="A39" s="37"/>
      <c r="B39" s="559" t="s">
        <v>102</v>
      </c>
      <c r="C39" s="40"/>
      <c r="D39" s="148"/>
      <c r="E39" s="89"/>
      <c r="F39" s="145"/>
      <c r="G39" s="148"/>
    </row>
    <row r="40" spans="1:9" ht="5.0999999999999996" customHeight="1"/>
    <row r="42" spans="1:9">
      <c r="A42" s="330" t="s">
        <v>285</v>
      </c>
      <c r="B42" s="330"/>
      <c r="C42" s="330"/>
    </row>
    <row r="43" spans="1:9" hidden="1">
      <c r="A43" s="5"/>
      <c r="B43" s="5" t="s">
        <v>269</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2:Q31"/>
  <sheetViews>
    <sheetView view="pageBreakPreview" zoomScaleNormal="100" zoomScaleSheetLayoutView="100" workbookViewId="0">
      <selection activeCell="A7" sqref="A7"/>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835" t="str">
        <f>IF(従事者明細!C1="",業務従事者名簿!Q9,業務従事者名簿!Q10)</f>
        <v>業務従事者名簿　　</v>
      </c>
      <c r="C4" s="835"/>
      <c r="D4" s="835"/>
      <c r="E4" s="835"/>
      <c r="F4" s="835"/>
      <c r="G4" s="835"/>
      <c r="H4" s="835"/>
      <c r="I4" s="835"/>
    </row>
    <row r="5" spans="1:17" ht="18" thickBot="1">
      <c r="A5" s="110"/>
      <c r="B5" s="836"/>
      <c r="C5" s="836"/>
      <c r="D5" s="836"/>
      <c r="E5" s="836"/>
      <c r="F5" s="836"/>
      <c r="G5" s="836"/>
      <c r="H5" s="836"/>
      <c r="I5" s="836"/>
    </row>
    <row r="6" spans="1:17" ht="30" customHeight="1" thickBot="1">
      <c r="A6" s="499" t="s">
        <v>346</v>
      </c>
      <c r="B6" s="109" t="s">
        <v>75</v>
      </c>
      <c r="C6" s="99" t="s">
        <v>76</v>
      </c>
      <c r="D6" s="99" t="s">
        <v>77</v>
      </c>
      <c r="E6" s="99" t="s">
        <v>69</v>
      </c>
      <c r="F6" s="99" t="s">
        <v>78</v>
      </c>
      <c r="G6" s="99" t="s">
        <v>124</v>
      </c>
      <c r="H6" s="99" t="s">
        <v>185</v>
      </c>
      <c r="I6" s="100" t="s">
        <v>107</v>
      </c>
    </row>
    <row r="7" spans="1:17" ht="30" customHeight="1" thickTop="1">
      <c r="A7" s="500"/>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130</v>
      </c>
    </row>
    <row r="8" spans="1:17" ht="30" customHeight="1">
      <c r="A8" s="501"/>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239</v>
      </c>
    </row>
    <row r="9" spans="1:17" ht="30" customHeight="1">
      <c r="A9" s="500"/>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237</v>
      </c>
    </row>
    <row r="10" spans="1:17" ht="30" customHeight="1">
      <c r="A10" s="501"/>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238</v>
      </c>
    </row>
    <row r="11" spans="1:17" ht="30" customHeight="1">
      <c r="A11" s="500"/>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0" customHeight="1">
      <c r="A12" s="501"/>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0" customHeight="1">
      <c r="A13" s="500"/>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0" customHeight="1">
      <c r="A14" s="501"/>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0" customHeight="1">
      <c r="A15" s="500"/>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0" customHeight="1">
      <c r="A16" s="501"/>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500"/>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501"/>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501"/>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501"/>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501"/>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501"/>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501"/>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501"/>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501"/>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0" customHeight="1" thickBot="1">
      <c r="A26" s="502"/>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82"/>
      <c r="C29" s="682"/>
      <c r="D29" s="682"/>
      <c r="E29" s="682"/>
      <c r="F29" s="682"/>
      <c r="G29" s="682"/>
      <c r="H29" s="682"/>
      <c r="I29" s="682"/>
    </row>
    <row r="30" spans="1:10">
      <c r="B30" s="103"/>
    </row>
    <row r="31" spans="1:10">
      <c r="B31" s="103"/>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sqref="A1:D1"/>
    </sheetView>
  </sheetViews>
  <sheetFormatPr defaultColWidth="9" defaultRowHeight="14.25"/>
  <cols>
    <col min="1" max="1" width="13.875" style="15" hidden="1" customWidth="1"/>
    <col min="2" max="2" width="52" style="15" hidden="1" customWidth="1"/>
    <col min="3" max="9" width="15.5" style="15" hidden="1" customWidth="1"/>
    <col min="10" max="10" width="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43"/>
      <c r="L1" s="844"/>
      <c r="N1" s="471" t="s">
        <v>335</v>
      </c>
      <c r="O1" s="648">
        <f ca="1">TODAY()</f>
        <v>43768</v>
      </c>
    </row>
    <row r="2" spans="11:17" ht="9.6" customHeight="1">
      <c r="N2" s="471"/>
    </row>
    <row r="3" spans="11:17" hidden="1">
      <c r="K3" s="473"/>
      <c r="L3" s="475" t="s">
        <v>339</v>
      </c>
      <c r="M3" s="475" t="s">
        <v>338</v>
      </c>
      <c r="N3" s="475" t="s">
        <v>337</v>
      </c>
      <c r="O3" s="475" t="s">
        <v>336</v>
      </c>
    </row>
    <row r="4" spans="11:17" ht="48.75" hidden="1" customHeight="1">
      <c r="K4" s="473"/>
      <c r="L4" s="474"/>
      <c r="M4" s="474"/>
      <c r="N4" s="474"/>
      <c r="O4" s="474"/>
    </row>
    <row r="5" spans="11:17" ht="46.5" hidden="1" customHeight="1">
      <c r="K5" s="845"/>
      <c r="L5" s="846"/>
      <c r="M5" s="846"/>
      <c r="N5" s="846"/>
      <c r="O5" s="846"/>
    </row>
    <row r="6" spans="11:17" hidden="1"/>
    <row r="7" spans="11:17" hidden="1">
      <c r="K7" s="406"/>
      <c r="L7" s="406"/>
      <c r="M7" s="406"/>
      <c r="N7" s="406"/>
    </row>
    <row r="8" spans="11:17" hidden="1">
      <c r="K8" s="468"/>
      <c r="L8" s="468"/>
      <c r="M8" s="468"/>
      <c r="N8" s="468"/>
    </row>
    <row r="9" spans="11:17" hidden="1">
      <c r="K9" s="468"/>
      <c r="L9" s="468"/>
      <c r="M9" s="468"/>
      <c r="N9" s="468"/>
    </row>
    <row r="10" spans="11:17" ht="3" hidden="1" customHeight="1">
      <c r="K10" s="397"/>
      <c r="L10" s="397"/>
      <c r="M10" s="398"/>
    </row>
    <row r="11" spans="11:17" ht="29.25" hidden="1" customHeight="1" thickBot="1">
      <c r="K11" s="397" t="str">
        <f>様式1!E7</f>
        <v>○○○国（案件名）</v>
      </c>
      <c r="L11" s="402"/>
      <c r="M11" s="402"/>
      <c r="N11" s="403"/>
      <c r="Q11" s="472" t="s">
        <v>304</v>
      </c>
    </row>
    <row r="12" spans="11:17" ht="29.25" hidden="1" customHeight="1" thickBot="1">
      <c r="K12" s="404" t="str">
        <f>様式1!E9</f>
        <v>（提案法人名）</v>
      </c>
      <c r="L12" s="402"/>
      <c r="M12" s="402"/>
      <c r="N12" s="405"/>
      <c r="Q12" s="407">
        <v>0.1</v>
      </c>
    </row>
    <row r="13" spans="11:17" ht="21.95" hidden="1" customHeight="1">
      <c r="K13" s="397"/>
      <c r="L13" s="397"/>
      <c r="M13" s="397"/>
      <c r="N13" s="465"/>
    </row>
    <row r="14" spans="11:17">
      <c r="O14" s="619" t="s">
        <v>375</v>
      </c>
    </row>
    <row r="15" spans="11:17">
      <c r="L15" s="466"/>
      <c r="M15" s="406"/>
      <c r="N15" s="406" t="s">
        <v>330</v>
      </c>
    </row>
    <row r="16" spans="11:17" ht="24.95" customHeight="1" thickBot="1">
      <c r="K16" s="634" t="s">
        <v>313</v>
      </c>
      <c r="L16" s="620">
        <f>様式1!$G$30</f>
        <v>0</v>
      </c>
      <c r="M16" s="620">
        <f>様式1!$G$31</f>
        <v>0</v>
      </c>
      <c r="N16" s="620">
        <f>様式1!$G$32</f>
        <v>0</v>
      </c>
    </row>
    <row r="17" spans="1:17" ht="20.100000000000001" customHeight="1">
      <c r="K17" s="406"/>
      <c r="N17" s="645"/>
    </row>
    <row r="18" spans="1:17" ht="20.100000000000001" customHeight="1">
      <c r="A18" s="430"/>
      <c r="B18" s="430"/>
      <c r="C18" s="430"/>
      <c r="D18" s="430"/>
      <c r="E18" s="430"/>
      <c r="F18" s="430"/>
      <c r="G18" s="430"/>
      <c r="H18" s="430"/>
      <c r="I18" s="430"/>
      <c r="K18" s="433" t="s">
        <v>376</v>
      </c>
      <c r="L18" s="466" t="s">
        <v>329</v>
      </c>
      <c r="M18" s="466" t="s">
        <v>312</v>
      </c>
      <c r="N18" s="406"/>
      <c r="O18" s="426"/>
      <c r="Q18" s="414"/>
    </row>
    <row r="19" spans="1:17" ht="24.95" customHeight="1" thickBot="1">
      <c r="A19" s="430"/>
      <c r="B19" s="430"/>
      <c r="C19" s="430"/>
      <c r="D19" s="430"/>
      <c r="E19" s="430"/>
      <c r="F19" s="430"/>
      <c r="G19" s="430"/>
      <c r="H19" s="430"/>
      <c r="I19" s="430"/>
      <c r="K19" s="646">
        <v>2019</v>
      </c>
      <c r="L19" s="623"/>
      <c r="M19" s="623"/>
      <c r="N19" s="620">
        <f>SUMIF($P$26:$P$40,K19,$N$26:$N$40)</f>
        <v>0</v>
      </c>
      <c r="O19" s="426"/>
      <c r="Q19" s="414"/>
    </row>
    <row r="20" spans="1:17" ht="24.95" customHeight="1" thickBot="1">
      <c r="A20" s="430"/>
      <c r="B20" s="430"/>
      <c r="C20" s="430"/>
      <c r="D20" s="430"/>
      <c r="E20" s="430"/>
      <c r="F20" s="430"/>
      <c r="G20" s="430"/>
      <c r="H20" s="430"/>
      <c r="I20" s="430"/>
      <c r="K20" s="624">
        <f>K19+1</f>
        <v>2020</v>
      </c>
      <c r="L20" s="625"/>
      <c r="M20" s="625"/>
      <c r="N20" s="626">
        <f>SUMIF($P$26:$P$40,K20,$N$26:$N$40)</f>
        <v>0</v>
      </c>
      <c r="O20" s="426"/>
      <c r="Q20" s="414"/>
    </row>
    <row r="21" spans="1:17" ht="24.95" customHeight="1" thickBot="1">
      <c r="A21" s="430"/>
      <c r="B21" s="430"/>
      <c r="C21" s="430"/>
      <c r="D21" s="430"/>
      <c r="E21" s="430"/>
      <c r="F21" s="430"/>
      <c r="G21" s="430"/>
      <c r="H21" s="430"/>
      <c r="I21" s="430"/>
      <c r="K21" s="624">
        <f>K20+1</f>
        <v>2021</v>
      </c>
      <c r="L21" s="625"/>
      <c r="M21" s="625"/>
      <c r="N21" s="626">
        <f>SUMIF($P$26:$P$40,K21,$N$26:$N$40)</f>
        <v>0</v>
      </c>
      <c r="O21" s="426"/>
      <c r="Q21" s="414"/>
    </row>
    <row r="22" spans="1:17" ht="24.95" customHeight="1" thickBot="1">
      <c r="A22" s="430"/>
      <c r="B22" s="430"/>
      <c r="C22" s="430"/>
      <c r="D22" s="430"/>
      <c r="E22" s="430"/>
      <c r="F22" s="430"/>
      <c r="G22" s="430"/>
      <c r="H22" s="430"/>
      <c r="I22" s="430"/>
      <c r="K22" s="627">
        <f>K21+1</f>
        <v>2022</v>
      </c>
      <c r="L22" s="628"/>
      <c r="M22" s="628"/>
      <c r="N22" s="629">
        <f>SUMIF($P$26:$P$40,K22,$N$26:$N$40)</f>
        <v>0</v>
      </c>
      <c r="O22" s="426"/>
      <c r="Q22" s="414"/>
    </row>
    <row r="23" spans="1:17" ht="24.95" customHeight="1" thickTop="1" thickBot="1">
      <c r="A23" s="430"/>
      <c r="B23" s="430"/>
      <c r="C23" s="430"/>
      <c r="D23" s="430"/>
      <c r="E23" s="430"/>
      <c r="F23" s="430"/>
      <c r="G23" s="430"/>
      <c r="H23" s="430"/>
      <c r="I23" s="430"/>
      <c r="K23" s="647" t="s">
        <v>29</v>
      </c>
      <c r="L23" s="630"/>
      <c r="M23" s="630"/>
      <c r="N23" s="631">
        <f>SUM(N19:N22)</f>
        <v>0</v>
      </c>
      <c r="O23" s="426"/>
      <c r="Q23" s="414"/>
    </row>
    <row r="24" spans="1:17" ht="24.95" customHeight="1">
      <c r="A24" s="430"/>
      <c r="B24" s="430"/>
      <c r="C24" s="430"/>
      <c r="D24" s="430"/>
      <c r="E24" s="430"/>
      <c r="F24" s="430"/>
      <c r="G24" s="430"/>
      <c r="H24" s="430"/>
      <c r="I24" s="430"/>
      <c r="K24" s="644"/>
      <c r="L24" s="622"/>
      <c r="M24" s="622"/>
      <c r="N24" s="622"/>
      <c r="O24" s="426"/>
      <c r="Q24" s="414"/>
    </row>
    <row r="25" spans="1:17" ht="17.25">
      <c r="A25" s="408"/>
      <c r="B25" s="409" t="s">
        <v>271</v>
      </c>
      <c r="C25" s="410">
        <v>1</v>
      </c>
      <c r="D25" s="410">
        <v>2</v>
      </c>
      <c r="E25" s="410">
        <v>3</v>
      </c>
      <c r="F25" s="410">
        <v>4</v>
      </c>
      <c r="G25" s="410">
        <v>5</v>
      </c>
      <c r="H25" s="410">
        <v>6</v>
      </c>
      <c r="I25" s="410">
        <v>7</v>
      </c>
      <c r="K25" s="632" t="s">
        <v>377</v>
      </c>
      <c r="L25" s="633"/>
      <c r="N25" s="406"/>
      <c r="O25" s="406" t="s">
        <v>295</v>
      </c>
      <c r="P25" s="411"/>
    </row>
    <row r="26" spans="1:17" ht="24.95" customHeight="1" thickBot="1">
      <c r="A26" s="837" t="s">
        <v>315</v>
      </c>
      <c r="B26" s="412" t="s">
        <v>272</v>
      </c>
      <c r="C26" s="413">
        <f>F44</f>
        <v>0</v>
      </c>
      <c r="D26" s="413">
        <f>F45</f>
        <v>0</v>
      </c>
      <c r="E26" s="413">
        <f>F46</f>
        <v>0</v>
      </c>
      <c r="F26" s="413">
        <f>F47</f>
        <v>0</v>
      </c>
      <c r="G26" s="413">
        <f>F48</f>
        <v>0</v>
      </c>
      <c r="H26" s="413">
        <f>F49</f>
        <v>0</v>
      </c>
      <c r="I26" s="413">
        <f>F50</f>
        <v>0</v>
      </c>
      <c r="K26" s="634" t="s">
        <v>324</v>
      </c>
      <c r="L26" s="635"/>
      <c r="M26" s="635"/>
      <c r="N26" s="636"/>
      <c r="O26" s="637"/>
      <c r="P26" s="3">
        <f>IF(MONTH(O26)&lt;=3, YEAR(O26)-1, YEAR(O26))</f>
        <v>1899</v>
      </c>
      <c r="Q26" s="414" t="s">
        <v>326</v>
      </c>
    </row>
    <row r="27" spans="1:17" ht="20.100000000000001" customHeight="1">
      <c r="A27" s="838"/>
      <c r="B27" s="415" t="s">
        <v>273</v>
      </c>
      <c r="C27" s="416" t="s">
        <v>274</v>
      </c>
      <c r="D27" s="416" t="s">
        <v>274</v>
      </c>
      <c r="E27" s="416" t="s">
        <v>274</v>
      </c>
      <c r="F27" s="416" t="s">
        <v>274</v>
      </c>
      <c r="G27" s="416" t="s">
        <v>274</v>
      </c>
      <c r="H27" s="416" t="s">
        <v>274</v>
      </c>
      <c r="I27" s="416" t="s">
        <v>274</v>
      </c>
      <c r="K27" s="406"/>
      <c r="L27" s="470"/>
      <c r="N27" s="470" t="s">
        <v>332</v>
      </c>
      <c r="P27" s="374"/>
    </row>
    <row r="28" spans="1:17" ht="21.75" customHeight="1">
      <c r="A28" s="838"/>
      <c r="B28" s="417" t="s">
        <v>275</v>
      </c>
      <c r="C28" s="418">
        <v>0</v>
      </c>
      <c r="D28" s="418">
        <v>0</v>
      </c>
      <c r="E28" s="418">
        <v>0</v>
      </c>
      <c r="F28" s="418">
        <v>0</v>
      </c>
      <c r="G28" s="418">
        <v>0</v>
      </c>
      <c r="H28" s="418">
        <v>0</v>
      </c>
      <c r="I28" s="418">
        <v>0</v>
      </c>
      <c r="K28" s="406"/>
      <c r="L28" s="466" t="s">
        <v>329</v>
      </c>
      <c r="M28" s="406" t="s">
        <v>312</v>
      </c>
      <c r="N28" s="406"/>
      <c r="O28" s="406" t="s">
        <v>296</v>
      </c>
      <c r="P28" s="411"/>
    </row>
    <row r="29" spans="1:17" ht="24.95" customHeight="1" thickBot="1">
      <c r="A29" s="838"/>
      <c r="B29" s="419" t="s">
        <v>276</v>
      </c>
      <c r="C29" s="420" t="s">
        <v>274</v>
      </c>
      <c r="D29" s="420" t="s">
        <v>274</v>
      </c>
      <c r="E29" s="420" t="s">
        <v>274</v>
      </c>
      <c r="F29" s="420" t="s">
        <v>274</v>
      </c>
      <c r="G29" s="420" t="s">
        <v>274</v>
      </c>
      <c r="H29" s="420" t="s">
        <v>274</v>
      </c>
      <c r="I29" s="420" t="s">
        <v>274</v>
      </c>
      <c r="K29" s="634" t="s">
        <v>305</v>
      </c>
      <c r="L29" s="620">
        <f>IFERROR(C32,0)</f>
        <v>0</v>
      </c>
      <c r="M29" s="620">
        <f>IFERROR(SUM(C34:C38),0)</f>
        <v>0</v>
      </c>
      <c r="N29" s="620">
        <f>L29+M29</f>
        <v>0</v>
      </c>
      <c r="O29" s="638"/>
      <c r="P29" s="3">
        <f t="shared" ref="P29:P35" si="0">IF(MONTH(O29)&lt;=3, YEAR(O29)-1, YEAR(O29))</f>
        <v>1899</v>
      </c>
    </row>
    <row r="30" spans="1:17" ht="24.95" customHeight="1" thickBot="1">
      <c r="A30" s="838"/>
      <c r="B30" s="412" t="s">
        <v>277</v>
      </c>
      <c r="C30" s="421">
        <f t="shared" ref="C30:I30" si="1">IF(C28="","",C26-C28)</f>
        <v>0</v>
      </c>
      <c r="D30" s="421">
        <f t="shared" si="1"/>
        <v>0</v>
      </c>
      <c r="E30" s="421">
        <f t="shared" si="1"/>
        <v>0</v>
      </c>
      <c r="F30" s="421">
        <f t="shared" si="1"/>
        <v>0</v>
      </c>
      <c r="G30" s="421">
        <f t="shared" si="1"/>
        <v>0</v>
      </c>
      <c r="H30" s="421">
        <f t="shared" si="1"/>
        <v>0</v>
      </c>
      <c r="I30" s="421">
        <f t="shared" si="1"/>
        <v>0</v>
      </c>
      <c r="K30" s="639" t="s">
        <v>306</v>
      </c>
      <c r="L30" s="626">
        <f>IFERROR(D32,0)</f>
        <v>0</v>
      </c>
      <c r="M30" s="626">
        <f>IFERROR(SUM(D34:D38),0)</f>
        <v>0</v>
      </c>
      <c r="N30" s="626">
        <f t="shared" ref="N30:N35" si="2">L30+M30</f>
        <v>0</v>
      </c>
      <c r="O30" s="640"/>
      <c r="P30" s="3">
        <f t="shared" si="0"/>
        <v>1899</v>
      </c>
    </row>
    <row r="31" spans="1:17" ht="24.95" customHeight="1" thickBot="1">
      <c r="A31" s="839"/>
      <c r="B31" s="415" t="s">
        <v>278</v>
      </c>
      <c r="C31" s="422" t="s">
        <v>274</v>
      </c>
      <c r="D31" s="422" t="s">
        <v>274</v>
      </c>
      <c r="E31" s="422" t="s">
        <v>274</v>
      </c>
      <c r="F31" s="422" t="s">
        <v>274</v>
      </c>
      <c r="G31" s="422" t="s">
        <v>274</v>
      </c>
      <c r="H31" s="422" t="s">
        <v>274</v>
      </c>
      <c r="I31" s="422" t="s">
        <v>274</v>
      </c>
      <c r="K31" s="639" t="s">
        <v>307</v>
      </c>
      <c r="L31" s="626">
        <f>IFERROR(E32,0)</f>
        <v>0</v>
      </c>
      <c r="M31" s="626">
        <f>IFERROR(SUM(E34:E38),0)</f>
        <v>0</v>
      </c>
      <c r="N31" s="626">
        <f t="shared" si="2"/>
        <v>0</v>
      </c>
      <c r="O31" s="640"/>
      <c r="P31" s="3">
        <f t="shared" si="0"/>
        <v>1899</v>
      </c>
    </row>
    <row r="32" spans="1:17" ht="24.95" customHeight="1" thickBot="1">
      <c r="A32" s="837" t="s">
        <v>293</v>
      </c>
      <c r="B32" s="423" t="s">
        <v>279</v>
      </c>
      <c r="C32" s="424" t="e">
        <f t="shared" ref="C32:I32" si="3">ROUNDDOWN(C30*((9/10)-($N$26/$L$16)),-3)</f>
        <v>#DIV/0!</v>
      </c>
      <c r="D32" s="424" t="e">
        <f t="shared" si="3"/>
        <v>#DIV/0!</v>
      </c>
      <c r="E32" s="424" t="e">
        <f t="shared" si="3"/>
        <v>#DIV/0!</v>
      </c>
      <c r="F32" s="424" t="e">
        <f t="shared" si="3"/>
        <v>#DIV/0!</v>
      </c>
      <c r="G32" s="424" t="e">
        <f t="shared" si="3"/>
        <v>#DIV/0!</v>
      </c>
      <c r="H32" s="424" t="e">
        <f t="shared" si="3"/>
        <v>#DIV/0!</v>
      </c>
      <c r="I32" s="424" t="e">
        <f t="shared" si="3"/>
        <v>#DIV/0!</v>
      </c>
      <c r="K32" s="639" t="s">
        <v>308</v>
      </c>
      <c r="L32" s="626">
        <f>IFERROR(F32,0)</f>
        <v>0</v>
      </c>
      <c r="M32" s="626">
        <f>IFERROR(SUM(F34:F38),0)</f>
        <v>0</v>
      </c>
      <c r="N32" s="626">
        <f t="shared" si="2"/>
        <v>0</v>
      </c>
      <c r="O32" s="640"/>
      <c r="P32" s="3">
        <f t="shared" si="0"/>
        <v>1899</v>
      </c>
    </row>
    <row r="33" spans="1:20" ht="24.95" customHeight="1" thickBot="1">
      <c r="A33" s="839"/>
      <c r="B33" s="415" t="s">
        <v>280</v>
      </c>
      <c r="C33" s="422" t="s">
        <v>274</v>
      </c>
      <c r="D33" s="422" t="s">
        <v>274</v>
      </c>
      <c r="E33" s="422" t="s">
        <v>274</v>
      </c>
      <c r="F33" s="422" t="s">
        <v>274</v>
      </c>
      <c r="G33" s="422" t="s">
        <v>274</v>
      </c>
      <c r="H33" s="422" t="s">
        <v>274</v>
      </c>
      <c r="I33" s="422" t="s">
        <v>274</v>
      </c>
      <c r="K33" s="639" t="s">
        <v>309</v>
      </c>
      <c r="L33" s="626">
        <f>IFERROR(G32,0)</f>
        <v>0</v>
      </c>
      <c r="M33" s="626">
        <f>IFERROR(SUM(G34:G38),0)</f>
        <v>0</v>
      </c>
      <c r="N33" s="626">
        <f t="shared" si="2"/>
        <v>0</v>
      </c>
      <c r="O33" s="640"/>
      <c r="P33" s="3">
        <f t="shared" si="0"/>
        <v>1899</v>
      </c>
    </row>
    <row r="34" spans="1:20" ht="24.95" customHeight="1" thickBot="1">
      <c r="A34" s="840" t="s">
        <v>294</v>
      </c>
      <c r="B34" s="423" t="s">
        <v>281</v>
      </c>
      <c r="C34" s="847">
        <f t="shared" ref="C34:I34" si="4">IF($L$26&lt;&gt;0,C30*9/10*$Q$12,0)</f>
        <v>0</v>
      </c>
      <c r="D34" s="847">
        <f t="shared" si="4"/>
        <v>0</v>
      </c>
      <c r="E34" s="847">
        <f t="shared" si="4"/>
        <v>0</v>
      </c>
      <c r="F34" s="847">
        <f t="shared" si="4"/>
        <v>0</v>
      </c>
      <c r="G34" s="847">
        <f t="shared" si="4"/>
        <v>0</v>
      </c>
      <c r="H34" s="847">
        <f t="shared" si="4"/>
        <v>0</v>
      </c>
      <c r="I34" s="847">
        <f t="shared" si="4"/>
        <v>0</v>
      </c>
      <c r="K34" s="639" t="s">
        <v>310</v>
      </c>
      <c r="L34" s="626">
        <f>IFERROR(H32,0)</f>
        <v>0</v>
      </c>
      <c r="M34" s="626">
        <f>IFERROR(SUM(H34:H38),0)</f>
        <v>0</v>
      </c>
      <c r="N34" s="626">
        <f t="shared" si="2"/>
        <v>0</v>
      </c>
      <c r="O34" s="640"/>
      <c r="P34" s="3">
        <f t="shared" si="0"/>
        <v>1899</v>
      </c>
      <c r="T34" s="602"/>
    </row>
    <row r="35" spans="1:20" ht="24.95" customHeight="1" thickBot="1">
      <c r="A35" s="841"/>
      <c r="B35" s="412" t="s">
        <v>282</v>
      </c>
      <c r="C35" s="848"/>
      <c r="D35" s="848"/>
      <c r="E35" s="848"/>
      <c r="F35" s="848"/>
      <c r="G35" s="848"/>
      <c r="H35" s="848"/>
      <c r="I35" s="848"/>
      <c r="K35" s="641" t="s">
        <v>311</v>
      </c>
      <c r="L35" s="629">
        <f>IFERROR(I32,0)</f>
        <v>0</v>
      </c>
      <c r="M35" s="629">
        <f>IFERROR(SUM(I34:I38),0)</f>
        <v>0</v>
      </c>
      <c r="N35" s="629">
        <f t="shared" si="2"/>
        <v>0</v>
      </c>
      <c r="O35" s="640"/>
      <c r="P35" s="3">
        <f t="shared" si="0"/>
        <v>1899</v>
      </c>
    </row>
    <row r="36" spans="1:20" ht="24.95" customHeight="1" thickTop="1" thickBot="1">
      <c r="A36" s="841"/>
      <c r="B36" s="412"/>
      <c r="C36" s="469"/>
      <c r="D36" s="469"/>
      <c r="E36" s="469"/>
      <c r="F36" s="469"/>
      <c r="G36" s="469"/>
      <c r="H36" s="469"/>
      <c r="I36" s="469"/>
      <c r="K36" s="642" t="s">
        <v>331</v>
      </c>
      <c r="L36" s="631">
        <f>SUM(L29:L35)</f>
        <v>0</v>
      </c>
      <c r="M36" s="631">
        <f>SUM(M29:M35)</f>
        <v>0</v>
      </c>
      <c r="N36" s="631">
        <f>SUM(N29:N35)</f>
        <v>0</v>
      </c>
      <c r="O36" s="425"/>
    </row>
    <row r="37" spans="1:20" ht="20.100000000000001" customHeight="1">
      <c r="A37" s="841"/>
      <c r="B37" s="412" t="s">
        <v>283</v>
      </c>
      <c r="C37" s="847" t="e">
        <f t="shared" ref="C37:I37" si="5">IF($L$26=0,C32*$Q$12,0)</f>
        <v>#DIV/0!</v>
      </c>
      <c r="D37" s="847" t="e">
        <f t="shared" si="5"/>
        <v>#DIV/0!</v>
      </c>
      <c r="E37" s="847" t="e">
        <f t="shared" si="5"/>
        <v>#DIV/0!</v>
      </c>
      <c r="F37" s="847" t="e">
        <f t="shared" si="5"/>
        <v>#DIV/0!</v>
      </c>
      <c r="G37" s="847" t="e">
        <f t="shared" si="5"/>
        <v>#DIV/0!</v>
      </c>
      <c r="H37" s="847" t="e">
        <f t="shared" si="5"/>
        <v>#DIV/0!</v>
      </c>
      <c r="I37" s="847" t="e">
        <f t="shared" si="5"/>
        <v>#DIV/0!</v>
      </c>
      <c r="K37" s="467"/>
      <c r="L37" s="425"/>
      <c r="M37" s="425"/>
      <c r="N37" s="425"/>
      <c r="O37" s="426"/>
      <c r="P37" s="426"/>
    </row>
    <row r="38" spans="1:20" ht="20.100000000000001" customHeight="1">
      <c r="A38" s="842"/>
      <c r="B38" s="415" t="s">
        <v>284</v>
      </c>
      <c r="C38" s="848"/>
      <c r="D38" s="848"/>
      <c r="E38" s="848"/>
      <c r="F38" s="848"/>
      <c r="G38" s="848"/>
      <c r="H38" s="848"/>
      <c r="I38" s="848"/>
      <c r="K38" s="621"/>
      <c r="L38" s="466" t="s">
        <v>329</v>
      </c>
      <c r="M38" s="466" t="s">
        <v>312</v>
      </c>
      <c r="N38" s="406"/>
      <c r="O38" s="426" t="s">
        <v>314</v>
      </c>
      <c r="P38" s="426"/>
    </row>
    <row r="39" spans="1:20" ht="24.95" customHeight="1" thickBot="1">
      <c r="B39" s="428" t="s">
        <v>286</v>
      </c>
      <c r="C39" s="429" t="e">
        <f t="shared" ref="C39:I39" si="6">IF(C32="","",SUM(C32+C34+C37))</f>
        <v>#DIV/0!</v>
      </c>
      <c r="D39" s="429" t="e">
        <f t="shared" si="6"/>
        <v>#DIV/0!</v>
      </c>
      <c r="E39" s="429" t="e">
        <f t="shared" si="6"/>
        <v>#DIV/0!</v>
      </c>
      <c r="F39" s="429" t="e">
        <f t="shared" si="6"/>
        <v>#DIV/0!</v>
      </c>
      <c r="G39" s="429" t="e">
        <f t="shared" si="6"/>
        <v>#DIV/0!</v>
      </c>
      <c r="H39" s="429" t="e">
        <f t="shared" si="6"/>
        <v>#DIV/0!</v>
      </c>
      <c r="I39" s="429" t="e">
        <f t="shared" si="6"/>
        <v>#DIV/0!</v>
      </c>
      <c r="K39" s="427" t="s">
        <v>322</v>
      </c>
      <c r="L39" s="623"/>
      <c r="M39" s="623"/>
      <c r="N39" s="620">
        <f>IF($O39&lt;&gt;"",$N$16*0.9-$N$26-$N$36,0)</f>
        <v>0</v>
      </c>
      <c r="O39" s="638"/>
      <c r="P39" s="3">
        <f>IF(MONTH(O39)&lt;=3, YEAR(O39)-1, YEAR(O39))</f>
        <v>1899</v>
      </c>
      <c r="Q39" s="414" t="s">
        <v>327</v>
      </c>
    </row>
    <row r="40" spans="1:20" ht="24.95" customHeight="1" thickBot="1">
      <c r="K40" s="643" t="s">
        <v>323</v>
      </c>
      <c r="L40" s="625"/>
      <c r="M40" s="625"/>
      <c r="N40" s="626">
        <f>$N$16-$N$36-$N$26-$N$39</f>
        <v>0</v>
      </c>
      <c r="O40" s="640"/>
      <c r="P40" s="3">
        <f>IF(MONTH(O40)&lt;=3, YEAR(O40)-1, YEAR(O40))</f>
        <v>1899</v>
      </c>
      <c r="Q40" s="414" t="s">
        <v>328</v>
      </c>
    </row>
    <row r="41" spans="1:20" ht="20.100000000000001" customHeight="1">
      <c r="A41" s="430"/>
      <c r="B41" s="430"/>
      <c r="C41" s="430"/>
      <c r="D41" s="430"/>
      <c r="E41" s="430"/>
      <c r="F41" s="430"/>
      <c r="G41" s="430"/>
      <c r="H41" s="430"/>
      <c r="I41" s="430"/>
      <c r="K41" s="431"/>
      <c r="L41" s="432"/>
      <c r="M41" s="432"/>
      <c r="N41" s="432"/>
      <c r="O41" s="426"/>
      <c r="Q41" s="414"/>
    </row>
    <row r="42" spans="1:20" ht="20.100000000000001" customHeight="1" thickBot="1">
      <c r="A42" s="430"/>
      <c r="B42" s="430"/>
      <c r="C42" s="430"/>
      <c r="D42" s="430"/>
      <c r="E42" s="430"/>
      <c r="F42" s="430"/>
      <c r="G42" s="430"/>
      <c r="H42" s="430"/>
      <c r="I42" s="430"/>
      <c r="P42" s="374"/>
    </row>
    <row r="43" spans="1:20" ht="15" thickBot="1">
      <c r="B43" s="5" t="s">
        <v>270</v>
      </c>
      <c r="C43" s="5"/>
      <c r="D43" s="434" t="s">
        <v>297</v>
      </c>
      <c r="E43" s="434" t="s">
        <v>299</v>
      </c>
      <c r="F43" s="434" t="s">
        <v>300</v>
      </c>
      <c r="K43" s="649" t="s">
        <v>333</v>
      </c>
      <c r="L43" s="650"/>
      <c r="M43" s="650"/>
      <c r="N43" s="650"/>
      <c r="O43" s="651"/>
      <c r="P43" s="374"/>
    </row>
    <row r="44" spans="1:20" ht="15" thickBot="1">
      <c r="B44" s="333">
        <v>1</v>
      </c>
      <c r="C44" s="334">
        <f>様式2_2_2その他原価・一般管理費等!$K$30+様式2_3機材!$C$54+'機材様式（別紙明細）'!$C$44+様式2_4旅費!$C$56+様式2_5現地活動費!$B$47+'様式2_6本邦受入活動費&amp;管理費'!$B$35</f>
        <v>0</v>
      </c>
      <c r="D44" s="671">
        <f>様式2_3機材!$C$54+'機材様式（別紙明細）'!$C$52+様式2_4旅費!$C$56+様式2_5現地活動費!$B$47+'様式2_6本邦受入活動費&amp;管理費'!$B$35</f>
        <v>0</v>
      </c>
      <c r="E44" s="379">
        <f>ROUNDDOWN($D44*'様式2_6本邦受入活動費&amp;管理費'!$E$29/100,-3)</f>
        <v>0</v>
      </c>
      <c r="F44" s="435">
        <f>C44+E44</f>
        <v>0</v>
      </c>
      <c r="K44" s="652"/>
      <c r="L44" s="653"/>
      <c r="M44" s="653"/>
      <c r="N44" s="653"/>
      <c r="O44" s="654"/>
    </row>
    <row r="45" spans="1:20" ht="15" thickBot="1">
      <c r="B45" s="333">
        <v>2</v>
      </c>
      <c r="C45" s="334">
        <f>様式2_2_2その他原価・一般管理費等!$N$30+様式2_3機材!$C$55+'機材様式（別紙明細）'!$C$45+様式2_4旅費!$C$57+様式2_5現地活動費!$B$48+'様式2_6本邦受入活動費&amp;管理費'!$B$36</f>
        <v>0</v>
      </c>
      <c r="D45" s="671">
        <f>様式2_3機材!$C$55+'機材様式（別紙明細）'!$C$53+様式2_4旅費!$C$57+様式2_5現地活動費!$B$48+'様式2_6本邦受入活動費&amp;管理費'!$B$36</f>
        <v>0</v>
      </c>
      <c r="E45" s="379">
        <f>ROUNDDOWN($D45*'様式2_6本邦受入活動費&amp;管理費'!$E$29/100,-3)</f>
        <v>0</v>
      </c>
      <c r="F45" s="435">
        <f t="shared" ref="F45:F50" si="7">C45+E45</f>
        <v>0</v>
      </c>
      <c r="K45" s="652" t="s">
        <v>373</v>
      </c>
      <c r="L45" s="653"/>
      <c r="M45" s="653"/>
      <c r="N45" s="653"/>
      <c r="O45" s="654"/>
    </row>
    <row r="46" spans="1:20" ht="15" thickBot="1">
      <c r="B46" s="333">
        <v>3</v>
      </c>
      <c r="C46" s="334">
        <f>様式2_2_2その他原価・一般管理費等!$Q$30+様式2_3機材!$C$56+'機材様式（別紙明細）'!$C$46+様式2_4旅費!$C$58+様式2_5現地活動費!$B$49+'様式2_6本邦受入活動費&amp;管理費'!$B$37</f>
        <v>0</v>
      </c>
      <c r="D46" s="671">
        <f>様式2_3機材!$C$56+'機材様式（別紙明細）'!$C$54+様式2_4旅費!$C$58+様式2_5現地活動費!$B$49+'様式2_6本邦受入活動費&amp;管理費'!$B$37</f>
        <v>0</v>
      </c>
      <c r="E46" s="379">
        <f>ROUNDDOWN($D46*'様式2_6本邦受入活動費&amp;管理費'!$E$29/100,-3)</f>
        <v>0</v>
      </c>
      <c r="F46" s="435">
        <f t="shared" si="7"/>
        <v>0</v>
      </c>
      <c r="K46" s="652" t="s">
        <v>374</v>
      </c>
      <c r="L46" s="653"/>
      <c r="M46" s="653"/>
      <c r="N46" s="653"/>
      <c r="O46" s="654"/>
    </row>
    <row r="47" spans="1:20" ht="15" thickBot="1">
      <c r="B47" s="333">
        <v>4</v>
      </c>
      <c r="C47" s="334">
        <f>様式2_2_2その他原価・一般管理費等!$T$30+様式2_3機材!$C$57+'機材様式（別紙明細）'!$C$47+様式2_4旅費!$C$59+様式2_5現地活動費!$B$50+'様式2_6本邦受入活動費&amp;管理費'!$B$38</f>
        <v>0</v>
      </c>
      <c r="D47" s="671">
        <f>様式2_3機材!$C$57+'機材様式（別紙明細）'!$C$55+様式2_4旅費!$C$59+様式2_5現地活動費!$B$50+'様式2_6本邦受入活動費&amp;管理費'!$B$38</f>
        <v>0</v>
      </c>
      <c r="E47" s="379">
        <f>ROUNDDOWN($D47*'様式2_6本邦受入活動費&amp;管理費'!$E$29/100,-3)</f>
        <v>0</v>
      </c>
      <c r="F47" s="435">
        <f t="shared" si="7"/>
        <v>0</v>
      </c>
      <c r="K47" s="652"/>
      <c r="L47" s="653"/>
      <c r="M47" s="653"/>
      <c r="N47" s="653"/>
      <c r="O47" s="654"/>
    </row>
    <row r="48" spans="1:20" ht="15" thickBot="1">
      <c r="B48" s="333">
        <v>5</v>
      </c>
      <c r="C48" s="334">
        <f>様式2_2_2その他原価・一般管理費等!$W$30+様式2_3機材!$C$58+'機材様式（別紙明細）'!$C$48+様式2_4旅費!$C$60+様式2_5現地活動費!$B$51+'様式2_6本邦受入活動費&amp;管理費'!$B$39</f>
        <v>0</v>
      </c>
      <c r="D48" s="671">
        <f>様式2_3機材!$C$58+'機材様式（別紙明細）'!$C$56+様式2_4旅費!$C$60+様式2_5現地活動費!$B$51+'様式2_6本邦受入活動費&amp;管理費'!$B$39</f>
        <v>0</v>
      </c>
      <c r="E48" s="379">
        <f>ROUNDDOWN($D48*'様式2_6本邦受入活動費&amp;管理費'!$E$29/100,-3)</f>
        <v>0</v>
      </c>
      <c r="F48" s="435">
        <f t="shared" si="7"/>
        <v>0</v>
      </c>
      <c r="J48" s="374"/>
      <c r="K48" s="652"/>
      <c r="L48" s="653"/>
      <c r="M48" s="653"/>
      <c r="N48" s="653"/>
      <c r="O48" s="654"/>
      <c r="P48" s="374"/>
      <c r="Q48" s="374"/>
      <c r="R48" s="374"/>
      <c r="S48" s="374"/>
    </row>
    <row r="49" spans="1:19" s="374" customFormat="1" ht="15" thickBot="1">
      <c r="A49" s="15"/>
      <c r="B49" s="333">
        <v>6</v>
      </c>
      <c r="C49" s="334">
        <f>様式2_2_2その他原価・一般管理費等!$Z$30+様式2_3機材!$C$59+'機材様式（別紙明細）'!$C$49+様式2_4旅費!$C$60+様式2_5現地活動費!$B$52+'様式2_6本邦受入活動費&amp;管理費'!$B$40</f>
        <v>0</v>
      </c>
      <c r="D49" s="671">
        <f>様式2_3機材!$C$59+'機材様式（別紙明細）'!$C$57+様式2_4旅費!$C$61+様式2_5現地活動費!$B$52+'様式2_6本邦受入活動費&amp;管理費'!$B$40</f>
        <v>0</v>
      </c>
      <c r="E49" s="379">
        <f>ROUNDDOWN($D49*'様式2_6本邦受入活動費&amp;管理費'!$E$29/100,-3)</f>
        <v>0</v>
      </c>
      <c r="F49" s="435">
        <f t="shared" si="7"/>
        <v>0</v>
      </c>
      <c r="G49" s="15"/>
      <c r="H49" s="15"/>
      <c r="I49" s="15"/>
      <c r="J49" s="3"/>
      <c r="K49" s="652"/>
      <c r="L49" s="653"/>
      <c r="M49" s="653"/>
      <c r="N49" s="653"/>
      <c r="O49" s="654"/>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671">
        <f>様式2_3機材!$C$60+'機材様式（別紙明細）'!$C$58+様式2_4旅費!$C$62+様式2_5現地活動費!$B$53+'様式2_6本邦受入活動費&amp;管理費'!$B$41</f>
        <v>0</v>
      </c>
      <c r="E50" s="379">
        <f>ROUNDDOWN($D50*'様式2_6本邦受入活動費&amp;管理費'!$E$29/100,-3)</f>
        <v>0</v>
      </c>
      <c r="F50" s="435">
        <f t="shared" si="7"/>
        <v>0</v>
      </c>
      <c r="K50" s="652"/>
      <c r="L50" s="653"/>
      <c r="M50" s="653"/>
      <c r="N50" s="653"/>
      <c r="O50" s="654"/>
    </row>
    <row r="51" spans="1:19">
      <c r="C51" s="396"/>
      <c r="D51" s="396"/>
      <c r="K51" s="652"/>
      <c r="L51" s="653"/>
      <c r="M51" s="653"/>
      <c r="N51" s="653"/>
      <c r="O51" s="654"/>
    </row>
    <row r="52" spans="1:19" ht="15" thickBot="1">
      <c r="K52" s="655"/>
      <c r="L52" s="656"/>
      <c r="M52" s="656"/>
      <c r="N52" s="656"/>
      <c r="O52" s="657"/>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W42"/>
  <sheetViews>
    <sheetView tabSelected="1" zoomScaleNormal="100" zoomScaleSheetLayoutView="100" workbookViewId="0">
      <selection activeCell="F4" sqref="F4"/>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167</v>
      </c>
      <c r="C2" s="155" t="s">
        <v>68</v>
      </c>
      <c r="D2" s="155" t="s">
        <v>168</v>
      </c>
      <c r="E2" s="155" t="s">
        <v>113</v>
      </c>
      <c r="F2" s="155" t="s">
        <v>70</v>
      </c>
      <c r="G2" s="155" t="s">
        <v>129</v>
      </c>
      <c r="H2" s="155" t="s">
        <v>169</v>
      </c>
      <c r="I2" s="258" t="s">
        <v>186</v>
      </c>
      <c r="J2" s="155" t="s">
        <v>108</v>
      </c>
      <c r="K2" s="155" t="s">
        <v>109</v>
      </c>
      <c r="L2" s="155" t="s">
        <v>110</v>
      </c>
      <c r="M2" s="119"/>
      <c r="N2" s="187" t="s">
        <v>388</v>
      </c>
      <c r="O2" s="188" t="s">
        <v>111</v>
      </c>
      <c r="P2" s="123" t="s">
        <v>109</v>
      </c>
      <c r="Q2" s="123" t="s">
        <v>110</v>
      </c>
      <c r="R2" s="120"/>
      <c r="S2" s="120"/>
      <c r="T2" s="120"/>
      <c r="U2" s="232" t="s">
        <v>69</v>
      </c>
      <c r="V2" s="92" t="s">
        <v>73</v>
      </c>
      <c r="W2" t="s">
        <v>236</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208</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192</v>
      </c>
      <c r="V4" s="92" t="s">
        <v>72</v>
      </c>
    </row>
    <row r="5" spans="1:23" ht="20.100000000000001" customHeight="1">
      <c r="A5" s="120">
        <v>3</v>
      </c>
      <c r="B5" s="274"/>
      <c r="C5" s="182"/>
      <c r="D5" s="218"/>
      <c r="E5" s="164"/>
      <c r="F5" s="218"/>
      <c r="G5" s="165"/>
      <c r="H5" s="166"/>
      <c r="I5" s="259"/>
      <c r="J5" s="127" t="str">
        <f t="shared" si="0"/>
        <v/>
      </c>
      <c r="K5" s="127" t="str">
        <f t="shared" si="1"/>
        <v/>
      </c>
      <c r="L5" s="127" t="str">
        <f t="shared" si="2"/>
        <v/>
      </c>
      <c r="M5" s="120"/>
      <c r="N5" s="187"/>
      <c r="O5" s="188"/>
      <c r="P5" s="123"/>
      <c r="Q5" s="123"/>
      <c r="R5" s="120"/>
      <c r="S5" s="120"/>
      <c r="T5" s="120"/>
      <c r="U5" s="256" t="s">
        <v>193</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194</v>
      </c>
    </row>
    <row r="7" spans="1:23" ht="20.100000000000001" customHeight="1">
      <c r="A7" s="120">
        <v>5</v>
      </c>
      <c r="B7" s="274"/>
      <c r="C7" s="164"/>
      <c r="D7" s="218"/>
      <c r="E7" s="182"/>
      <c r="F7" s="218"/>
      <c r="G7" s="165"/>
      <c r="H7" s="166"/>
      <c r="I7" s="260"/>
      <c r="J7" s="127" t="str">
        <f t="shared" si="0"/>
        <v/>
      </c>
      <c r="K7" s="127" t="str">
        <f t="shared" si="1"/>
        <v/>
      </c>
      <c r="L7" s="127" t="str">
        <f t="shared" si="2"/>
        <v/>
      </c>
      <c r="M7" s="120"/>
      <c r="N7" s="190">
        <v>2</v>
      </c>
      <c r="O7" s="188">
        <v>1076000</v>
      </c>
      <c r="P7" s="123">
        <v>3800</v>
      </c>
      <c r="Q7" s="123">
        <v>11600</v>
      </c>
      <c r="R7" s="120"/>
      <c r="S7" s="120"/>
      <c r="T7" s="120"/>
      <c r="U7" s="256" t="s">
        <v>195</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950000</v>
      </c>
      <c r="P8" s="123">
        <v>3800</v>
      </c>
      <c r="Q8" s="123">
        <v>11600</v>
      </c>
      <c r="R8" s="120"/>
      <c r="S8" s="120"/>
      <c r="T8" s="120"/>
      <c r="U8" s="256" t="s">
        <v>196</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782000</v>
      </c>
      <c r="P9" s="123">
        <v>3800</v>
      </c>
      <c r="Q9" s="123">
        <v>11600</v>
      </c>
      <c r="R9" s="120"/>
      <c r="S9" s="120"/>
      <c r="T9" s="120"/>
      <c r="U9" s="256" t="s">
        <v>197</v>
      </c>
    </row>
    <row r="10" spans="1:23" ht="20.100000000000001" customHeight="1">
      <c r="A10" s="120">
        <v>8</v>
      </c>
      <c r="B10" s="274"/>
      <c r="C10" s="164"/>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640000</v>
      </c>
      <c r="P10" s="123">
        <v>3800</v>
      </c>
      <c r="Q10" s="123">
        <v>11600</v>
      </c>
      <c r="R10" s="120"/>
      <c r="S10" s="120"/>
      <c r="T10" s="120"/>
      <c r="U10" s="256" t="s">
        <v>198</v>
      </c>
    </row>
    <row r="11" spans="1:23" ht="20.100000000000001" customHeight="1">
      <c r="A11" s="120">
        <v>9</v>
      </c>
      <c r="B11" s="274"/>
      <c r="C11" s="182"/>
      <c r="D11" s="218"/>
      <c r="E11" s="182"/>
      <c r="F11" s="218"/>
      <c r="G11" s="165"/>
      <c r="H11" s="166"/>
      <c r="I11" s="259"/>
      <c r="J11" s="127" t="str">
        <f t="shared" si="3"/>
        <v/>
      </c>
      <c r="K11" s="127" t="str">
        <f t="shared" si="4"/>
        <v/>
      </c>
      <c r="L11" s="127" t="str">
        <f t="shared" si="5"/>
        <v/>
      </c>
      <c r="M11" s="120"/>
      <c r="N11" s="190">
        <v>6</v>
      </c>
      <c r="O11" s="188">
        <v>528000</v>
      </c>
      <c r="P11" s="123">
        <v>3800</v>
      </c>
      <c r="Q11" s="123">
        <v>11600</v>
      </c>
      <c r="R11" s="120"/>
      <c r="S11" s="120"/>
      <c r="T11" s="120"/>
      <c r="U11" s="256" t="s">
        <v>199</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200</v>
      </c>
    </row>
    <row r="13" spans="1:23" ht="20.100000000000001"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201</v>
      </c>
    </row>
    <row r="14" spans="1:23" ht="20.100000000000001"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202</v>
      </c>
    </row>
    <row r="15" spans="1:23" ht="20.100000000000001"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203</v>
      </c>
    </row>
    <row r="16" spans="1:23" ht="20.100000000000001"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204</v>
      </c>
    </row>
    <row r="17" spans="1:21" ht="20.100000000000001"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205</v>
      </c>
    </row>
    <row r="18" spans="1:21" ht="20.100000000000001"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206</v>
      </c>
    </row>
    <row r="19" spans="1:21" ht="20.100000000000001"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207</v>
      </c>
    </row>
    <row r="20" spans="1:21" ht="20.100000000000001"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20.100000000000001"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20.100000000000001"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234</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233</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180</v>
      </c>
      <c r="C37" s="120"/>
      <c r="D37" s="120"/>
      <c r="E37" s="120"/>
      <c r="F37" s="120"/>
      <c r="G37" s="120"/>
      <c r="H37" s="120"/>
      <c r="I37" s="261"/>
      <c r="J37" s="120"/>
      <c r="K37" s="120"/>
      <c r="L37" s="120"/>
      <c r="M37" s="120"/>
      <c r="N37" s="120"/>
      <c r="O37" s="124"/>
      <c r="P37" s="120"/>
      <c r="Q37" s="120"/>
      <c r="R37" s="120"/>
      <c r="S37" s="120"/>
      <c r="T37" s="120"/>
      <c r="U37" s="120"/>
    </row>
    <row r="38" spans="1:21">
      <c r="A38" s="120"/>
      <c r="B38" s="682" t="s">
        <v>105</v>
      </c>
      <c r="C38" s="682"/>
      <c r="D38" s="682"/>
      <c r="E38" s="682"/>
      <c r="F38" s="682"/>
      <c r="G38" s="682"/>
      <c r="H38" s="682"/>
      <c r="I38" s="682"/>
      <c r="J38" s="221"/>
      <c r="K38" s="221"/>
      <c r="L38" s="221"/>
      <c r="M38" s="221"/>
      <c r="N38" s="120"/>
      <c r="O38" s="124"/>
      <c r="P38" s="120"/>
      <c r="Q38" s="120"/>
      <c r="R38" s="120"/>
      <c r="S38" s="120"/>
      <c r="T38" s="120"/>
      <c r="U38" s="120"/>
    </row>
    <row r="39" spans="1:21">
      <c r="A39" s="120"/>
      <c r="B39" s="221" t="s">
        <v>179</v>
      </c>
      <c r="C39" s="120"/>
      <c r="D39" s="120"/>
      <c r="E39" s="120"/>
      <c r="F39" s="120"/>
      <c r="G39" s="120"/>
      <c r="H39" s="120"/>
      <c r="I39" s="261"/>
      <c r="J39" s="120"/>
      <c r="K39" s="120"/>
      <c r="L39" s="120"/>
      <c r="M39" s="120"/>
      <c r="N39" s="120"/>
      <c r="O39" s="124"/>
      <c r="P39" s="120"/>
      <c r="Q39" s="120"/>
      <c r="R39" s="120"/>
      <c r="S39" s="120"/>
      <c r="T39" s="120"/>
      <c r="U39" s="120"/>
    </row>
    <row r="40" spans="1:21">
      <c r="B40" s="313" t="s">
        <v>243</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353</v>
      </c>
      <c r="I3" s="223"/>
    </row>
    <row r="4" spans="1:9" s="114" customFormat="1" ht="20.100000000000001" customHeight="1">
      <c r="A4" s="223"/>
      <c r="B4" s="223"/>
      <c r="C4" s="223"/>
      <c r="D4" s="223"/>
      <c r="E4" s="223"/>
      <c r="F4" s="223"/>
      <c r="G4" s="223"/>
      <c r="H4" s="223"/>
      <c r="I4" s="223"/>
    </row>
    <row r="5" spans="1:9" s="114" customFormat="1" ht="20.100000000000001" customHeight="1">
      <c r="A5" s="684" t="s">
        <v>86</v>
      </c>
      <c r="B5" s="684"/>
      <c r="C5" s="684"/>
      <c r="D5" s="223"/>
      <c r="E5" s="223"/>
      <c r="F5" s="223"/>
      <c r="G5" s="223"/>
      <c r="H5" s="223"/>
      <c r="I5" s="223"/>
    </row>
    <row r="6" spans="1:9" s="114" customFormat="1" ht="20.100000000000001" customHeight="1">
      <c r="A6" s="684" t="s">
        <v>151</v>
      </c>
      <c r="B6" s="684"/>
      <c r="C6" s="684"/>
      <c r="D6" s="223"/>
      <c r="E6" s="223"/>
      <c r="F6" s="223"/>
      <c r="G6" s="223"/>
      <c r="H6" s="223"/>
      <c r="I6" s="223"/>
    </row>
    <row r="7" spans="1:9" s="114" customFormat="1" ht="20.100000000000001" customHeight="1">
      <c r="A7" s="684"/>
      <c r="B7" s="684"/>
      <c r="C7" s="684"/>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685" t="str">
        <f>様式1!E7</f>
        <v>○○○国（案件名）</v>
      </c>
      <c r="B19" s="685"/>
      <c r="C19" s="685"/>
      <c r="D19" s="685"/>
      <c r="E19" s="685"/>
      <c r="F19" s="685"/>
      <c r="G19" s="685"/>
      <c r="H19" s="685"/>
      <c r="I19" s="685"/>
    </row>
    <row r="20" spans="1:9" ht="20.100000000000001" customHeight="1">
      <c r="A20" s="685"/>
      <c r="B20" s="685"/>
      <c r="C20" s="685"/>
      <c r="D20" s="685"/>
      <c r="E20" s="685"/>
      <c r="F20" s="685"/>
      <c r="G20" s="685"/>
      <c r="H20" s="685"/>
      <c r="I20" s="685"/>
    </row>
    <row r="21" spans="1:9" ht="20.100000000000001" customHeight="1">
      <c r="A21" s="686" t="s">
        <v>98</v>
      </c>
      <c r="B21" s="686"/>
      <c r="C21" s="686"/>
      <c r="D21" s="686"/>
      <c r="E21" s="686"/>
      <c r="F21" s="686"/>
      <c r="G21" s="686"/>
      <c r="H21" s="686"/>
      <c r="I21" s="686"/>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687" t="s">
        <v>89</v>
      </c>
      <c r="B24" s="687"/>
      <c r="C24" s="687"/>
      <c r="D24" s="687"/>
      <c r="E24" s="687"/>
      <c r="F24" s="687"/>
      <c r="G24" s="687"/>
      <c r="H24" s="687"/>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683" t="s">
        <v>90</v>
      </c>
      <c r="B28" s="683"/>
      <c r="C28" s="683"/>
      <c r="D28" s="683"/>
      <c r="E28" s="683"/>
      <c r="F28" s="683"/>
      <c r="G28" s="683"/>
      <c r="H28" s="683"/>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V37"/>
  <sheetViews>
    <sheetView showGridLines="0" view="pageBreakPreview" zoomScaleNormal="100" zoomScaleSheetLayoutView="100" workbookViewId="0">
      <selection sqref="A1:D1"/>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88" t="str">
        <f>IF(B5="見積金額内訳書","",IF(B5="最終見積金額内訳書","",Q6))</f>
        <v/>
      </c>
      <c r="B1" s="688"/>
      <c r="C1" s="688"/>
      <c r="D1" s="688"/>
      <c r="F1" s="50"/>
      <c r="H1" s="20"/>
      <c r="I1" s="20"/>
      <c r="J1" s="20"/>
      <c r="K1" s="20"/>
      <c r="L1" s="20"/>
    </row>
    <row r="2" spans="1:22" ht="20.100000000000001" customHeight="1" thickBot="1">
      <c r="A2" s="690"/>
      <c r="B2" s="690"/>
      <c r="C2" s="20"/>
      <c r="D2" s="20"/>
      <c r="E2" s="20"/>
      <c r="F2" s="20"/>
      <c r="G2" s="21"/>
      <c r="H2" s="20"/>
      <c r="I2" s="20"/>
      <c r="J2" s="15" t="s">
        <v>304</v>
      </c>
      <c r="K2" s="20"/>
      <c r="L2" s="20"/>
      <c r="M2" s="20"/>
    </row>
    <row r="3" spans="1:22" ht="20.100000000000001" customHeight="1" thickBot="1">
      <c r="A3" s="20"/>
      <c r="B3" s="695" t="s">
        <v>134</v>
      </c>
      <c r="C3" s="694"/>
      <c r="D3" s="694"/>
      <c r="E3" s="694"/>
      <c r="F3" s="694"/>
      <c r="G3" s="694"/>
      <c r="H3" s="20"/>
      <c r="I3" s="20"/>
      <c r="J3" s="407">
        <v>0.1</v>
      </c>
      <c r="K3" s="20"/>
      <c r="L3" s="20"/>
      <c r="M3" s="20"/>
    </row>
    <row r="4" spans="1:22" ht="20.100000000000001" customHeight="1">
      <c r="A4" s="20"/>
      <c r="B4" s="692"/>
      <c r="C4" s="693"/>
      <c r="D4" s="693"/>
      <c r="E4" s="693"/>
      <c r="F4" s="693"/>
      <c r="G4" s="693"/>
      <c r="H4" s="31"/>
      <c r="I4" s="22"/>
      <c r="J4" s="22"/>
      <c r="K4" s="22"/>
      <c r="L4" s="22"/>
      <c r="M4" s="20"/>
      <c r="O4" s="19" t="s">
        <v>81</v>
      </c>
      <c r="Q4" s="19" t="s">
        <v>83</v>
      </c>
      <c r="S4" s="53" t="s">
        <v>47</v>
      </c>
      <c r="U4" s="6" t="s">
        <v>46</v>
      </c>
      <c r="V4" s="6"/>
    </row>
    <row r="5" spans="1:22" ht="20.100000000000001" customHeight="1">
      <c r="A5" s="20"/>
      <c r="B5" s="694" t="s">
        <v>81</v>
      </c>
      <c r="C5" s="694"/>
      <c r="D5" s="694"/>
      <c r="E5" s="694"/>
      <c r="F5" s="694"/>
      <c r="G5" s="694"/>
      <c r="H5" s="31"/>
      <c r="I5" s="22"/>
      <c r="J5" s="22"/>
      <c r="K5" s="22"/>
      <c r="L5" s="22"/>
      <c r="M5" s="20"/>
      <c r="O5" s="19" t="s">
        <v>82</v>
      </c>
      <c r="Q5" s="19" t="s">
        <v>84</v>
      </c>
      <c r="S5" s="19" t="s">
        <v>240</v>
      </c>
      <c r="U5" s="6" t="s">
        <v>242</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699" t="str">
        <f>IF(B5="契約金額内訳書",U5,U4)</f>
        <v>提案事業名</v>
      </c>
      <c r="C7" s="699"/>
      <c r="D7" s="315"/>
      <c r="E7" s="696" t="s">
        <v>321</v>
      </c>
      <c r="F7" s="697"/>
      <c r="G7" s="697"/>
      <c r="H7" s="51"/>
      <c r="I7" s="52"/>
      <c r="J7" s="52"/>
      <c r="K7" s="52"/>
      <c r="L7" s="52"/>
      <c r="M7" s="52"/>
      <c r="N7" s="52"/>
      <c r="O7" s="52"/>
      <c r="P7" s="52"/>
      <c r="Q7" s="115" t="s">
        <v>97</v>
      </c>
    </row>
    <row r="8" spans="1:22" ht="20.100000000000001" customHeight="1">
      <c r="A8" s="20"/>
      <c r="B8" s="699"/>
      <c r="C8" s="699"/>
      <c r="D8" s="315"/>
      <c r="E8" s="698"/>
      <c r="F8" s="698"/>
      <c r="G8" s="698"/>
      <c r="H8" s="51"/>
      <c r="I8" s="52"/>
      <c r="J8" s="52"/>
      <c r="K8" s="52"/>
      <c r="L8" s="52"/>
      <c r="M8" s="52"/>
      <c r="N8" s="52"/>
      <c r="O8" s="52"/>
      <c r="P8" s="52"/>
      <c r="Q8" s="115"/>
    </row>
    <row r="9" spans="1:22" ht="20.100000000000001" customHeight="1">
      <c r="A9" s="20"/>
      <c r="B9" s="315" t="str">
        <f>IF(B5="契約金額内訳書",S5,S4)</f>
        <v>事業提案法人名</v>
      </c>
      <c r="C9" s="315"/>
      <c r="D9" s="315"/>
      <c r="E9" s="54" t="s">
        <v>152</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134</v>
      </c>
      <c r="P11" s="52"/>
      <c r="Q11" s="52"/>
      <c r="U11" s="19" t="s">
        <v>244</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262</v>
      </c>
      <c r="P12" s="52"/>
      <c r="Q12" s="52"/>
      <c r="U12" s="19" t="s">
        <v>245</v>
      </c>
    </row>
    <row r="13" spans="1:22" ht="15" customHeight="1">
      <c r="A13" s="20"/>
      <c r="B13" s="20"/>
      <c r="C13" s="20"/>
      <c r="D13" s="20"/>
      <c r="E13" s="20"/>
      <c r="F13" s="20"/>
      <c r="G13" s="20"/>
      <c r="H13" s="20"/>
      <c r="I13" s="52"/>
      <c r="J13" s="52"/>
      <c r="K13" s="52"/>
      <c r="L13" s="52"/>
      <c r="M13" s="52"/>
      <c r="N13" s="52"/>
      <c r="O13" s="157" t="s">
        <v>263</v>
      </c>
      <c r="P13" s="52"/>
      <c r="Q13" s="52"/>
      <c r="U13" s="19" t="s">
        <v>246</v>
      </c>
    </row>
    <row r="14" spans="1:22" ht="15" customHeight="1">
      <c r="A14" s="20"/>
      <c r="B14" s="20"/>
      <c r="C14" s="20"/>
      <c r="D14" s="20"/>
      <c r="E14" s="20"/>
      <c r="F14" s="20"/>
      <c r="G14" s="20"/>
      <c r="H14" s="20"/>
      <c r="I14" s="52"/>
      <c r="J14" s="52"/>
      <c r="K14" s="52"/>
      <c r="L14" s="52"/>
      <c r="M14" s="52"/>
      <c r="N14" s="52"/>
      <c r="O14" s="157" t="s">
        <v>266</v>
      </c>
      <c r="P14" s="52"/>
      <c r="Q14" s="52"/>
      <c r="U14" s="19" t="s">
        <v>247</v>
      </c>
    </row>
    <row r="15" spans="1:22" ht="15" customHeight="1">
      <c r="A15" s="20"/>
      <c r="B15" s="20"/>
      <c r="C15" s="20"/>
      <c r="D15" s="20"/>
      <c r="E15" s="20"/>
      <c r="F15" s="20"/>
      <c r="G15" s="20"/>
      <c r="H15" s="20"/>
      <c r="I15" s="52"/>
      <c r="J15" s="52"/>
      <c r="K15" s="52"/>
      <c r="L15" s="52"/>
      <c r="M15" s="52"/>
      <c r="N15" s="52"/>
      <c r="O15" s="19" t="s">
        <v>264</v>
      </c>
      <c r="P15" s="52"/>
      <c r="Q15" s="52"/>
      <c r="U15" s="19" t="s">
        <v>265</v>
      </c>
    </row>
    <row r="16" spans="1:22" ht="30" customHeight="1" thickBot="1">
      <c r="A16" s="20"/>
      <c r="B16" s="23" t="s">
        <v>49</v>
      </c>
      <c r="C16" s="689" t="s">
        <v>58</v>
      </c>
      <c r="D16" s="689"/>
      <c r="E16" s="689"/>
      <c r="F16" s="172"/>
      <c r="G16" s="25">
        <f>G17+G18+G19</f>
        <v>0</v>
      </c>
      <c r="H16" s="25" t="s">
        <v>1</v>
      </c>
      <c r="O16" s="157" t="s">
        <v>267</v>
      </c>
      <c r="U16" s="19" t="s">
        <v>248</v>
      </c>
    </row>
    <row r="17" spans="1:17" ht="24.95" customHeight="1" thickTop="1">
      <c r="A17" s="20"/>
      <c r="B17" s="20"/>
      <c r="C17" s="26" t="s">
        <v>2</v>
      </c>
      <c r="D17" s="703" t="s">
        <v>7</v>
      </c>
      <c r="E17" s="703"/>
      <c r="F17" s="175"/>
      <c r="G17" s="307">
        <f>様式2_2_2その他原価・一般管理費等!$D$30</f>
        <v>0</v>
      </c>
      <c r="H17" s="307" t="s">
        <v>1</v>
      </c>
      <c r="O17" s="157" t="s">
        <v>232</v>
      </c>
    </row>
    <row r="18" spans="1:17" ht="24.95" customHeight="1">
      <c r="A18" s="20"/>
      <c r="B18" s="20"/>
      <c r="C18" s="26" t="s">
        <v>4</v>
      </c>
      <c r="D18" s="703" t="s">
        <v>56</v>
      </c>
      <c r="E18" s="703"/>
      <c r="F18" s="175"/>
      <c r="G18" s="308">
        <f>様式2_2_2その他原価・一般管理費等!$F$30</f>
        <v>0</v>
      </c>
      <c r="H18" s="308" t="s">
        <v>1</v>
      </c>
    </row>
    <row r="19" spans="1:17" ht="24.95" customHeight="1">
      <c r="A19" s="20"/>
      <c r="B19" s="29"/>
      <c r="C19" s="26" t="s">
        <v>8</v>
      </c>
      <c r="D19" s="702" t="s">
        <v>9</v>
      </c>
      <c r="E19" s="702"/>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222</v>
      </c>
      <c r="E22" s="28"/>
      <c r="F22" s="28"/>
      <c r="G22" s="308">
        <f>G23+G24</f>
        <v>0</v>
      </c>
      <c r="H22" s="308" t="s">
        <v>1</v>
      </c>
    </row>
    <row r="23" spans="1:17" ht="24.95" customHeight="1">
      <c r="A23" s="20"/>
      <c r="B23" s="28"/>
      <c r="C23" s="26"/>
      <c r="D23" s="28"/>
      <c r="E23" s="28" t="s">
        <v>220</v>
      </c>
      <c r="F23" s="28"/>
      <c r="G23" s="308">
        <f>様式2_4旅費!$F$4</f>
        <v>0</v>
      </c>
      <c r="H23" s="308" t="s">
        <v>1</v>
      </c>
      <c r="I23" s="306"/>
    </row>
    <row r="24" spans="1:17" ht="24.95" customHeight="1">
      <c r="A24" s="20"/>
      <c r="B24" s="28"/>
      <c r="C24" s="26"/>
      <c r="D24" s="28"/>
      <c r="E24" s="28" t="s">
        <v>221</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7" customHeight="1">
      <c r="A26" s="20"/>
      <c r="B26" s="28"/>
      <c r="C26" s="159" t="s">
        <v>230</v>
      </c>
      <c r="D26" s="19" t="s">
        <v>117</v>
      </c>
      <c r="F26" s="28"/>
      <c r="G26" s="308">
        <f>'様式2_6本邦受入活動費&amp;管理費'!$E$4</f>
        <v>0</v>
      </c>
      <c r="H26" s="308" t="s">
        <v>1</v>
      </c>
    </row>
    <row r="27" spans="1:17">
      <c r="A27" s="20"/>
      <c r="B27" s="28"/>
      <c r="C27" s="160"/>
      <c r="F27" s="28"/>
      <c r="G27" s="309"/>
      <c r="H27" s="309"/>
    </row>
    <row r="28" spans="1:17">
      <c r="A28" s="20"/>
      <c r="B28" s="29"/>
      <c r="C28" s="29"/>
      <c r="D28" s="27"/>
      <c r="E28" s="20"/>
      <c r="F28" s="20"/>
      <c r="G28" s="310"/>
      <c r="H28" s="310"/>
    </row>
    <row r="29" spans="1:17" ht="30" customHeight="1" thickBot="1">
      <c r="A29" s="20"/>
      <c r="B29" s="311" t="s">
        <v>52</v>
      </c>
      <c r="C29" s="689" t="s">
        <v>6</v>
      </c>
      <c r="D29" s="689"/>
      <c r="E29" s="689"/>
      <c r="F29" s="174"/>
      <c r="G29" s="25">
        <f>'様式2_6本邦受入活動費&amp;管理費'!E25</f>
        <v>0</v>
      </c>
      <c r="H29" s="25" t="s">
        <v>1</v>
      </c>
    </row>
    <row r="30" spans="1:17" ht="30" customHeight="1" thickTop="1" thickBot="1">
      <c r="A30" s="20"/>
      <c r="B30" s="23" t="s">
        <v>0</v>
      </c>
      <c r="C30" s="691" t="s">
        <v>10</v>
      </c>
      <c r="D30" s="691"/>
      <c r="E30" s="691"/>
      <c r="F30" s="173"/>
      <c r="G30" s="30">
        <f>G16+G20+G29</f>
        <v>0</v>
      </c>
      <c r="H30" s="30" t="s">
        <v>1</v>
      </c>
    </row>
    <row r="31" spans="1:17" ht="30" customHeight="1" thickTop="1" thickBot="1">
      <c r="A31" s="20"/>
      <c r="B31" s="23" t="s">
        <v>42</v>
      </c>
      <c r="C31" s="691" t="s">
        <v>320</v>
      </c>
      <c r="D31" s="691"/>
      <c r="E31" s="691"/>
      <c r="F31" s="17"/>
      <c r="G31" s="30">
        <f>G30*J3</f>
        <v>0</v>
      </c>
      <c r="H31" s="30" t="s">
        <v>1</v>
      </c>
    </row>
    <row r="32" spans="1:17" ht="30" customHeight="1" thickTop="1" thickBot="1">
      <c r="A32" s="20"/>
      <c r="B32" s="23" t="s">
        <v>45</v>
      </c>
      <c r="C32" s="691" t="s">
        <v>177</v>
      </c>
      <c r="D32" s="691"/>
      <c r="E32" s="691"/>
      <c r="F32" s="691"/>
      <c r="G32" s="30">
        <f>G30+G31</f>
        <v>0</v>
      </c>
      <c r="H32" s="30" t="s">
        <v>1</v>
      </c>
    </row>
    <row r="33" spans="1:8" ht="51" customHeight="1" thickTop="1">
      <c r="A33" s="20"/>
      <c r="B33" s="700"/>
      <c r="C33" s="700"/>
      <c r="D33" s="700"/>
      <c r="E33" s="701"/>
      <c r="F33" s="701"/>
      <c r="G33" s="701"/>
      <c r="H33" s="701"/>
    </row>
    <row r="34" spans="1:8">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zoomScaleNormal="86" zoomScaleSheetLayoutView="100" workbookViewId="0">
      <selection sqref="A1:D1"/>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13" t="str">
        <f>IF(様式1!B5="見積金額内訳書",様式2_1人件費!AK2,IF(様式1!B5="最終見積金額内訳書",様式2_1人件費!AK4,様式2_1人件費!AK3))</f>
        <v>見積金額内訳明細</v>
      </c>
      <c r="B2" s="714"/>
      <c r="C2" s="714"/>
      <c r="D2" s="714"/>
      <c r="E2" s="714"/>
      <c r="F2" s="714"/>
      <c r="G2" s="714"/>
      <c r="H2" s="714"/>
      <c r="I2" s="714"/>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8"/>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229</v>
      </c>
      <c r="B4" s="295"/>
      <c r="C4" s="295"/>
      <c r="D4" s="296"/>
      <c r="E4" s="296"/>
      <c r="AK4" s="57" t="s">
        <v>95</v>
      </c>
    </row>
    <row r="5" spans="1:56" ht="15" customHeight="1" thickBot="1">
      <c r="B5" s="58"/>
      <c r="C5" s="58"/>
      <c r="D5" s="288"/>
      <c r="E5" s="18"/>
    </row>
    <row r="6" spans="1:56" ht="15" customHeight="1" thickBot="1">
      <c r="D6" s="178"/>
      <c r="E6" s="706">
        <f>様式2_2_2その他原価・一般管理費等!$D$30+様式2_2_2その他原価・一般管理費等!$F$30+様式2_2_2その他原価・一般管理費等!$H$30</f>
        <v>0</v>
      </c>
      <c r="F6" s="707"/>
      <c r="G6" s="57" t="s">
        <v>1</v>
      </c>
    </row>
    <row r="7" spans="1:56" ht="15" customHeight="1">
      <c r="B7" s="59"/>
      <c r="C7" s="59"/>
      <c r="D7" s="178"/>
    </row>
    <row r="8" spans="1:56" ht="15" customHeight="1" thickBot="1">
      <c r="A8" s="57" t="s">
        <v>32</v>
      </c>
      <c r="E8" s="704">
        <f>G89</f>
        <v>0</v>
      </c>
      <c r="F8" s="705"/>
      <c r="G8" s="57" t="s">
        <v>1</v>
      </c>
    </row>
    <row r="9" spans="1:56" ht="15" customHeight="1" thickTop="1">
      <c r="E9" s="176"/>
      <c r="F9" s="177"/>
    </row>
    <row r="10" spans="1:56" ht="15" customHeight="1" thickBot="1">
      <c r="B10" s="57" t="s">
        <v>165</v>
      </c>
      <c r="J10" s="371" t="s">
        <v>334</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290</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10">
        <v>1</v>
      </c>
      <c r="K11" s="711"/>
      <c r="L11" s="712"/>
      <c r="M11" s="710">
        <v>2</v>
      </c>
      <c r="N11" s="711"/>
      <c r="O11" s="712"/>
      <c r="P11" s="710">
        <v>3</v>
      </c>
      <c r="Q11" s="711"/>
      <c r="R11" s="712"/>
      <c r="S11" s="710">
        <v>4</v>
      </c>
      <c r="T11" s="711"/>
      <c r="U11" s="712"/>
      <c r="V11" s="710">
        <v>5</v>
      </c>
      <c r="W11" s="711"/>
      <c r="X11" s="712"/>
      <c r="Y11" s="710">
        <v>6</v>
      </c>
      <c r="Z11" s="711"/>
      <c r="AA11" s="712"/>
      <c r="AB11" s="710">
        <v>7</v>
      </c>
      <c r="AC11" s="711"/>
      <c r="AD11" s="712"/>
      <c r="AE11" s="710" t="s">
        <v>288</v>
      </c>
      <c r="AF11" s="711"/>
      <c r="AG11" s="712"/>
      <c r="AH11" s="349"/>
      <c r="AJ11" s="720">
        <v>1</v>
      </c>
      <c r="AK11" s="718"/>
      <c r="AL11" s="718"/>
      <c r="AM11" s="717">
        <v>2</v>
      </c>
      <c r="AN11" s="718"/>
      <c r="AO11" s="719"/>
      <c r="AP11" s="717">
        <v>3</v>
      </c>
      <c r="AQ11" s="718"/>
      <c r="AR11" s="719"/>
      <c r="AS11" s="717">
        <v>4</v>
      </c>
      <c r="AT11" s="718"/>
      <c r="AU11" s="719"/>
      <c r="AV11" s="717">
        <v>5</v>
      </c>
      <c r="AW11" s="718"/>
      <c r="AX11" s="719"/>
      <c r="AY11" s="717">
        <v>6</v>
      </c>
      <c r="AZ11" s="718"/>
      <c r="BA11" s="719"/>
      <c r="BB11" s="717">
        <v>7</v>
      </c>
      <c r="BC11" s="718"/>
      <c r="BD11" s="719"/>
    </row>
    <row r="12" spans="1:56" ht="30" customHeight="1">
      <c r="A12" s="521" t="s">
        <v>349</v>
      </c>
      <c r="B12" s="60" t="s">
        <v>351</v>
      </c>
      <c r="C12" s="60" t="s">
        <v>71</v>
      </c>
      <c r="D12" s="514" t="s">
        <v>33</v>
      </c>
      <c r="E12" s="514" t="s">
        <v>34</v>
      </c>
      <c r="F12" s="514" t="s">
        <v>35</v>
      </c>
      <c r="G12" s="514" t="s">
        <v>36</v>
      </c>
      <c r="H12" s="514" t="s">
        <v>348</v>
      </c>
      <c r="I12" s="515" t="s">
        <v>343</v>
      </c>
      <c r="J12" s="511" t="str">
        <f>J11&amp;"回目部分払い対象日数"</f>
        <v>1回目部分払い対象日数</v>
      </c>
      <c r="K12" s="512" t="str">
        <f>J11&amp;"回目
部分払いM/M"</f>
        <v>1回目
部分払いM/M</v>
      </c>
      <c r="L12" s="513" t="str">
        <f>J11&amp;"回目部分払い金額"</f>
        <v>1回目部分払い金額</v>
      </c>
      <c r="M12" s="511" t="str">
        <f>M11&amp;"回目部分払い対象日数"</f>
        <v>2回目部分払い対象日数</v>
      </c>
      <c r="N12" s="512" t="str">
        <f>M11&amp;"回目
部分払いM/M"</f>
        <v>2回目
部分払いM/M</v>
      </c>
      <c r="O12" s="513" t="str">
        <f>M11&amp;"回目部分払い金額"</f>
        <v>2回目部分払い金額</v>
      </c>
      <c r="P12" s="511" t="str">
        <f>P11&amp;"回目部分払い対象日数"</f>
        <v>3回目部分払い対象日数</v>
      </c>
      <c r="Q12" s="512" t="str">
        <f>P11&amp;"回目
部分払いM/M"</f>
        <v>3回目
部分払いM/M</v>
      </c>
      <c r="R12" s="513" t="str">
        <f>P11&amp;"回目部分払い金額"</f>
        <v>3回目部分払い金額</v>
      </c>
      <c r="S12" s="511" t="str">
        <f>S11&amp;"回目部分払い対象日数"</f>
        <v>4回目部分払い対象日数</v>
      </c>
      <c r="T12" s="512" t="str">
        <f>S11&amp;"回目
部分払いM/M"</f>
        <v>4回目
部分払いM/M</v>
      </c>
      <c r="U12" s="513" t="str">
        <f>S11&amp;"回目部分払い金額"</f>
        <v>4回目部分払い金額</v>
      </c>
      <c r="V12" s="511" t="str">
        <f>V11&amp;"回目部分払い対象日数"</f>
        <v>5回目部分払い対象日数</v>
      </c>
      <c r="W12" s="512" t="str">
        <f>V11&amp;"回目
部分払いM/M"</f>
        <v>5回目
部分払いM/M</v>
      </c>
      <c r="X12" s="513" t="str">
        <f>V11&amp;"回目部分払い金額"</f>
        <v>5回目部分払い金額</v>
      </c>
      <c r="Y12" s="511" t="str">
        <f>Y11&amp;"回目部分払い対象日数"</f>
        <v>6回目部分払い対象日数</v>
      </c>
      <c r="Z12" s="512" t="str">
        <f>Y11&amp;"回目
部分払いM/M"</f>
        <v>6回目
部分払いM/M</v>
      </c>
      <c r="AA12" s="513" t="str">
        <f>Y11&amp;"回目部分払い金額"</f>
        <v>6回目部分払い金額</v>
      </c>
      <c r="AB12" s="511" t="str">
        <f>AB11&amp;"回目部分払い対象日数"</f>
        <v>7回目部分払い対象日数</v>
      </c>
      <c r="AC12" s="512" t="str">
        <f>AB11&amp;"回目
部分払いM/M"</f>
        <v>7回目
部分払いM/M</v>
      </c>
      <c r="AD12" s="513" t="str">
        <f>AB11&amp;"回目部分払い金額"</f>
        <v>7回目部分払い金額</v>
      </c>
      <c r="AE12" s="511" t="str">
        <f>AE11&amp;"対象日数"</f>
        <v>精算対象日数</v>
      </c>
      <c r="AF12" s="344" t="str">
        <f>AE11&amp;"時M/M"</f>
        <v>精算時M/M</v>
      </c>
      <c r="AG12" s="345" t="str">
        <f>AE11&amp;"金額"</f>
        <v>精算金額</v>
      </c>
      <c r="AH12" s="522" t="s">
        <v>352</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3"/>
      <c r="B13" s="452" t="str">
        <f>IF($A13="","",VLOOKUP($A13,従事者明細!$A$3:$L$52,2,FALSE))</f>
        <v/>
      </c>
      <c r="C13" s="600" t="str">
        <f>IF($A13="","",VLOOKUP($A13,従事者明細!$A$3:$L$52,3,FALSE))</f>
        <v/>
      </c>
      <c r="D13" s="453" t="str">
        <f>IF($A13="","",VLOOKUP($A13,従事者明細!$A$3:$L$52,6,FALSE))</f>
        <v/>
      </c>
      <c r="E13" s="452" t="str">
        <f>IF($A13="","",VLOOKUP($A13,従事者明細!$A$3:$L$52,10,FALSE))</f>
        <v/>
      </c>
      <c r="F13" s="454" t="str">
        <f>IF(I13="","",ROUND(I13/30,2))</f>
        <v/>
      </c>
      <c r="G13" s="455" t="str">
        <f>IF(D13="","",E13*ROUND(F13,2))</f>
        <v/>
      </c>
      <c r="H13" s="456" t="str">
        <f>IF($A13="","",VLOOKUP($A13,従事者明細!$A$3:$F$52,4,FALSE))</f>
        <v/>
      </c>
      <c r="I13" s="560"/>
      <c r="J13" s="436"/>
      <c r="K13" s="338" t="str">
        <f>IF(J13="","",ROUND(J13/30,2))</f>
        <v/>
      </c>
      <c r="L13" s="342" t="str">
        <f>IF(J13="","",K13*$E13)</f>
        <v/>
      </c>
      <c r="M13" s="436"/>
      <c r="N13" s="338" t="str">
        <f>IF(M13="","",ROUND(M13/30,2))</f>
        <v/>
      </c>
      <c r="O13" s="342" t="str">
        <f>IF(M13="","",N13*$E13)</f>
        <v/>
      </c>
      <c r="P13" s="436"/>
      <c r="Q13" s="338" t="str">
        <f>IF(P13="","",ROUND(P13/30,2))</f>
        <v/>
      </c>
      <c r="R13" s="342" t="str">
        <f>IF(P13="","",Q13*$E13)</f>
        <v/>
      </c>
      <c r="S13" s="436"/>
      <c r="T13" s="338" t="str">
        <f>IF(S13="","",ROUND(S13/30,2))</f>
        <v/>
      </c>
      <c r="U13" s="342" t="str">
        <f>IF(S13="","",T13*$E13)</f>
        <v/>
      </c>
      <c r="V13" s="436"/>
      <c r="W13" s="338" t="str">
        <f>IF(V13="","",ROUND(V13/30,2))</f>
        <v/>
      </c>
      <c r="X13" s="342" t="str">
        <f>IF(V13="","",W13*$E13)</f>
        <v/>
      </c>
      <c r="Y13" s="341"/>
      <c r="Z13" s="338" t="str">
        <f>IF(Y13="","",ROUND(Y13/30,2))</f>
        <v/>
      </c>
      <c r="AA13" s="342" t="str">
        <f>IF(Y13="","",Z13*$E13)</f>
        <v/>
      </c>
      <c r="AB13" s="341"/>
      <c r="AC13" s="338" t="str">
        <f>IF(AB13="","",ROUND(AB13/30,2))</f>
        <v/>
      </c>
      <c r="AD13" s="342" t="str">
        <f>IF(AB13="","",AC13*$E13)</f>
        <v/>
      </c>
      <c r="AE13" s="436"/>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4"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3"/>
      <c r="B14" s="452" t="str">
        <f>IF($A14="","",VLOOKUP($A14,従事者明細!$A$3:$L$52,2,FALSE))</f>
        <v/>
      </c>
      <c r="C14" s="600" t="str">
        <f>IF($A14="","",VLOOKUP($A14,従事者明細!$A$3:$L$52,3,FALSE))</f>
        <v/>
      </c>
      <c r="D14" s="453" t="str">
        <f>IF($A14="","",VLOOKUP($A14,従事者明細!$A$3:$L$52,6,FALSE))</f>
        <v/>
      </c>
      <c r="E14" s="452" t="str">
        <f>IF($A14="","",VLOOKUP($A14,従事者明細!$A$3:$L$52,10,FALSE))</f>
        <v/>
      </c>
      <c r="F14" s="454" t="str">
        <f>IF(I14="","",ROUND(I14/30,2))</f>
        <v/>
      </c>
      <c r="G14" s="455" t="str">
        <f>IF(D14="","",E14*ROUND(F14,2))</f>
        <v/>
      </c>
      <c r="H14" s="456" t="str">
        <f>IF($A14="","",VLOOKUP($A14,従事者明細!$A$3:$F$52,4,FALSE))</f>
        <v/>
      </c>
      <c r="I14" s="560"/>
      <c r="J14" s="436"/>
      <c r="K14" s="338" t="str">
        <f t="shared" ref="K14:K27" si="0">IF(J14="","",ROUND(J14/30,2))</f>
        <v/>
      </c>
      <c r="L14" s="342" t="str">
        <f t="shared" ref="L14:L27" si="1">IF(J14="","",K14*$E14)</f>
        <v/>
      </c>
      <c r="M14" s="436"/>
      <c r="N14" s="338" t="str">
        <f t="shared" ref="N14:N27" si="2">IF(M14="","",ROUND(M14/30,2))</f>
        <v/>
      </c>
      <c r="O14" s="342" t="str">
        <f t="shared" ref="O14:O27" si="3">IF(M14="","",N14*$E14)</f>
        <v/>
      </c>
      <c r="P14" s="436"/>
      <c r="Q14" s="338" t="str">
        <f t="shared" ref="Q14:Q27" si="4">IF(P14="","",ROUND(P14/30,2))</f>
        <v/>
      </c>
      <c r="R14" s="342" t="str">
        <f t="shared" ref="R14:R27" si="5">IF(P14="","",Q14*$E14)</f>
        <v/>
      </c>
      <c r="S14" s="436"/>
      <c r="T14" s="338" t="str">
        <f t="shared" ref="T14:T27" si="6">IF(S14="","",ROUND(S14/30,2))</f>
        <v/>
      </c>
      <c r="U14" s="342" t="str">
        <f t="shared" ref="U14:U27" si="7">IF(S14="","",T14*$E14)</f>
        <v/>
      </c>
      <c r="V14" s="436"/>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6"/>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3"/>
      <c r="B15" s="452" t="str">
        <f>IF($A15="","",VLOOKUP($A15,従事者明細!$A$3:$L$52,2,FALSE))</f>
        <v/>
      </c>
      <c r="C15" s="600" t="str">
        <f>IF($A15="","",VLOOKUP($A15,従事者明細!$A$3:$L$52,3,FALSE))</f>
        <v/>
      </c>
      <c r="D15" s="453" t="str">
        <f>IF($A15="","",VLOOKUP($A15,従事者明細!$A$3:$L$52,6,FALSE))</f>
        <v/>
      </c>
      <c r="E15" s="452" t="str">
        <f>IF($A15="","",VLOOKUP($A15,従事者明細!$A$3:$L$52,10,FALSE))</f>
        <v/>
      </c>
      <c r="F15" s="454" t="str">
        <f t="shared" ref="F15:F27" si="17">IF(I15="","",ROUND(I15/30,2))</f>
        <v/>
      </c>
      <c r="G15" s="455" t="str">
        <f t="shared" ref="G15:G27" si="18">IF(D15="","",E15*ROUND(F15,2))</f>
        <v/>
      </c>
      <c r="H15" s="456" t="str">
        <f>IF($A15="","",VLOOKUP($A15,従事者明細!$A$3:$F$52,4,FALSE))</f>
        <v/>
      </c>
      <c r="I15" s="560"/>
      <c r="J15" s="436"/>
      <c r="K15" s="338" t="str">
        <f t="shared" si="0"/>
        <v/>
      </c>
      <c r="L15" s="342" t="str">
        <f t="shared" si="1"/>
        <v/>
      </c>
      <c r="M15" s="436"/>
      <c r="N15" s="338" t="str">
        <f t="shared" si="2"/>
        <v/>
      </c>
      <c r="O15" s="342" t="str">
        <f t="shared" si="3"/>
        <v/>
      </c>
      <c r="P15" s="436"/>
      <c r="Q15" s="338" t="str">
        <f t="shared" si="4"/>
        <v/>
      </c>
      <c r="R15" s="342" t="str">
        <f t="shared" si="5"/>
        <v/>
      </c>
      <c r="S15" s="436"/>
      <c r="T15" s="338" t="str">
        <f t="shared" si="6"/>
        <v/>
      </c>
      <c r="U15" s="342" t="str">
        <f t="shared" si="7"/>
        <v/>
      </c>
      <c r="V15" s="436"/>
      <c r="W15" s="338" t="str">
        <f t="shared" si="8"/>
        <v/>
      </c>
      <c r="X15" s="342" t="str">
        <f t="shared" si="9"/>
        <v/>
      </c>
      <c r="Y15" s="341"/>
      <c r="Z15" s="338" t="str">
        <f t="shared" si="10"/>
        <v/>
      </c>
      <c r="AA15" s="342" t="str">
        <f t="shared" si="11"/>
        <v/>
      </c>
      <c r="AB15" s="341"/>
      <c r="AC15" s="338" t="str">
        <f t="shared" si="12"/>
        <v/>
      </c>
      <c r="AD15" s="342" t="str">
        <f t="shared" si="13"/>
        <v/>
      </c>
      <c r="AE15" s="436"/>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3"/>
      <c r="B16" s="452" t="str">
        <f>IF($A16="","",VLOOKUP($A16,従事者明細!$A$3:$L$52,2,FALSE))</f>
        <v/>
      </c>
      <c r="C16" s="600" t="str">
        <f>IF($A16="","",VLOOKUP($A16,従事者明細!$A$3:$L$52,3,FALSE))</f>
        <v/>
      </c>
      <c r="D16" s="453" t="str">
        <f>IF($A16="","",VLOOKUP($A16,従事者明細!$A$3:$L$52,6,FALSE))</f>
        <v/>
      </c>
      <c r="E16" s="452" t="str">
        <f>IF($A16="","",VLOOKUP($A16,従事者明細!$A$3:$L$52,10,FALSE))</f>
        <v/>
      </c>
      <c r="F16" s="454" t="str">
        <f t="shared" si="17"/>
        <v/>
      </c>
      <c r="G16" s="455" t="str">
        <f>IF(D16="","",E16*ROUND(F16,2))</f>
        <v/>
      </c>
      <c r="H16" s="456" t="str">
        <f>IF($A16="","",VLOOKUP($A16,従事者明細!$A$3:$F$52,4,FALSE))</f>
        <v/>
      </c>
      <c r="I16" s="560"/>
      <c r="J16" s="436"/>
      <c r="K16" s="338" t="str">
        <f t="shared" si="0"/>
        <v/>
      </c>
      <c r="L16" s="342" t="str">
        <f t="shared" si="1"/>
        <v/>
      </c>
      <c r="M16" s="436"/>
      <c r="N16" s="338" t="str">
        <f t="shared" si="2"/>
        <v/>
      </c>
      <c r="O16" s="342" t="str">
        <f t="shared" si="3"/>
        <v/>
      </c>
      <c r="P16" s="436"/>
      <c r="Q16" s="338" t="str">
        <f t="shared" si="4"/>
        <v/>
      </c>
      <c r="R16" s="342" t="str">
        <f t="shared" si="5"/>
        <v/>
      </c>
      <c r="S16" s="436"/>
      <c r="T16" s="338" t="str">
        <f t="shared" si="6"/>
        <v/>
      </c>
      <c r="U16" s="342" t="str">
        <f t="shared" si="7"/>
        <v/>
      </c>
      <c r="V16" s="436"/>
      <c r="W16" s="338" t="str">
        <f t="shared" si="8"/>
        <v/>
      </c>
      <c r="X16" s="342" t="str">
        <f t="shared" si="9"/>
        <v/>
      </c>
      <c r="Y16" s="341"/>
      <c r="Z16" s="338" t="str">
        <f t="shared" si="10"/>
        <v/>
      </c>
      <c r="AA16" s="342" t="str">
        <f t="shared" si="11"/>
        <v/>
      </c>
      <c r="AB16" s="341"/>
      <c r="AC16" s="338" t="str">
        <f t="shared" si="12"/>
        <v/>
      </c>
      <c r="AD16" s="342" t="str">
        <f t="shared" si="13"/>
        <v/>
      </c>
      <c r="AE16" s="436"/>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4"/>
      <c r="B17" s="452" t="str">
        <f>IF($A17="","",VLOOKUP($A17,従事者明細!$A$3:$L$52,2,FALSE))</f>
        <v/>
      </c>
      <c r="C17" s="600" t="str">
        <f>IF($A17="","",VLOOKUP($A17,従事者明細!$A$3:$L$52,3,FALSE))</f>
        <v/>
      </c>
      <c r="D17" s="453" t="str">
        <f>IF($A17="","",VLOOKUP($A17,従事者明細!$A$3:$L$52,6,FALSE))</f>
        <v/>
      </c>
      <c r="E17" s="452" t="str">
        <f>IF($A17="","",VLOOKUP($A17,従事者明細!$A$3:$L$52,10,FALSE))</f>
        <v/>
      </c>
      <c r="F17" s="454" t="str">
        <f t="shared" si="17"/>
        <v/>
      </c>
      <c r="G17" s="455" t="str">
        <f t="shared" si="18"/>
        <v/>
      </c>
      <c r="H17" s="456" t="str">
        <f>IF($A17="","",VLOOKUP($A17,従事者明細!$A$3:$F$52,4,FALSE))</f>
        <v/>
      </c>
      <c r="I17" s="560"/>
      <c r="J17" s="436"/>
      <c r="K17" s="338" t="str">
        <f t="shared" si="0"/>
        <v/>
      </c>
      <c r="L17" s="342" t="str">
        <f t="shared" si="1"/>
        <v/>
      </c>
      <c r="M17" s="436"/>
      <c r="N17" s="338" t="str">
        <f t="shared" si="2"/>
        <v/>
      </c>
      <c r="O17" s="342" t="str">
        <f t="shared" si="3"/>
        <v/>
      </c>
      <c r="P17" s="436"/>
      <c r="Q17" s="338" t="str">
        <f t="shared" si="4"/>
        <v/>
      </c>
      <c r="R17" s="342" t="str">
        <f t="shared" si="5"/>
        <v/>
      </c>
      <c r="S17" s="436"/>
      <c r="T17" s="338" t="str">
        <f t="shared" si="6"/>
        <v/>
      </c>
      <c r="U17" s="342" t="str">
        <f t="shared" si="7"/>
        <v/>
      </c>
      <c r="V17" s="436"/>
      <c r="W17" s="338" t="str">
        <f t="shared" si="8"/>
        <v/>
      </c>
      <c r="X17" s="342" t="str">
        <f t="shared" si="9"/>
        <v/>
      </c>
      <c r="Y17" s="341"/>
      <c r="Z17" s="338" t="str">
        <f t="shared" si="10"/>
        <v/>
      </c>
      <c r="AA17" s="342" t="str">
        <f t="shared" si="11"/>
        <v/>
      </c>
      <c r="AB17" s="341"/>
      <c r="AC17" s="338" t="str">
        <f t="shared" si="12"/>
        <v/>
      </c>
      <c r="AD17" s="342" t="str">
        <f t="shared" si="13"/>
        <v/>
      </c>
      <c r="AE17" s="436"/>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4"/>
      <c r="B18" s="452" t="str">
        <f>IF($A18="","",VLOOKUP($A18,従事者明細!$A$3:$L$52,2,FALSE))</f>
        <v/>
      </c>
      <c r="C18" s="600" t="str">
        <f>IF($A18="","",VLOOKUP($A18,従事者明細!$A$3:$L$52,3,FALSE))</f>
        <v/>
      </c>
      <c r="D18" s="453" t="str">
        <f>IF($A18="","",VLOOKUP($A18,従事者明細!$A$3:$L$52,6,FALSE))</f>
        <v/>
      </c>
      <c r="E18" s="452" t="str">
        <f>IF($A18="","",VLOOKUP($A18,従事者明細!$A$3:$L$52,10,FALSE))</f>
        <v/>
      </c>
      <c r="F18" s="454" t="str">
        <f t="shared" si="17"/>
        <v/>
      </c>
      <c r="G18" s="455" t="str">
        <f t="shared" si="18"/>
        <v/>
      </c>
      <c r="H18" s="456" t="str">
        <f>IF($A18="","",VLOOKUP($A18,従事者明細!$A$3:$F$52,4,FALSE))</f>
        <v/>
      </c>
      <c r="I18" s="560"/>
      <c r="J18" s="436"/>
      <c r="K18" s="338" t="str">
        <f t="shared" si="0"/>
        <v/>
      </c>
      <c r="L18" s="342" t="str">
        <f t="shared" si="1"/>
        <v/>
      </c>
      <c r="M18" s="436"/>
      <c r="N18" s="338" t="str">
        <f t="shared" si="2"/>
        <v/>
      </c>
      <c r="O18" s="342" t="str">
        <f t="shared" si="3"/>
        <v/>
      </c>
      <c r="P18" s="436"/>
      <c r="Q18" s="338" t="str">
        <f t="shared" si="4"/>
        <v/>
      </c>
      <c r="R18" s="342" t="str">
        <f t="shared" si="5"/>
        <v/>
      </c>
      <c r="S18" s="436"/>
      <c r="T18" s="338" t="str">
        <f t="shared" si="6"/>
        <v/>
      </c>
      <c r="U18" s="342" t="str">
        <f t="shared" si="7"/>
        <v/>
      </c>
      <c r="V18" s="436"/>
      <c r="W18" s="338" t="str">
        <f t="shared" si="8"/>
        <v/>
      </c>
      <c r="X18" s="342" t="str">
        <f t="shared" si="9"/>
        <v/>
      </c>
      <c r="Y18" s="341"/>
      <c r="Z18" s="338" t="str">
        <f t="shared" si="10"/>
        <v/>
      </c>
      <c r="AA18" s="342" t="str">
        <f t="shared" si="11"/>
        <v/>
      </c>
      <c r="AB18" s="341"/>
      <c r="AC18" s="338" t="str">
        <f t="shared" si="12"/>
        <v/>
      </c>
      <c r="AD18" s="342" t="str">
        <f t="shared" si="13"/>
        <v/>
      </c>
      <c r="AE18" s="436"/>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4"/>
      <c r="B19" s="452" t="str">
        <f>IF($A19="","",VLOOKUP($A19,従事者明細!$A$3:$L$52,2,FALSE))</f>
        <v/>
      </c>
      <c r="C19" s="600" t="str">
        <f>IF($A19="","",VLOOKUP($A19,従事者明細!$A$3:$L$52,3,FALSE))</f>
        <v/>
      </c>
      <c r="D19" s="453" t="str">
        <f>IF($A19="","",VLOOKUP($A19,従事者明細!$A$3:$L$52,6,FALSE))</f>
        <v/>
      </c>
      <c r="E19" s="452" t="str">
        <f>IF($A19="","",VLOOKUP($A19,従事者明細!$A$3:$L$52,10,FALSE))</f>
        <v/>
      </c>
      <c r="F19" s="454" t="str">
        <f t="shared" si="17"/>
        <v/>
      </c>
      <c r="G19" s="455" t="str">
        <f t="shared" si="18"/>
        <v/>
      </c>
      <c r="H19" s="456" t="str">
        <f>IF($A19="","",VLOOKUP($A19,従事者明細!$A$3:$F$52,4,FALSE))</f>
        <v/>
      </c>
      <c r="I19" s="560"/>
      <c r="J19" s="436"/>
      <c r="K19" s="338" t="str">
        <f t="shared" si="0"/>
        <v/>
      </c>
      <c r="L19" s="342" t="str">
        <f t="shared" si="1"/>
        <v/>
      </c>
      <c r="M19" s="436"/>
      <c r="N19" s="338" t="str">
        <f t="shared" si="2"/>
        <v/>
      </c>
      <c r="O19" s="342" t="str">
        <f t="shared" si="3"/>
        <v/>
      </c>
      <c r="P19" s="436"/>
      <c r="Q19" s="338" t="str">
        <f t="shared" si="4"/>
        <v/>
      </c>
      <c r="R19" s="342" t="str">
        <f t="shared" si="5"/>
        <v/>
      </c>
      <c r="S19" s="436"/>
      <c r="T19" s="338" t="str">
        <f t="shared" si="6"/>
        <v/>
      </c>
      <c r="U19" s="342" t="str">
        <f t="shared" si="7"/>
        <v/>
      </c>
      <c r="V19" s="436"/>
      <c r="W19" s="338" t="str">
        <f t="shared" si="8"/>
        <v/>
      </c>
      <c r="X19" s="342" t="str">
        <f t="shared" si="9"/>
        <v/>
      </c>
      <c r="Y19" s="341"/>
      <c r="Z19" s="338" t="str">
        <f t="shared" si="10"/>
        <v/>
      </c>
      <c r="AA19" s="342" t="str">
        <f t="shared" si="11"/>
        <v/>
      </c>
      <c r="AB19" s="341"/>
      <c r="AC19" s="338" t="str">
        <f t="shared" si="12"/>
        <v/>
      </c>
      <c r="AD19" s="342" t="str">
        <f t="shared" si="13"/>
        <v/>
      </c>
      <c r="AE19" s="436"/>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4"/>
      <c r="B20" s="452" t="str">
        <f>IF($A20="","",VLOOKUP($A20,従事者明細!$A$3:$L$52,2,FALSE))</f>
        <v/>
      </c>
      <c r="C20" s="516" t="str">
        <f>IF($A20="","",VLOOKUP($A20,従事者明細!$A$3:$L$52,3,FALSE))</f>
        <v/>
      </c>
      <c r="D20" s="453" t="str">
        <f>IF($A20="","",VLOOKUP($A20,従事者明細!$A$3:$L$52,6,FALSE))</f>
        <v/>
      </c>
      <c r="E20" s="452" t="str">
        <f>IF($A20="","",VLOOKUP($A20,従事者明細!$A$3:$L$52,10,FALSE))</f>
        <v/>
      </c>
      <c r="F20" s="454" t="str">
        <f t="shared" si="17"/>
        <v/>
      </c>
      <c r="G20" s="455" t="str">
        <f t="shared" si="18"/>
        <v/>
      </c>
      <c r="H20" s="456" t="str">
        <f>IF($A20="","",VLOOKUP($A20,従事者明細!$A$3:$F$52,4,FALSE))</f>
        <v/>
      </c>
      <c r="I20" s="508"/>
      <c r="J20" s="436"/>
      <c r="K20" s="338" t="str">
        <f t="shared" si="0"/>
        <v/>
      </c>
      <c r="L20" s="342" t="str">
        <f t="shared" si="1"/>
        <v/>
      </c>
      <c r="M20" s="436"/>
      <c r="N20" s="338" t="str">
        <f t="shared" si="2"/>
        <v/>
      </c>
      <c r="O20" s="342" t="str">
        <f t="shared" si="3"/>
        <v/>
      </c>
      <c r="P20" s="436"/>
      <c r="Q20" s="338" t="str">
        <f t="shared" si="4"/>
        <v/>
      </c>
      <c r="R20" s="342" t="str">
        <f t="shared" si="5"/>
        <v/>
      </c>
      <c r="S20" s="436"/>
      <c r="T20" s="338" t="str">
        <f t="shared" si="6"/>
        <v/>
      </c>
      <c r="U20" s="342" t="str">
        <f t="shared" si="7"/>
        <v/>
      </c>
      <c r="V20" s="436"/>
      <c r="W20" s="338" t="str">
        <f t="shared" si="8"/>
        <v/>
      </c>
      <c r="X20" s="342" t="str">
        <f t="shared" si="9"/>
        <v/>
      </c>
      <c r="Y20" s="341"/>
      <c r="Z20" s="338" t="str">
        <f t="shared" si="10"/>
        <v/>
      </c>
      <c r="AA20" s="342" t="str">
        <f t="shared" si="11"/>
        <v/>
      </c>
      <c r="AB20" s="341"/>
      <c r="AC20" s="338" t="str">
        <f t="shared" si="12"/>
        <v/>
      </c>
      <c r="AD20" s="342" t="str">
        <f t="shared" si="13"/>
        <v/>
      </c>
      <c r="AE20" s="436"/>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4"/>
      <c r="B21" s="452" t="str">
        <f>IF($A21="","",VLOOKUP($A21,従事者明細!$A$3:$L$52,2,FALSE))</f>
        <v/>
      </c>
      <c r="C21" s="516" t="str">
        <f>IF($A21="","",VLOOKUP($A21,従事者明細!$A$3:$L$52,3,FALSE))</f>
        <v/>
      </c>
      <c r="D21" s="453" t="str">
        <f>IF($A21="","",VLOOKUP($A21,従事者明細!$A$3:$L$52,6,FALSE))</f>
        <v/>
      </c>
      <c r="E21" s="452" t="str">
        <f>IF($A21="","",VLOOKUP($A21,従事者明細!$A$3:$L$52,10,FALSE))</f>
        <v/>
      </c>
      <c r="F21" s="454" t="str">
        <f t="shared" si="17"/>
        <v/>
      </c>
      <c r="G21" s="455" t="str">
        <f t="shared" si="18"/>
        <v/>
      </c>
      <c r="H21" s="456" t="str">
        <f>IF($A21="","",VLOOKUP($A21,従事者明細!$A$3:$F$52,4,FALSE))</f>
        <v/>
      </c>
      <c r="I21" s="508"/>
      <c r="J21" s="436"/>
      <c r="K21" s="338" t="str">
        <f t="shared" si="0"/>
        <v/>
      </c>
      <c r="L21" s="342" t="str">
        <f t="shared" si="1"/>
        <v/>
      </c>
      <c r="M21" s="436"/>
      <c r="N21" s="338" t="str">
        <f t="shared" si="2"/>
        <v/>
      </c>
      <c r="O21" s="342" t="str">
        <f t="shared" si="3"/>
        <v/>
      </c>
      <c r="P21" s="436"/>
      <c r="Q21" s="338" t="str">
        <f t="shared" si="4"/>
        <v/>
      </c>
      <c r="R21" s="342" t="str">
        <f t="shared" si="5"/>
        <v/>
      </c>
      <c r="S21" s="436"/>
      <c r="T21" s="338" t="str">
        <f t="shared" si="6"/>
        <v/>
      </c>
      <c r="U21" s="342" t="str">
        <f t="shared" si="7"/>
        <v/>
      </c>
      <c r="V21" s="436"/>
      <c r="W21" s="338" t="str">
        <f t="shared" si="8"/>
        <v/>
      </c>
      <c r="X21" s="342" t="str">
        <f t="shared" si="9"/>
        <v/>
      </c>
      <c r="Y21" s="341"/>
      <c r="Z21" s="338" t="str">
        <f t="shared" si="10"/>
        <v/>
      </c>
      <c r="AA21" s="342" t="str">
        <f t="shared" si="11"/>
        <v/>
      </c>
      <c r="AB21" s="341"/>
      <c r="AC21" s="338" t="str">
        <f t="shared" si="12"/>
        <v/>
      </c>
      <c r="AD21" s="342" t="str">
        <f t="shared" si="13"/>
        <v/>
      </c>
      <c r="AE21" s="436"/>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4"/>
      <c r="B22" s="452" t="str">
        <f>IF($A22="","",VLOOKUP($A22,従事者明細!$A$3:$L$52,2,FALSE))</f>
        <v/>
      </c>
      <c r="C22" s="516" t="str">
        <f>IF($A22="","",VLOOKUP($A22,従事者明細!$A$3:$L$52,3,FALSE))</f>
        <v/>
      </c>
      <c r="D22" s="453" t="str">
        <f>IF($A22="","",VLOOKUP($A22,従事者明細!$A$3:$L$52,6,FALSE))</f>
        <v/>
      </c>
      <c r="E22" s="452" t="str">
        <f>IF($A22="","",VLOOKUP($A22,従事者明細!$A$3:$L$52,10,FALSE))</f>
        <v/>
      </c>
      <c r="F22" s="454" t="str">
        <f t="shared" si="17"/>
        <v/>
      </c>
      <c r="G22" s="455" t="str">
        <f t="shared" si="18"/>
        <v/>
      </c>
      <c r="H22" s="456" t="str">
        <f>IF($A22="","",VLOOKUP($A22,従事者明細!$A$3:$F$52,4,FALSE))</f>
        <v/>
      </c>
      <c r="I22" s="508"/>
      <c r="J22" s="436"/>
      <c r="K22" s="338" t="str">
        <f t="shared" si="0"/>
        <v/>
      </c>
      <c r="L22" s="342" t="str">
        <f t="shared" si="1"/>
        <v/>
      </c>
      <c r="M22" s="436"/>
      <c r="N22" s="338" t="str">
        <f t="shared" si="2"/>
        <v/>
      </c>
      <c r="O22" s="342" t="str">
        <f t="shared" si="3"/>
        <v/>
      </c>
      <c r="P22" s="436"/>
      <c r="Q22" s="338" t="str">
        <f t="shared" si="4"/>
        <v/>
      </c>
      <c r="R22" s="342" t="str">
        <f t="shared" si="5"/>
        <v/>
      </c>
      <c r="S22" s="436"/>
      <c r="T22" s="338" t="str">
        <f t="shared" si="6"/>
        <v/>
      </c>
      <c r="U22" s="342" t="str">
        <f t="shared" si="7"/>
        <v/>
      </c>
      <c r="V22" s="436"/>
      <c r="W22" s="338" t="str">
        <f t="shared" si="8"/>
        <v/>
      </c>
      <c r="X22" s="342" t="str">
        <f t="shared" si="9"/>
        <v/>
      </c>
      <c r="Y22" s="341"/>
      <c r="Z22" s="338" t="str">
        <f t="shared" si="10"/>
        <v/>
      </c>
      <c r="AA22" s="342" t="str">
        <f t="shared" si="11"/>
        <v/>
      </c>
      <c r="AB22" s="341"/>
      <c r="AC22" s="338" t="str">
        <f t="shared" si="12"/>
        <v/>
      </c>
      <c r="AD22" s="342" t="str">
        <f t="shared" si="13"/>
        <v/>
      </c>
      <c r="AE22" s="436"/>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3"/>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61"/>
      <c r="J23" s="436"/>
      <c r="K23" s="338" t="str">
        <f t="shared" si="0"/>
        <v/>
      </c>
      <c r="L23" s="342" t="str">
        <f t="shared" si="1"/>
        <v/>
      </c>
      <c r="M23" s="436"/>
      <c r="N23" s="338" t="str">
        <f t="shared" si="2"/>
        <v/>
      </c>
      <c r="O23" s="342" t="str">
        <f t="shared" si="3"/>
        <v/>
      </c>
      <c r="P23" s="436"/>
      <c r="Q23" s="338" t="str">
        <f t="shared" si="4"/>
        <v/>
      </c>
      <c r="R23" s="342" t="str">
        <f t="shared" si="5"/>
        <v/>
      </c>
      <c r="S23" s="436"/>
      <c r="T23" s="338" t="str">
        <f t="shared" si="6"/>
        <v/>
      </c>
      <c r="U23" s="342" t="str">
        <f t="shared" si="7"/>
        <v/>
      </c>
      <c r="V23" s="436"/>
      <c r="W23" s="338" t="str">
        <f t="shared" si="8"/>
        <v/>
      </c>
      <c r="X23" s="342" t="str">
        <f t="shared" si="9"/>
        <v/>
      </c>
      <c r="Y23" s="341"/>
      <c r="Z23" s="338" t="str">
        <f t="shared" si="10"/>
        <v/>
      </c>
      <c r="AA23" s="342" t="str">
        <f t="shared" si="11"/>
        <v/>
      </c>
      <c r="AB23" s="341"/>
      <c r="AC23" s="338" t="str">
        <f t="shared" si="12"/>
        <v/>
      </c>
      <c r="AD23" s="342" t="str">
        <f t="shared" si="13"/>
        <v/>
      </c>
      <c r="AE23" s="436"/>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3"/>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61"/>
      <c r="J24" s="436"/>
      <c r="K24" s="338" t="str">
        <f t="shared" si="0"/>
        <v/>
      </c>
      <c r="L24" s="342" t="str">
        <f t="shared" si="1"/>
        <v/>
      </c>
      <c r="M24" s="436"/>
      <c r="N24" s="338" t="str">
        <f t="shared" si="2"/>
        <v/>
      </c>
      <c r="O24" s="342" t="str">
        <f t="shared" si="3"/>
        <v/>
      </c>
      <c r="P24" s="436"/>
      <c r="Q24" s="338" t="str">
        <f t="shared" si="4"/>
        <v/>
      </c>
      <c r="R24" s="342" t="str">
        <f t="shared" si="5"/>
        <v/>
      </c>
      <c r="S24" s="436"/>
      <c r="T24" s="338" t="str">
        <f t="shared" si="6"/>
        <v/>
      </c>
      <c r="U24" s="342" t="str">
        <f t="shared" si="7"/>
        <v/>
      </c>
      <c r="V24" s="436"/>
      <c r="W24" s="338" t="str">
        <f t="shared" si="8"/>
        <v/>
      </c>
      <c r="X24" s="342" t="str">
        <f t="shared" si="9"/>
        <v/>
      </c>
      <c r="Y24" s="341"/>
      <c r="Z24" s="338" t="str">
        <f t="shared" si="10"/>
        <v/>
      </c>
      <c r="AA24" s="342" t="str">
        <f t="shared" si="11"/>
        <v/>
      </c>
      <c r="AB24" s="341"/>
      <c r="AC24" s="338" t="str">
        <f t="shared" si="12"/>
        <v/>
      </c>
      <c r="AD24" s="342" t="str">
        <f t="shared" si="13"/>
        <v/>
      </c>
      <c r="AE24" s="436"/>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3"/>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61"/>
      <c r="J25" s="436"/>
      <c r="K25" s="338" t="str">
        <f t="shared" si="0"/>
        <v/>
      </c>
      <c r="L25" s="342" t="str">
        <f t="shared" si="1"/>
        <v/>
      </c>
      <c r="M25" s="436"/>
      <c r="N25" s="338" t="str">
        <f t="shared" si="2"/>
        <v/>
      </c>
      <c r="O25" s="342" t="str">
        <f t="shared" si="3"/>
        <v/>
      </c>
      <c r="P25" s="436"/>
      <c r="Q25" s="338" t="str">
        <f t="shared" si="4"/>
        <v/>
      </c>
      <c r="R25" s="342" t="str">
        <f t="shared" si="5"/>
        <v/>
      </c>
      <c r="S25" s="436"/>
      <c r="T25" s="338" t="str">
        <f t="shared" si="6"/>
        <v/>
      </c>
      <c r="U25" s="342" t="str">
        <f t="shared" si="7"/>
        <v/>
      </c>
      <c r="V25" s="436"/>
      <c r="W25" s="338" t="str">
        <f t="shared" si="8"/>
        <v/>
      </c>
      <c r="X25" s="342" t="str">
        <f t="shared" si="9"/>
        <v/>
      </c>
      <c r="Y25" s="341"/>
      <c r="Z25" s="338" t="str">
        <f t="shared" si="10"/>
        <v/>
      </c>
      <c r="AA25" s="342" t="str">
        <f t="shared" si="11"/>
        <v/>
      </c>
      <c r="AB25" s="341"/>
      <c r="AC25" s="338" t="str">
        <f t="shared" si="12"/>
        <v/>
      </c>
      <c r="AD25" s="342" t="str">
        <f t="shared" si="13"/>
        <v/>
      </c>
      <c r="AE25" s="436"/>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3"/>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61"/>
      <c r="J26" s="436"/>
      <c r="K26" s="338" t="str">
        <f t="shared" si="0"/>
        <v/>
      </c>
      <c r="L26" s="342" t="str">
        <f t="shared" si="1"/>
        <v/>
      </c>
      <c r="M26" s="436"/>
      <c r="N26" s="338" t="str">
        <f t="shared" si="2"/>
        <v/>
      </c>
      <c r="O26" s="342" t="str">
        <f t="shared" si="3"/>
        <v/>
      </c>
      <c r="P26" s="436"/>
      <c r="Q26" s="338" t="str">
        <f t="shared" si="4"/>
        <v/>
      </c>
      <c r="R26" s="342" t="str">
        <f t="shared" si="5"/>
        <v/>
      </c>
      <c r="S26" s="436"/>
      <c r="T26" s="338" t="str">
        <f t="shared" si="6"/>
        <v/>
      </c>
      <c r="U26" s="342" t="str">
        <f t="shared" si="7"/>
        <v/>
      </c>
      <c r="V26" s="436"/>
      <c r="W26" s="338" t="str">
        <f t="shared" si="8"/>
        <v/>
      </c>
      <c r="X26" s="342" t="str">
        <f t="shared" si="9"/>
        <v/>
      </c>
      <c r="Y26" s="341"/>
      <c r="Z26" s="338" t="str">
        <f t="shared" si="10"/>
        <v/>
      </c>
      <c r="AA26" s="342" t="str">
        <f t="shared" si="11"/>
        <v/>
      </c>
      <c r="AB26" s="341"/>
      <c r="AC26" s="338" t="str">
        <f t="shared" si="12"/>
        <v/>
      </c>
      <c r="AD26" s="342" t="str">
        <f t="shared" si="13"/>
        <v/>
      </c>
      <c r="AE26" s="436"/>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3"/>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9"/>
      <c r="J27" s="437"/>
      <c r="K27" s="347" t="str">
        <f t="shared" si="0"/>
        <v/>
      </c>
      <c r="L27" s="348" t="str">
        <f t="shared" si="1"/>
        <v/>
      </c>
      <c r="M27" s="437"/>
      <c r="N27" s="347" t="str">
        <f t="shared" si="2"/>
        <v/>
      </c>
      <c r="O27" s="348" t="str">
        <f t="shared" si="3"/>
        <v/>
      </c>
      <c r="P27" s="437"/>
      <c r="Q27" s="347" t="str">
        <f t="shared" si="4"/>
        <v/>
      </c>
      <c r="R27" s="348" t="str">
        <f t="shared" si="5"/>
        <v/>
      </c>
      <c r="S27" s="437"/>
      <c r="T27" s="347" t="str">
        <f t="shared" si="6"/>
        <v/>
      </c>
      <c r="U27" s="348" t="str">
        <f t="shared" si="7"/>
        <v/>
      </c>
      <c r="V27" s="437"/>
      <c r="W27" s="347" t="str">
        <f t="shared" si="8"/>
        <v/>
      </c>
      <c r="X27" s="348" t="str">
        <f t="shared" si="9"/>
        <v/>
      </c>
      <c r="Y27" s="346"/>
      <c r="Z27" s="347" t="str">
        <f t="shared" si="10"/>
        <v/>
      </c>
      <c r="AA27" s="348" t="str">
        <f t="shared" si="11"/>
        <v/>
      </c>
      <c r="AB27" s="346"/>
      <c r="AC27" s="347" t="str">
        <f t="shared" si="12"/>
        <v/>
      </c>
      <c r="AD27" s="348" t="str">
        <f t="shared" si="13"/>
        <v/>
      </c>
      <c r="AE27" s="437"/>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164</v>
      </c>
      <c r="F28" s="289">
        <f>SUM(F13:F27)</f>
        <v>0</v>
      </c>
      <c r="G28" s="217">
        <f>SUM(G13:G27)</f>
        <v>0</v>
      </c>
      <c r="I28" s="510">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6"/>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6"/>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08" t="s">
        <v>287</v>
      </c>
      <c r="G31" s="709"/>
      <c r="K31" s="708" t="str">
        <f>J11&amp;"回目部分払い金額
所属法人別"</f>
        <v>1回目部分払い金額
所属法人別</v>
      </c>
      <c r="L31" s="709"/>
      <c r="N31" s="708" t="str">
        <f>M11&amp;"回目部分払い金額
所属法人別"</f>
        <v>2回目部分払い金額
所属法人別</v>
      </c>
      <c r="O31" s="709"/>
      <c r="Q31" s="708" t="str">
        <f>P11&amp;"回目部分払い金額
所属法人別"</f>
        <v>3回目部分払い金額
所属法人別</v>
      </c>
      <c r="R31" s="709"/>
      <c r="T31" s="708" t="str">
        <f>S11&amp;"回目部分払い金額
所属法人別"</f>
        <v>4回目部分払い金額
所属法人別</v>
      </c>
      <c r="U31" s="709"/>
      <c r="W31" s="708" t="str">
        <f>V11&amp;"回目部分払い金額
所属法人別"</f>
        <v>5回目部分払い金額
所属法人別</v>
      </c>
      <c r="X31" s="709"/>
      <c r="Z31" s="708" t="str">
        <f>Y11&amp;"回目部分払い金額
所属法人別"</f>
        <v>6回目部分払い金額
所属法人別</v>
      </c>
      <c r="AA31" s="709"/>
      <c r="AC31" s="708" t="str">
        <f>AB11&amp;"回目部分払い金額
所属法人別"</f>
        <v>7回目部分払い金額
所属法人別</v>
      </c>
      <c r="AD31" s="709"/>
    </row>
    <row r="32" spans="1:56" hidden="1">
      <c r="A32" s="253"/>
      <c r="B32" s="65"/>
      <c r="C32" s="65"/>
      <c r="F32" s="91" t="s">
        <v>192</v>
      </c>
      <c r="G32" s="209">
        <f>SUMIF($H$13:$H$27,"A-1",$G$13:$G$27)</f>
        <v>0</v>
      </c>
      <c r="H32" s="118"/>
      <c r="K32" s="91" t="s">
        <v>192</v>
      </c>
      <c r="L32" s="209">
        <f>SUMIF($H$13:$H$27,K32,L$13:L$27)</f>
        <v>0</v>
      </c>
      <c r="N32" s="91" t="s">
        <v>192</v>
      </c>
      <c r="O32" s="209">
        <f t="shared" ref="O32:O46" si="22">SUMIF($H$13:$H$27,N32,O$13:O$27)</f>
        <v>0</v>
      </c>
      <c r="Q32" s="91" t="s">
        <v>192</v>
      </c>
      <c r="R32" s="209">
        <f t="shared" ref="R32:R46" si="23">SUMIF($H$13:$H$27,Q32,R$13:R$27)</f>
        <v>0</v>
      </c>
      <c r="T32" s="91" t="s">
        <v>192</v>
      </c>
      <c r="U32" s="209">
        <f t="shared" ref="U32:U46" si="24">SUMIF($H$13:$H$27,T32,U$13:U$27)</f>
        <v>0</v>
      </c>
      <c r="W32" s="91" t="s">
        <v>192</v>
      </c>
      <c r="X32" s="209">
        <f t="shared" ref="X32:X46" si="25">SUMIF($H$13:$H$27,W32,X$13:X$27)</f>
        <v>0</v>
      </c>
      <c r="Z32" s="91" t="s">
        <v>192</v>
      </c>
      <c r="AA32" s="209">
        <f t="shared" ref="AA32:AA46" si="26">SUMIF($H$13:$H$27,Z32,AA$13:AA$27)</f>
        <v>0</v>
      </c>
      <c r="AC32" s="91" t="s">
        <v>192</v>
      </c>
      <c r="AD32" s="209">
        <f t="shared" ref="AD32:AD46" si="27">SUMIF($H$13:$H$27,AC32,AD$13:AD$27)</f>
        <v>0</v>
      </c>
    </row>
    <row r="33" spans="1:34" hidden="1">
      <c r="A33" s="253"/>
      <c r="B33" s="65"/>
      <c r="C33" s="65"/>
      <c r="F33" s="91" t="s">
        <v>193</v>
      </c>
      <c r="G33" s="209">
        <f>SUMIF($H$13:$H$27,"A-2",$G$13:$G$27)</f>
        <v>0</v>
      </c>
      <c r="H33" s="118"/>
      <c r="K33" s="91" t="s">
        <v>193</v>
      </c>
      <c r="L33" s="209">
        <f t="shared" ref="L33:L46" si="28">SUMIF($H$13:$H$27,K33,L$13:L$27)</f>
        <v>0</v>
      </c>
      <c r="N33" s="91" t="s">
        <v>193</v>
      </c>
      <c r="O33" s="209">
        <f t="shared" si="22"/>
        <v>0</v>
      </c>
      <c r="Q33" s="91" t="s">
        <v>193</v>
      </c>
      <c r="R33" s="209">
        <f t="shared" si="23"/>
        <v>0</v>
      </c>
      <c r="T33" s="91" t="s">
        <v>193</v>
      </c>
      <c r="U33" s="209">
        <f t="shared" si="24"/>
        <v>0</v>
      </c>
      <c r="W33" s="91" t="s">
        <v>193</v>
      </c>
      <c r="X33" s="209">
        <f t="shared" si="25"/>
        <v>0</v>
      </c>
      <c r="Z33" s="91" t="s">
        <v>193</v>
      </c>
      <c r="AA33" s="209">
        <f t="shared" si="26"/>
        <v>0</v>
      </c>
      <c r="AC33" s="91" t="s">
        <v>193</v>
      </c>
      <c r="AD33" s="209">
        <f t="shared" si="27"/>
        <v>0</v>
      </c>
    </row>
    <row r="34" spans="1:34" hidden="1">
      <c r="A34" s="253"/>
      <c r="B34" s="65"/>
      <c r="C34" s="65"/>
      <c r="F34" s="91" t="s">
        <v>210</v>
      </c>
      <c r="G34" s="209">
        <f>SUMIF($H$13:$H$27,"A-3",$G$13:$G$27)</f>
        <v>0</v>
      </c>
      <c r="H34" s="118"/>
      <c r="K34" s="91" t="s">
        <v>210</v>
      </c>
      <c r="L34" s="209">
        <f t="shared" si="28"/>
        <v>0</v>
      </c>
      <c r="N34" s="91" t="s">
        <v>210</v>
      </c>
      <c r="O34" s="209">
        <f t="shared" si="22"/>
        <v>0</v>
      </c>
      <c r="Q34" s="91" t="s">
        <v>210</v>
      </c>
      <c r="R34" s="209">
        <f t="shared" si="23"/>
        <v>0</v>
      </c>
      <c r="T34" s="91" t="s">
        <v>210</v>
      </c>
      <c r="U34" s="209">
        <f t="shared" si="24"/>
        <v>0</v>
      </c>
      <c r="W34" s="91" t="s">
        <v>210</v>
      </c>
      <c r="X34" s="209">
        <f t="shared" si="25"/>
        <v>0</v>
      </c>
      <c r="Z34" s="91" t="s">
        <v>210</v>
      </c>
      <c r="AA34" s="209">
        <f t="shared" si="26"/>
        <v>0</v>
      </c>
      <c r="AC34" s="91" t="s">
        <v>210</v>
      </c>
      <c r="AD34" s="209">
        <f t="shared" si="27"/>
        <v>0</v>
      </c>
    </row>
    <row r="35" spans="1:34" hidden="1">
      <c r="A35" s="253"/>
      <c r="B35" s="65"/>
      <c r="C35" s="65"/>
      <c r="F35" s="91" t="s">
        <v>211</v>
      </c>
      <c r="G35" s="209">
        <f>SUMIF($H$13:$H$27,"A-4",$G$13:$G$27)</f>
        <v>0</v>
      </c>
      <c r="H35" s="118"/>
      <c r="K35" s="91" t="s">
        <v>211</v>
      </c>
      <c r="L35" s="209">
        <f t="shared" si="28"/>
        <v>0</v>
      </c>
      <c r="N35" s="91" t="s">
        <v>211</v>
      </c>
      <c r="O35" s="209">
        <f t="shared" si="22"/>
        <v>0</v>
      </c>
      <c r="Q35" s="91" t="s">
        <v>211</v>
      </c>
      <c r="R35" s="209">
        <f t="shared" si="23"/>
        <v>0</v>
      </c>
      <c r="T35" s="91" t="s">
        <v>211</v>
      </c>
      <c r="U35" s="209">
        <f t="shared" si="24"/>
        <v>0</v>
      </c>
      <c r="W35" s="91" t="s">
        <v>211</v>
      </c>
      <c r="X35" s="209">
        <f t="shared" si="25"/>
        <v>0</v>
      </c>
      <c r="Z35" s="91" t="s">
        <v>211</v>
      </c>
      <c r="AA35" s="209">
        <f t="shared" si="26"/>
        <v>0</v>
      </c>
      <c r="AC35" s="91" t="s">
        <v>211</v>
      </c>
      <c r="AD35" s="209">
        <f t="shared" si="27"/>
        <v>0</v>
      </c>
    </row>
    <row r="36" spans="1:34" hidden="1">
      <c r="A36" s="253"/>
      <c r="B36" s="65"/>
      <c r="C36" s="65"/>
      <c r="F36" s="91" t="s">
        <v>212</v>
      </c>
      <c r="G36" s="209">
        <f>SUMIF($H$13:$H$27,"A-5",$G$13:$G$27)</f>
        <v>0</v>
      </c>
      <c r="H36" s="118"/>
      <c r="K36" s="91" t="s">
        <v>212</v>
      </c>
      <c r="L36" s="209">
        <f t="shared" si="28"/>
        <v>0</v>
      </c>
      <c r="N36" s="91" t="s">
        <v>212</v>
      </c>
      <c r="O36" s="209">
        <f t="shared" si="22"/>
        <v>0</v>
      </c>
      <c r="Q36" s="91" t="s">
        <v>212</v>
      </c>
      <c r="R36" s="209">
        <f t="shared" si="23"/>
        <v>0</v>
      </c>
      <c r="T36" s="91" t="s">
        <v>212</v>
      </c>
      <c r="U36" s="209">
        <f t="shared" si="24"/>
        <v>0</v>
      </c>
      <c r="W36" s="91" t="s">
        <v>212</v>
      </c>
      <c r="X36" s="209">
        <f t="shared" si="25"/>
        <v>0</v>
      </c>
      <c r="Z36" s="91" t="s">
        <v>212</v>
      </c>
      <c r="AA36" s="209">
        <f t="shared" si="26"/>
        <v>0</v>
      </c>
      <c r="AC36" s="91" t="s">
        <v>212</v>
      </c>
      <c r="AD36" s="209">
        <f t="shared" si="27"/>
        <v>0</v>
      </c>
    </row>
    <row r="37" spans="1:34" hidden="1">
      <c r="A37" s="253"/>
      <c r="B37" s="65"/>
      <c r="C37" s="65"/>
      <c r="F37" s="91" t="s">
        <v>198</v>
      </c>
      <c r="G37" s="209">
        <f>SUMIF($H$13:$H$27,"B-1",$G$13:$G$27)</f>
        <v>0</v>
      </c>
      <c r="H37" s="118"/>
      <c r="K37" s="91" t="s">
        <v>198</v>
      </c>
      <c r="L37" s="209">
        <f t="shared" si="28"/>
        <v>0</v>
      </c>
      <c r="N37" s="91" t="s">
        <v>198</v>
      </c>
      <c r="O37" s="209">
        <f t="shared" si="22"/>
        <v>0</v>
      </c>
      <c r="Q37" s="91" t="s">
        <v>198</v>
      </c>
      <c r="R37" s="209">
        <f t="shared" si="23"/>
        <v>0</v>
      </c>
      <c r="T37" s="91" t="s">
        <v>198</v>
      </c>
      <c r="U37" s="209">
        <f t="shared" si="24"/>
        <v>0</v>
      </c>
      <c r="W37" s="91" t="s">
        <v>198</v>
      </c>
      <c r="X37" s="209">
        <f t="shared" si="25"/>
        <v>0</v>
      </c>
      <c r="Z37" s="91" t="s">
        <v>198</v>
      </c>
      <c r="AA37" s="209">
        <f t="shared" si="26"/>
        <v>0</v>
      </c>
      <c r="AC37" s="91" t="s">
        <v>198</v>
      </c>
      <c r="AD37" s="209">
        <f t="shared" si="27"/>
        <v>0</v>
      </c>
    </row>
    <row r="38" spans="1:34" hidden="1">
      <c r="A38" s="253"/>
      <c r="B38" s="65"/>
      <c r="C38" s="65"/>
      <c r="F38" s="91" t="s">
        <v>199</v>
      </c>
      <c r="G38" s="209">
        <f>SUMIF($H$13:$H$27,"B-2",$G$13:$G$27)</f>
        <v>0</v>
      </c>
      <c r="H38" s="118"/>
      <c r="K38" s="91" t="s">
        <v>199</v>
      </c>
      <c r="L38" s="209">
        <f t="shared" si="28"/>
        <v>0</v>
      </c>
      <c r="N38" s="91" t="s">
        <v>199</v>
      </c>
      <c r="O38" s="209">
        <f t="shared" si="22"/>
        <v>0</v>
      </c>
      <c r="Q38" s="91" t="s">
        <v>199</v>
      </c>
      <c r="R38" s="209">
        <f t="shared" si="23"/>
        <v>0</v>
      </c>
      <c r="T38" s="91" t="s">
        <v>199</v>
      </c>
      <c r="U38" s="209">
        <f t="shared" si="24"/>
        <v>0</v>
      </c>
      <c r="W38" s="91" t="s">
        <v>199</v>
      </c>
      <c r="X38" s="209">
        <f t="shared" si="25"/>
        <v>0</v>
      </c>
      <c r="Z38" s="91" t="s">
        <v>199</v>
      </c>
      <c r="AA38" s="209">
        <f t="shared" si="26"/>
        <v>0</v>
      </c>
      <c r="AC38" s="91" t="s">
        <v>199</v>
      </c>
      <c r="AD38" s="209">
        <f t="shared" si="27"/>
        <v>0</v>
      </c>
    </row>
    <row r="39" spans="1:34" hidden="1">
      <c r="A39" s="253"/>
      <c r="B39" s="65"/>
      <c r="C39" s="65"/>
      <c r="F39" s="91" t="s">
        <v>209</v>
      </c>
      <c r="G39" s="209">
        <f>SUMIF($H$13:$H$27,"B-3",$G$13:$G$27)</f>
        <v>0</v>
      </c>
      <c r="H39" s="118"/>
      <c r="K39" s="91" t="s">
        <v>209</v>
      </c>
      <c r="L39" s="209">
        <f>SUMIF($H$13:$H$27,K39,L$13:L$27)</f>
        <v>0</v>
      </c>
      <c r="N39" s="91" t="s">
        <v>209</v>
      </c>
      <c r="O39" s="209">
        <f t="shared" si="22"/>
        <v>0</v>
      </c>
      <c r="Q39" s="91" t="s">
        <v>209</v>
      </c>
      <c r="R39" s="209">
        <f t="shared" si="23"/>
        <v>0</v>
      </c>
      <c r="T39" s="91" t="s">
        <v>209</v>
      </c>
      <c r="U39" s="209">
        <f t="shared" si="24"/>
        <v>0</v>
      </c>
      <c r="W39" s="91" t="s">
        <v>209</v>
      </c>
      <c r="X39" s="209">
        <f t="shared" si="25"/>
        <v>0</v>
      </c>
      <c r="Z39" s="91" t="s">
        <v>209</v>
      </c>
      <c r="AA39" s="209">
        <f t="shared" si="26"/>
        <v>0</v>
      </c>
      <c r="AC39" s="91" t="s">
        <v>209</v>
      </c>
      <c r="AD39" s="209">
        <f t="shared" si="27"/>
        <v>0</v>
      </c>
    </row>
    <row r="40" spans="1:34" hidden="1">
      <c r="A40" s="253"/>
      <c r="B40" s="65"/>
      <c r="C40" s="65"/>
      <c r="F40" s="91" t="s">
        <v>213</v>
      </c>
      <c r="G40" s="209">
        <f>SUMIF($H$13:$H$27,"B-4",$G$13:$G$27)</f>
        <v>0</v>
      </c>
      <c r="H40" s="118"/>
      <c r="K40" s="91" t="s">
        <v>213</v>
      </c>
      <c r="L40" s="209">
        <f t="shared" si="28"/>
        <v>0</v>
      </c>
      <c r="N40" s="91" t="s">
        <v>213</v>
      </c>
      <c r="O40" s="209">
        <f t="shared" si="22"/>
        <v>0</v>
      </c>
      <c r="Q40" s="91" t="s">
        <v>213</v>
      </c>
      <c r="R40" s="209">
        <f t="shared" si="23"/>
        <v>0</v>
      </c>
      <c r="T40" s="91" t="s">
        <v>213</v>
      </c>
      <c r="U40" s="209">
        <f t="shared" si="24"/>
        <v>0</v>
      </c>
      <c r="W40" s="91" t="s">
        <v>213</v>
      </c>
      <c r="X40" s="209">
        <f t="shared" si="25"/>
        <v>0</v>
      </c>
      <c r="Z40" s="91" t="s">
        <v>213</v>
      </c>
      <c r="AA40" s="209">
        <f t="shared" si="26"/>
        <v>0</v>
      </c>
      <c r="AC40" s="91" t="s">
        <v>213</v>
      </c>
      <c r="AD40" s="209">
        <f t="shared" si="27"/>
        <v>0</v>
      </c>
    </row>
    <row r="41" spans="1:34" hidden="1">
      <c r="A41" s="253"/>
      <c r="B41" s="65"/>
      <c r="C41" s="65"/>
      <c r="F41" s="91" t="s">
        <v>214</v>
      </c>
      <c r="G41" s="209">
        <f>SUMIF($H$13:$H$27,"B-5",$G$13:$G$27)</f>
        <v>0</v>
      </c>
      <c r="H41" s="118"/>
      <c r="K41" s="91" t="s">
        <v>214</v>
      </c>
      <c r="L41" s="209">
        <f t="shared" si="28"/>
        <v>0</v>
      </c>
      <c r="N41" s="91" t="s">
        <v>214</v>
      </c>
      <c r="O41" s="209">
        <f t="shared" si="22"/>
        <v>0</v>
      </c>
      <c r="Q41" s="91" t="s">
        <v>214</v>
      </c>
      <c r="R41" s="209">
        <f t="shared" si="23"/>
        <v>0</v>
      </c>
      <c r="T41" s="91" t="s">
        <v>214</v>
      </c>
      <c r="U41" s="209">
        <f t="shared" si="24"/>
        <v>0</v>
      </c>
      <c r="W41" s="91" t="s">
        <v>214</v>
      </c>
      <c r="X41" s="209">
        <f t="shared" si="25"/>
        <v>0</v>
      </c>
      <c r="Z41" s="91" t="s">
        <v>214</v>
      </c>
      <c r="AA41" s="209">
        <f t="shared" si="26"/>
        <v>0</v>
      </c>
      <c r="AC41" s="91" t="s">
        <v>214</v>
      </c>
      <c r="AD41" s="209">
        <f t="shared" si="27"/>
        <v>0</v>
      </c>
    </row>
    <row r="42" spans="1:34" hidden="1">
      <c r="A42" s="253"/>
      <c r="B42" s="65"/>
      <c r="C42" s="65"/>
      <c r="F42" s="91" t="s">
        <v>203</v>
      </c>
      <c r="G42" s="209">
        <f>SUMIF($H$13:$H$27,"C-1",$G$13:$G$27)</f>
        <v>0</v>
      </c>
      <c r="H42" s="118"/>
      <c r="K42" s="91" t="s">
        <v>203</v>
      </c>
      <c r="L42" s="209">
        <f t="shared" si="28"/>
        <v>0</v>
      </c>
      <c r="N42" s="91" t="s">
        <v>203</v>
      </c>
      <c r="O42" s="209">
        <f t="shared" si="22"/>
        <v>0</v>
      </c>
      <c r="Q42" s="91" t="s">
        <v>203</v>
      </c>
      <c r="R42" s="209">
        <f t="shared" si="23"/>
        <v>0</v>
      </c>
      <c r="T42" s="91" t="s">
        <v>203</v>
      </c>
      <c r="U42" s="209">
        <f t="shared" si="24"/>
        <v>0</v>
      </c>
      <c r="W42" s="91" t="s">
        <v>203</v>
      </c>
      <c r="X42" s="209">
        <f t="shared" si="25"/>
        <v>0</v>
      </c>
      <c r="Z42" s="91" t="s">
        <v>203</v>
      </c>
      <c r="AA42" s="209">
        <f t="shared" si="26"/>
        <v>0</v>
      </c>
      <c r="AC42" s="91" t="s">
        <v>203</v>
      </c>
      <c r="AD42" s="209">
        <f t="shared" si="27"/>
        <v>0</v>
      </c>
    </row>
    <row r="43" spans="1:34" hidden="1">
      <c r="A43" s="253"/>
      <c r="B43" s="65"/>
      <c r="C43" s="65"/>
      <c r="F43" s="91" t="s">
        <v>204</v>
      </c>
      <c r="G43" s="209">
        <f>SUMIF($H$13:$H$27,"C-2",$G$13:$G$27)</f>
        <v>0</v>
      </c>
      <c r="H43" s="118"/>
      <c r="K43" s="91" t="s">
        <v>204</v>
      </c>
      <c r="L43" s="209">
        <f t="shared" si="28"/>
        <v>0</v>
      </c>
      <c r="N43" s="91" t="s">
        <v>204</v>
      </c>
      <c r="O43" s="209">
        <f t="shared" si="22"/>
        <v>0</v>
      </c>
      <c r="Q43" s="91" t="s">
        <v>204</v>
      </c>
      <c r="R43" s="209">
        <f t="shared" si="23"/>
        <v>0</v>
      </c>
      <c r="T43" s="91" t="s">
        <v>204</v>
      </c>
      <c r="U43" s="209">
        <f t="shared" si="24"/>
        <v>0</v>
      </c>
      <c r="W43" s="91" t="s">
        <v>204</v>
      </c>
      <c r="X43" s="209">
        <f t="shared" si="25"/>
        <v>0</v>
      </c>
      <c r="Z43" s="91" t="s">
        <v>204</v>
      </c>
      <c r="AA43" s="209">
        <f t="shared" si="26"/>
        <v>0</v>
      </c>
      <c r="AC43" s="91" t="s">
        <v>204</v>
      </c>
      <c r="AD43" s="209">
        <f t="shared" si="27"/>
        <v>0</v>
      </c>
    </row>
    <row r="44" spans="1:34" hidden="1">
      <c r="A44" s="253"/>
      <c r="B44" s="65"/>
      <c r="C44" s="65"/>
      <c r="F44" s="91" t="s">
        <v>215</v>
      </c>
      <c r="G44" s="209">
        <f>SUMIF($H$13:$H$27,"C-3",$G$13:$G$27)</f>
        <v>0</v>
      </c>
      <c r="H44" s="118"/>
      <c r="K44" s="91" t="s">
        <v>215</v>
      </c>
      <c r="L44" s="209">
        <f t="shared" si="28"/>
        <v>0</v>
      </c>
      <c r="N44" s="91" t="s">
        <v>215</v>
      </c>
      <c r="O44" s="209">
        <f t="shared" si="22"/>
        <v>0</v>
      </c>
      <c r="Q44" s="91" t="s">
        <v>215</v>
      </c>
      <c r="R44" s="209">
        <f t="shared" si="23"/>
        <v>0</v>
      </c>
      <c r="T44" s="91" t="s">
        <v>215</v>
      </c>
      <c r="U44" s="209">
        <f t="shared" si="24"/>
        <v>0</v>
      </c>
      <c r="W44" s="91" t="s">
        <v>215</v>
      </c>
      <c r="X44" s="209">
        <f t="shared" si="25"/>
        <v>0</v>
      </c>
      <c r="Z44" s="91" t="s">
        <v>215</v>
      </c>
      <c r="AA44" s="209">
        <f t="shared" si="26"/>
        <v>0</v>
      </c>
      <c r="AC44" s="91" t="s">
        <v>215</v>
      </c>
      <c r="AD44" s="209">
        <f t="shared" si="27"/>
        <v>0</v>
      </c>
    </row>
    <row r="45" spans="1:34" hidden="1">
      <c r="A45" s="253"/>
      <c r="B45" s="65"/>
      <c r="C45" s="65"/>
      <c r="F45" s="91" t="s">
        <v>216</v>
      </c>
      <c r="G45" s="209">
        <f>SUMIF($H$13:$H$27,"C-4",$G$13:$G$27)</f>
        <v>0</v>
      </c>
      <c r="H45" s="118"/>
      <c r="K45" s="91" t="s">
        <v>216</v>
      </c>
      <c r="L45" s="209">
        <f t="shared" si="28"/>
        <v>0</v>
      </c>
      <c r="N45" s="91" t="s">
        <v>216</v>
      </c>
      <c r="O45" s="209">
        <f t="shared" si="22"/>
        <v>0</v>
      </c>
      <c r="Q45" s="91" t="s">
        <v>216</v>
      </c>
      <c r="R45" s="209">
        <f t="shared" si="23"/>
        <v>0</v>
      </c>
      <c r="T45" s="91" t="s">
        <v>216</v>
      </c>
      <c r="U45" s="209">
        <f t="shared" si="24"/>
        <v>0</v>
      </c>
      <c r="W45" s="91" t="s">
        <v>216</v>
      </c>
      <c r="X45" s="209">
        <f t="shared" si="25"/>
        <v>0</v>
      </c>
      <c r="Z45" s="91" t="s">
        <v>216</v>
      </c>
      <c r="AA45" s="209">
        <f t="shared" si="26"/>
        <v>0</v>
      </c>
      <c r="AC45" s="91" t="s">
        <v>216</v>
      </c>
      <c r="AD45" s="209">
        <f t="shared" si="27"/>
        <v>0</v>
      </c>
    </row>
    <row r="46" spans="1:34" hidden="1">
      <c r="A46" s="253"/>
      <c r="B46" s="65"/>
      <c r="C46" s="65"/>
      <c r="F46" s="91" t="s">
        <v>217</v>
      </c>
      <c r="G46" s="209">
        <f>SUMIF($H$13:$H$27,"C-5",$G$13:$G$27)</f>
        <v>0</v>
      </c>
      <c r="H46" s="212"/>
      <c r="K46" s="91" t="s">
        <v>217</v>
      </c>
      <c r="L46" s="209">
        <f t="shared" si="28"/>
        <v>0</v>
      </c>
      <c r="N46" s="91" t="s">
        <v>217</v>
      </c>
      <c r="O46" s="209">
        <f t="shared" si="22"/>
        <v>0</v>
      </c>
      <c r="Q46" s="91" t="s">
        <v>217</v>
      </c>
      <c r="R46" s="209">
        <f t="shared" si="23"/>
        <v>0</v>
      </c>
      <c r="T46" s="91" t="s">
        <v>217</v>
      </c>
      <c r="U46" s="209">
        <f t="shared" si="24"/>
        <v>0</v>
      </c>
      <c r="W46" s="91" t="s">
        <v>217</v>
      </c>
      <c r="X46" s="209">
        <f t="shared" si="25"/>
        <v>0</v>
      </c>
      <c r="Z46" s="91" t="s">
        <v>217</v>
      </c>
      <c r="AA46" s="209">
        <f t="shared" si="26"/>
        <v>0</v>
      </c>
      <c r="AC46" s="91" t="s">
        <v>217</v>
      </c>
      <c r="AD46" s="209">
        <f t="shared" si="27"/>
        <v>0</v>
      </c>
    </row>
    <row r="47" spans="1:34" s="73" customFormat="1" hidden="1">
      <c r="A47" s="253"/>
      <c r="B47" s="65"/>
      <c r="C47" s="65"/>
      <c r="D47" s="253"/>
      <c r="E47" s="57"/>
      <c r="F47" s="91" t="s">
        <v>218</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334</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166</v>
      </c>
      <c r="J49" s="710">
        <v>1</v>
      </c>
      <c r="K49" s="711"/>
      <c r="L49" s="712"/>
      <c r="M49" s="710">
        <v>2</v>
      </c>
      <c r="N49" s="711"/>
      <c r="O49" s="712"/>
      <c r="P49" s="710">
        <v>3</v>
      </c>
      <c r="Q49" s="711"/>
      <c r="R49" s="712"/>
      <c r="S49" s="710">
        <v>4</v>
      </c>
      <c r="T49" s="711"/>
      <c r="U49" s="712"/>
      <c r="V49" s="710">
        <v>5</v>
      </c>
      <c r="W49" s="711"/>
      <c r="X49" s="712"/>
      <c r="Y49" s="710">
        <v>6</v>
      </c>
      <c r="Z49" s="711"/>
      <c r="AA49" s="712"/>
      <c r="AB49" s="710">
        <v>7</v>
      </c>
      <c r="AC49" s="711"/>
      <c r="AD49" s="712"/>
      <c r="AE49" s="710" t="s">
        <v>288</v>
      </c>
      <c r="AF49" s="711"/>
      <c r="AG49" s="712"/>
      <c r="AH49" s="349"/>
      <c r="AI49" s="263"/>
    </row>
    <row r="50" spans="1:35" ht="30" customHeight="1">
      <c r="A50" s="521" t="s">
        <v>349</v>
      </c>
      <c r="B50" s="60" t="s">
        <v>351</v>
      </c>
      <c r="C50" s="60" t="s">
        <v>71</v>
      </c>
      <c r="D50" s="514" t="s">
        <v>33</v>
      </c>
      <c r="E50" s="514" t="s">
        <v>34</v>
      </c>
      <c r="F50" s="514" t="s">
        <v>35</v>
      </c>
      <c r="G50" s="514" t="s">
        <v>36</v>
      </c>
      <c r="H50" s="514" t="s">
        <v>348</v>
      </c>
      <c r="I50" s="515" t="s">
        <v>354</v>
      </c>
      <c r="J50" s="511" t="str">
        <f>J49&amp;"回目部分払い対象日数"</f>
        <v>1回目部分払い対象日数</v>
      </c>
      <c r="K50" s="512" t="str">
        <f>J49&amp;"回目
部分払いM/M"</f>
        <v>1回目
部分払いM/M</v>
      </c>
      <c r="L50" s="513" t="str">
        <f>J49&amp;"回目部分払い金額"</f>
        <v>1回目部分払い金額</v>
      </c>
      <c r="M50" s="511" t="str">
        <f>M49&amp;"回目部分払い対象日数"</f>
        <v>2回目部分払い対象日数</v>
      </c>
      <c r="N50" s="512" t="str">
        <f>M49&amp;"回目
部分払いM/M"</f>
        <v>2回目
部分払いM/M</v>
      </c>
      <c r="O50" s="513" t="str">
        <f>M49&amp;"回目部分払い金額"</f>
        <v>2回目部分払い金額</v>
      </c>
      <c r="P50" s="511" t="str">
        <f>P49&amp;"回目部分払い対象日数"</f>
        <v>3回目部分払い対象日数</v>
      </c>
      <c r="Q50" s="512" t="str">
        <f>P49&amp;"回目
部分払いM/M"</f>
        <v>3回目
部分払いM/M</v>
      </c>
      <c r="R50" s="513" t="str">
        <f>P49&amp;"回目部分払い金額"</f>
        <v>3回目部分払い金額</v>
      </c>
      <c r="S50" s="511" t="str">
        <f>S49&amp;"回目部分払い対象日数"</f>
        <v>4回目部分払い対象日数</v>
      </c>
      <c r="T50" s="512" t="str">
        <f>S49&amp;"回目
部分払いM/M"</f>
        <v>4回目
部分払いM/M</v>
      </c>
      <c r="U50" s="513" t="str">
        <f>S49&amp;"回目部分払い金額"</f>
        <v>4回目部分払い金額</v>
      </c>
      <c r="V50" s="511" t="str">
        <f>V49&amp;"回目部分払い対象日数"</f>
        <v>5回目部分払い対象日数</v>
      </c>
      <c r="W50" s="512" t="str">
        <f>V49&amp;"回目
部分払いM/M"</f>
        <v>5回目
部分払いM/M</v>
      </c>
      <c r="X50" s="513" t="str">
        <f>V49&amp;"回目部分払い金額"</f>
        <v>5回目部分払い金額</v>
      </c>
      <c r="Y50" s="511" t="str">
        <f>Y49&amp;"回目部分払い対象日数"</f>
        <v>6回目部分払い対象日数</v>
      </c>
      <c r="Z50" s="512" t="str">
        <f>Y49&amp;"回目
部分払いM/M"</f>
        <v>6回目
部分払いM/M</v>
      </c>
      <c r="AA50" s="513" t="str">
        <f>Y49&amp;"回目部分払い金額"</f>
        <v>6回目部分払い金額</v>
      </c>
      <c r="AB50" s="511" t="str">
        <f>AB49&amp;"回目部分払い対象日数"</f>
        <v>7回目部分払い対象日数</v>
      </c>
      <c r="AC50" s="512" t="str">
        <f>AB49&amp;"回目
部分払いM/M"</f>
        <v>7回目
部分払いM/M</v>
      </c>
      <c r="AD50" s="513" t="str">
        <f>AB49&amp;"回目部分払い金額"</f>
        <v>7回目部分払い金額</v>
      </c>
      <c r="AE50" s="511" t="str">
        <f>AE49&amp;"対象日数"</f>
        <v>精算対象日数</v>
      </c>
      <c r="AF50" s="344" t="str">
        <f>AE49&amp;"時M/M"</f>
        <v>精算時M/M</v>
      </c>
      <c r="AG50" s="345" t="str">
        <f>AE49&amp;"金額"</f>
        <v>精算金額</v>
      </c>
      <c r="AH50" s="522" t="s">
        <v>352</v>
      </c>
      <c r="AI50" s="264"/>
    </row>
    <row r="51" spans="1:35" ht="27.95" customHeight="1">
      <c r="A51" s="503"/>
      <c r="B51" s="452" t="str">
        <f>IF($A51="","",VLOOKUP($A51,従事者明細!$A$3:$L$52,2,FALSE))</f>
        <v/>
      </c>
      <c r="C51" s="600" t="str">
        <f>IF($A51="","",VLOOKUP($A51,従事者明細!$A$3:$L$52,3,FALSE))</f>
        <v/>
      </c>
      <c r="D51" s="453" t="str">
        <f>IF($A51="","",VLOOKUP($A51,従事者明細!$A$3:$L$52,6,FALSE))</f>
        <v/>
      </c>
      <c r="E51" s="452" t="str">
        <f>IF($A51="","",VLOOKUP($A51,従事者明細!$A$3:$L$52,10,FALSE))</f>
        <v/>
      </c>
      <c r="F51" s="454" t="str">
        <f>IF(I51="","",ROUND(I51/20,2))</f>
        <v/>
      </c>
      <c r="G51" s="455" t="str">
        <f>IF(D51="","",E51*ROUND(F51,2))</f>
        <v/>
      </c>
      <c r="H51" s="456" t="str">
        <f>IF($A51="","",VLOOKUP($A51,従事者明細!$A$3:$F$52,4,FALSE))</f>
        <v/>
      </c>
      <c r="I51" s="505"/>
      <c r="J51" s="436"/>
      <c r="K51" s="338" t="str">
        <f>IF(J51="","",ROUND(J51/20,2))</f>
        <v/>
      </c>
      <c r="L51" s="342" t="str">
        <f>IF(J51="","",K51*$E51)</f>
        <v/>
      </c>
      <c r="M51" s="436"/>
      <c r="N51" s="338" t="str">
        <f>IF(M51="","",ROUND(M51/20,2))</f>
        <v/>
      </c>
      <c r="O51" s="342" t="str">
        <f>IF(M51="","",N51*$E51)</f>
        <v/>
      </c>
      <c r="P51" s="436"/>
      <c r="Q51" s="338" t="str">
        <f>IF(P51="","",ROUND(P51/20,2))</f>
        <v/>
      </c>
      <c r="R51" s="342" t="str">
        <f>IF(P51="","",Q51*$E51)</f>
        <v/>
      </c>
      <c r="S51" s="436"/>
      <c r="T51" s="338" t="str">
        <f>IF(S51="","",ROUND(S51/20,2))</f>
        <v/>
      </c>
      <c r="U51" s="342" t="str">
        <f>IF(S51="","",T51*$E51)</f>
        <v/>
      </c>
      <c r="V51" s="436"/>
      <c r="W51" s="338" t="str">
        <f>IF(V51="","",ROUND(V51/20,2))</f>
        <v/>
      </c>
      <c r="X51" s="342" t="str">
        <f>IF(V51="","",W51*$E51)</f>
        <v/>
      </c>
      <c r="Y51" s="341"/>
      <c r="Z51" s="338" t="str">
        <f>IF(Y51="","",ROUND(Y51/20,2))</f>
        <v/>
      </c>
      <c r="AA51" s="342" t="str">
        <f>IF(Y51="","",Z51*$E51)</f>
        <v/>
      </c>
      <c r="AB51" s="341"/>
      <c r="AC51" s="338" t="str">
        <f>IF(AB51="","",ROUND(AB51/20,2))</f>
        <v/>
      </c>
      <c r="AD51" s="342" t="str">
        <f>IF(AB51="","",AC51*$E51)</f>
        <v/>
      </c>
      <c r="AE51" s="436"/>
      <c r="AF51" s="338" t="str">
        <f>IF(AE51="","",ROUND(AE51/20,2))</f>
        <v/>
      </c>
      <c r="AG51" s="342" t="str">
        <f>IF(AE51="","",AF51*$E51)</f>
        <v/>
      </c>
      <c r="AH51" s="350">
        <f>$I51-SUM(M51,J51,P51,S51,V51,Y51,AB51,AE51)</f>
        <v>0</v>
      </c>
      <c r="AI51" s="264"/>
    </row>
    <row r="52" spans="1:35" ht="27.95" customHeight="1">
      <c r="A52" s="503"/>
      <c r="B52" s="452" t="str">
        <f>IF($A52="","",VLOOKUP($A52,従事者明細!$A$3:$L$52,2,FALSE))</f>
        <v/>
      </c>
      <c r="C52" s="600" t="str">
        <f>IF($A52="","",VLOOKUP($A52,従事者明細!$A$3:$L$52,3,FALSE))</f>
        <v/>
      </c>
      <c r="D52" s="453" t="str">
        <f>IF($A52="","",VLOOKUP($A52,従事者明細!$A$3:$L$52,6,FALSE))</f>
        <v/>
      </c>
      <c r="E52" s="452" t="str">
        <f>IF($A52="","",VLOOKUP($A52,従事者明細!$A$3:$L$52,10,FALSE))</f>
        <v/>
      </c>
      <c r="F52" s="454" t="str">
        <f t="shared" ref="F52:F65" si="29">IF(I52="","",ROUND(I52/20,2))</f>
        <v/>
      </c>
      <c r="G52" s="455" t="str">
        <f t="shared" ref="G52:G65" si="30">IF(D52="","",E52*ROUND(F52,2))</f>
        <v/>
      </c>
      <c r="H52" s="456" t="str">
        <f>IF($A52="","",VLOOKUP($A52,従事者明細!$A$3:$F$52,4,FALSE))</f>
        <v/>
      </c>
      <c r="I52" s="505"/>
      <c r="J52" s="436"/>
      <c r="K52" s="338" t="str">
        <f>IF(J52="","",ROUND(J52/20,2))</f>
        <v/>
      </c>
      <c r="L52" s="342" t="str">
        <f t="shared" ref="L52:L65" si="31">IF(J52="","",K52*$E52)</f>
        <v/>
      </c>
      <c r="M52" s="436"/>
      <c r="N52" s="338" t="str">
        <f>IF(M52="","",ROUND(M52/20,2))</f>
        <v/>
      </c>
      <c r="O52" s="342" t="str">
        <f t="shared" ref="O52:O65" si="32">IF(M52="","",N52*$E52)</f>
        <v/>
      </c>
      <c r="P52" s="436"/>
      <c r="Q52" s="338" t="str">
        <f>IF(P52="","",ROUND(P52/20,2))</f>
        <v/>
      </c>
      <c r="R52" s="342" t="str">
        <f t="shared" ref="R52:R65" si="33">IF(P52="","",Q52*$E52)</f>
        <v/>
      </c>
      <c r="S52" s="436"/>
      <c r="T52" s="338" t="str">
        <f>IF(S52="","",ROUND(S52/20,2))</f>
        <v/>
      </c>
      <c r="U52" s="342" t="str">
        <f t="shared" ref="U52:U65" si="34">IF(S52="","",T52*$E52)</f>
        <v/>
      </c>
      <c r="V52" s="436"/>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6"/>
      <c r="AF52" s="338" t="str">
        <f>IF(AE52="","",ROUND(AE52/20,2))</f>
        <v/>
      </c>
      <c r="AG52" s="342" t="str">
        <f t="shared" ref="AG52:AG65" si="38">IF(AE52="","",AF52*$E52)</f>
        <v/>
      </c>
      <c r="AH52" s="350">
        <f t="shared" ref="AH52:AH64" si="39">$I52-SUM(M52,J52,P52,S52,V52,Y52,AB52,AE52)</f>
        <v>0</v>
      </c>
      <c r="AI52" s="264"/>
    </row>
    <row r="53" spans="1:35" ht="27.95" customHeight="1">
      <c r="A53" s="503"/>
      <c r="B53" s="452" t="str">
        <f>IF($A53="","",VLOOKUP($A53,従事者明細!$A$3:$L$52,2,FALSE))</f>
        <v/>
      </c>
      <c r="C53" s="600" t="str">
        <f>IF($A53="","",VLOOKUP($A53,従事者明細!$A$3:$L$52,3,FALSE))</f>
        <v/>
      </c>
      <c r="D53" s="453" t="str">
        <f>IF($A53="","",VLOOKUP($A53,従事者明細!$A$3:$L$52,6,FALSE))</f>
        <v/>
      </c>
      <c r="E53" s="452" t="str">
        <f>IF($A53="","",VLOOKUP($A53,従事者明細!$A$3:$L$52,10,FALSE))</f>
        <v/>
      </c>
      <c r="F53" s="454" t="str">
        <f t="shared" si="29"/>
        <v/>
      </c>
      <c r="G53" s="455" t="str">
        <f t="shared" si="30"/>
        <v/>
      </c>
      <c r="H53" s="456" t="str">
        <f>IF($A53="","",VLOOKUP($A53,従事者明細!$A$3:$F$52,4,FALSE))</f>
        <v/>
      </c>
      <c r="I53" s="505"/>
      <c r="J53" s="436"/>
      <c r="K53" s="338" t="str">
        <f t="shared" ref="K53:K65" si="40">IF(J53="","",ROUND(J53/20,2))</f>
        <v/>
      </c>
      <c r="L53" s="342" t="str">
        <f t="shared" si="31"/>
        <v/>
      </c>
      <c r="M53" s="436"/>
      <c r="N53" s="338" t="str">
        <f t="shared" ref="N53:N65" si="41">IF(M53="","",ROUND(M53/20,2))</f>
        <v/>
      </c>
      <c r="O53" s="342" t="str">
        <f t="shared" si="32"/>
        <v/>
      </c>
      <c r="P53" s="436"/>
      <c r="Q53" s="338" t="str">
        <f t="shared" ref="Q53:Q65" si="42">IF(P53="","",ROUND(P53/20,2))</f>
        <v/>
      </c>
      <c r="R53" s="342" t="str">
        <f t="shared" si="33"/>
        <v/>
      </c>
      <c r="S53" s="436"/>
      <c r="T53" s="338" t="str">
        <f t="shared" ref="T53:T65" si="43">IF(S53="","",ROUND(S53/20,2))</f>
        <v/>
      </c>
      <c r="U53" s="342" t="str">
        <f t="shared" si="34"/>
        <v/>
      </c>
      <c r="V53" s="436"/>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6"/>
      <c r="AF53" s="338" t="str">
        <f t="shared" ref="AF53:AF65" si="47">IF(AE53="","",ROUND(AE53/20,2))</f>
        <v/>
      </c>
      <c r="AG53" s="342" t="str">
        <f t="shared" si="38"/>
        <v/>
      </c>
      <c r="AH53" s="350">
        <f t="shared" si="39"/>
        <v>0</v>
      </c>
      <c r="AI53" s="264"/>
    </row>
    <row r="54" spans="1:35" ht="27.95" customHeight="1">
      <c r="A54" s="503"/>
      <c r="B54" s="452" t="str">
        <f>IF($A54="","",VLOOKUP($A54,従事者明細!$A$3:$L$52,2,FALSE))</f>
        <v/>
      </c>
      <c r="C54" s="600" t="str">
        <f>IF($A54="","",VLOOKUP($A54,従事者明細!$A$3:$L$52,3,FALSE))</f>
        <v/>
      </c>
      <c r="D54" s="453" t="str">
        <f>IF($A54="","",VLOOKUP($A54,従事者明細!$A$3:$L$52,6,FALSE))</f>
        <v/>
      </c>
      <c r="E54" s="452" t="str">
        <f>IF($A54="","",VLOOKUP($A54,従事者明細!$A$3:$L$52,10,FALSE))</f>
        <v/>
      </c>
      <c r="F54" s="454" t="str">
        <f t="shared" si="29"/>
        <v/>
      </c>
      <c r="G54" s="455" t="str">
        <f t="shared" si="30"/>
        <v/>
      </c>
      <c r="H54" s="456" t="str">
        <f>IF($A54="","",VLOOKUP($A54,従事者明細!$A$3:$F$52,4,FALSE))</f>
        <v/>
      </c>
      <c r="I54" s="505"/>
      <c r="J54" s="436"/>
      <c r="K54" s="338" t="str">
        <f t="shared" si="40"/>
        <v/>
      </c>
      <c r="L54" s="342" t="str">
        <f t="shared" si="31"/>
        <v/>
      </c>
      <c r="M54" s="436"/>
      <c r="N54" s="338" t="str">
        <f t="shared" si="41"/>
        <v/>
      </c>
      <c r="O54" s="342" t="str">
        <f t="shared" si="32"/>
        <v/>
      </c>
      <c r="P54" s="436"/>
      <c r="Q54" s="338" t="str">
        <f t="shared" si="42"/>
        <v/>
      </c>
      <c r="R54" s="342" t="str">
        <f t="shared" si="33"/>
        <v/>
      </c>
      <c r="S54" s="436"/>
      <c r="T54" s="338" t="str">
        <f t="shared" si="43"/>
        <v/>
      </c>
      <c r="U54" s="342" t="str">
        <f t="shared" si="34"/>
        <v/>
      </c>
      <c r="V54" s="436"/>
      <c r="W54" s="338" t="str">
        <f t="shared" si="44"/>
        <v/>
      </c>
      <c r="X54" s="342" t="str">
        <f t="shared" si="35"/>
        <v/>
      </c>
      <c r="Y54" s="341"/>
      <c r="Z54" s="338" t="str">
        <f t="shared" si="45"/>
        <v/>
      </c>
      <c r="AA54" s="342" t="str">
        <f t="shared" si="36"/>
        <v/>
      </c>
      <c r="AB54" s="341"/>
      <c r="AC54" s="338" t="str">
        <f t="shared" si="46"/>
        <v/>
      </c>
      <c r="AD54" s="342" t="str">
        <f t="shared" si="37"/>
        <v/>
      </c>
      <c r="AE54" s="436"/>
      <c r="AF54" s="338" t="str">
        <f t="shared" si="47"/>
        <v/>
      </c>
      <c r="AG54" s="342" t="str">
        <f t="shared" si="38"/>
        <v/>
      </c>
      <c r="AH54" s="350">
        <f t="shared" si="39"/>
        <v>0</v>
      </c>
      <c r="AI54" s="264"/>
    </row>
    <row r="55" spans="1:35" ht="27.95" customHeight="1">
      <c r="A55" s="504"/>
      <c r="B55" s="452" t="str">
        <f>IF($A55="","",VLOOKUP($A55,従事者明細!$A$3:$L$52,2,FALSE))</f>
        <v/>
      </c>
      <c r="C55" s="600" t="str">
        <f>IF($A55="","",VLOOKUP($A55,従事者明細!$A$3:$L$52,3,FALSE))</f>
        <v/>
      </c>
      <c r="D55" s="453" t="str">
        <f>IF($A55="","",VLOOKUP($A55,従事者明細!$A$3:$L$52,6,FALSE))</f>
        <v/>
      </c>
      <c r="E55" s="452" t="str">
        <f>IF($A55="","",VLOOKUP($A55,従事者明細!$A$3:$L$52,10,FALSE))</f>
        <v/>
      </c>
      <c r="F55" s="454" t="str">
        <f t="shared" si="29"/>
        <v/>
      </c>
      <c r="G55" s="455" t="str">
        <f t="shared" si="30"/>
        <v/>
      </c>
      <c r="H55" s="456" t="str">
        <f>IF($A55="","",VLOOKUP($A55,従事者明細!$A$3:$F$52,4,FALSE))</f>
        <v/>
      </c>
      <c r="I55" s="505"/>
      <c r="J55" s="436"/>
      <c r="K55" s="338" t="str">
        <f t="shared" si="40"/>
        <v/>
      </c>
      <c r="L55" s="342" t="str">
        <f t="shared" si="31"/>
        <v/>
      </c>
      <c r="M55" s="436"/>
      <c r="N55" s="338" t="str">
        <f t="shared" si="41"/>
        <v/>
      </c>
      <c r="O55" s="342" t="str">
        <f t="shared" si="32"/>
        <v/>
      </c>
      <c r="P55" s="436"/>
      <c r="Q55" s="338" t="str">
        <f t="shared" si="42"/>
        <v/>
      </c>
      <c r="R55" s="342" t="str">
        <f t="shared" si="33"/>
        <v/>
      </c>
      <c r="S55" s="436"/>
      <c r="T55" s="338" t="str">
        <f t="shared" si="43"/>
        <v/>
      </c>
      <c r="U55" s="342" t="str">
        <f t="shared" si="34"/>
        <v/>
      </c>
      <c r="V55" s="436"/>
      <c r="W55" s="338" t="str">
        <f t="shared" si="44"/>
        <v/>
      </c>
      <c r="X55" s="342" t="str">
        <f t="shared" si="35"/>
        <v/>
      </c>
      <c r="Y55" s="341"/>
      <c r="Z55" s="338" t="str">
        <f t="shared" si="45"/>
        <v/>
      </c>
      <c r="AA55" s="342" t="str">
        <f t="shared" si="36"/>
        <v/>
      </c>
      <c r="AB55" s="341"/>
      <c r="AC55" s="338" t="str">
        <f t="shared" si="46"/>
        <v/>
      </c>
      <c r="AD55" s="342" t="str">
        <f t="shared" si="37"/>
        <v/>
      </c>
      <c r="AE55" s="436"/>
      <c r="AF55" s="338" t="str">
        <f t="shared" si="47"/>
        <v/>
      </c>
      <c r="AG55" s="342" t="str">
        <f t="shared" si="38"/>
        <v/>
      </c>
      <c r="AH55" s="350">
        <f t="shared" si="39"/>
        <v>0</v>
      </c>
      <c r="AI55" s="264"/>
    </row>
    <row r="56" spans="1:35" ht="27.95" customHeight="1">
      <c r="A56" s="504"/>
      <c r="B56" s="452" t="str">
        <f>IF($A56="","",VLOOKUP($A56,従事者明細!$A$3:$L$52,2,FALSE))</f>
        <v/>
      </c>
      <c r="C56" s="600" t="str">
        <f>IF($A56="","",VLOOKUP($A56,従事者明細!$A$3:$L$52,3,FALSE))</f>
        <v/>
      </c>
      <c r="D56" s="453" t="str">
        <f>IF($A56="","",VLOOKUP($A56,従事者明細!$A$3:$L$52,6,FALSE))</f>
        <v/>
      </c>
      <c r="E56" s="452" t="str">
        <f>IF($A56="","",VLOOKUP($A56,従事者明細!$A$3:$L$52,10,FALSE))</f>
        <v/>
      </c>
      <c r="F56" s="454" t="str">
        <f t="shared" si="29"/>
        <v/>
      </c>
      <c r="G56" s="455" t="str">
        <f t="shared" si="30"/>
        <v/>
      </c>
      <c r="H56" s="456" t="str">
        <f>IF($A56="","",VLOOKUP($A56,従事者明細!$A$3:$F$52,4,FALSE))</f>
        <v/>
      </c>
      <c r="I56" s="505"/>
      <c r="J56" s="436"/>
      <c r="K56" s="338" t="str">
        <f t="shared" si="40"/>
        <v/>
      </c>
      <c r="L56" s="342" t="str">
        <f t="shared" si="31"/>
        <v/>
      </c>
      <c r="M56" s="436"/>
      <c r="N56" s="338" t="str">
        <f t="shared" si="41"/>
        <v/>
      </c>
      <c r="O56" s="342" t="str">
        <f t="shared" si="32"/>
        <v/>
      </c>
      <c r="P56" s="436"/>
      <c r="Q56" s="338" t="str">
        <f t="shared" si="42"/>
        <v/>
      </c>
      <c r="R56" s="342" t="str">
        <f t="shared" si="33"/>
        <v/>
      </c>
      <c r="S56" s="436"/>
      <c r="T56" s="338" t="str">
        <f t="shared" si="43"/>
        <v/>
      </c>
      <c r="U56" s="342" t="str">
        <f t="shared" si="34"/>
        <v/>
      </c>
      <c r="V56" s="436"/>
      <c r="W56" s="338" t="str">
        <f t="shared" si="44"/>
        <v/>
      </c>
      <c r="X56" s="342" t="str">
        <f t="shared" si="35"/>
        <v/>
      </c>
      <c r="Y56" s="341"/>
      <c r="Z56" s="338" t="str">
        <f t="shared" si="45"/>
        <v/>
      </c>
      <c r="AA56" s="342" t="str">
        <f t="shared" si="36"/>
        <v/>
      </c>
      <c r="AB56" s="341"/>
      <c r="AC56" s="338" t="str">
        <f t="shared" si="46"/>
        <v/>
      </c>
      <c r="AD56" s="342" t="str">
        <f t="shared" si="37"/>
        <v/>
      </c>
      <c r="AE56" s="436"/>
      <c r="AF56" s="338" t="str">
        <f t="shared" si="47"/>
        <v/>
      </c>
      <c r="AG56" s="342" t="str">
        <f t="shared" si="38"/>
        <v/>
      </c>
      <c r="AH56" s="350">
        <f t="shared" si="39"/>
        <v>0</v>
      </c>
      <c r="AI56" s="264"/>
    </row>
    <row r="57" spans="1:35" ht="27.95" customHeight="1" thickBot="1">
      <c r="A57" s="504"/>
      <c r="B57" s="452" t="str">
        <f>IF($A57="","",VLOOKUP($A57,従事者明細!$A$3:$L$52,2,FALSE))</f>
        <v/>
      </c>
      <c r="C57" s="600" t="str">
        <f>IF($A57="","",VLOOKUP($A57,従事者明細!$A$3:$L$52,3,FALSE))</f>
        <v/>
      </c>
      <c r="D57" s="453" t="str">
        <f>IF($A57="","",VLOOKUP($A57,従事者明細!$A$3:$L$52,6,FALSE))</f>
        <v/>
      </c>
      <c r="E57" s="452" t="str">
        <f>IF($A57="","",VLOOKUP($A57,従事者明細!$A$3:$L$52,10,FALSE))</f>
        <v/>
      </c>
      <c r="F57" s="454" t="str">
        <f t="shared" si="29"/>
        <v/>
      </c>
      <c r="G57" s="455" t="str">
        <f t="shared" si="30"/>
        <v/>
      </c>
      <c r="H57" s="456" t="str">
        <f>IF($A57="","",VLOOKUP($A57,従事者明細!$A$3:$F$52,4,FALSE))</f>
        <v/>
      </c>
      <c r="I57" s="505"/>
      <c r="J57" s="436"/>
      <c r="K57" s="338" t="str">
        <f t="shared" si="40"/>
        <v/>
      </c>
      <c r="L57" s="342" t="str">
        <f t="shared" si="31"/>
        <v/>
      </c>
      <c r="M57" s="436"/>
      <c r="N57" s="338" t="str">
        <f t="shared" si="41"/>
        <v/>
      </c>
      <c r="O57" s="342" t="str">
        <f t="shared" si="32"/>
        <v/>
      </c>
      <c r="P57" s="436"/>
      <c r="Q57" s="338" t="str">
        <f t="shared" si="42"/>
        <v/>
      </c>
      <c r="R57" s="342" t="str">
        <f t="shared" si="33"/>
        <v/>
      </c>
      <c r="S57" s="436"/>
      <c r="T57" s="338" t="str">
        <f t="shared" si="43"/>
        <v/>
      </c>
      <c r="U57" s="342" t="str">
        <f t="shared" si="34"/>
        <v/>
      </c>
      <c r="V57" s="436"/>
      <c r="W57" s="338" t="str">
        <f t="shared" si="44"/>
        <v/>
      </c>
      <c r="X57" s="342" t="str">
        <f t="shared" si="35"/>
        <v/>
      </c>
      <c r="Y57" s="341"/>
      <c r="Z57" s="338" t="str">
        <f t="shared" si="45"/>
        <v/>
      </c>
      <c r="AA57" s="342" t="str">
        <f t="shared" si="36"/>
        <v/>
      </c>
      <c r="AB57" s="341"/>
      <c r="AC57" s="338" t="str">
        <f t="shared" si="46"/>
        <v/>
      </c>
      <c r="AD57" s="342" t="str">
        <f t="shared" si="37"/>
        <v/>
      </c>
      <c r="AE57" s="436"/>
      <c r="AF57" s="338" t="str">
        <f t="shared" si="47"/>
        <v/>
      </c>
      <c r="AG57" s="342" t="str">
        <f t="shared" si="38"/>
        <v/>
      </c>
      <c r="AH57" s="350">
        <f t="shared" si="39"/>
        <v>0</v>
      </c>
      <c r="AI57" s="264"/>
    </row>
    <row r="58" spans="1:35" ht="27.95" hidden="1" customHeight="1">
      <c r="A58" s="504"/>
      <c r="B58" s="452" t="str">
        <f>IF($A58="","",VLOOKUP($A58,従事者明細!$A$3:$L$52,2,FALSE))</f>
        <v/>
      </c>
      <c r="C58" s="516" t="str">
        <f>IF($A58="","",VLOOKUP($A58,従事者明細!$A$3:$L$52,3,FALSE))</f>
        <v/>
      </c>
      <c r="D58" s="453" t="str">
        <f>IF($A58="","",VLOOKUP($A58,従事者明細!$A$3:$L$52,6,FALSE))</f>
        <v/>
      </c>
      <c r="E58" s="452" t="str">
        <f>IF($A58="","",VLOOKUP($A58,従事者明細!$A$3:$L$52,10,FALSE))</f>
        <v/>
      </c>
      <c r="F58" s="454" t="str">
        <f t="shared" si="29"/>
        <v/>
      </c>
      <c r="G58" s="455" t="str">
        <f t="shared" si="30"/>
        <v/>
      </c>
      <c r="H58" s="456" t="str">
        <f>IF($A58="","",VLOOKUP($A58,従事者明細!$A$3:$F$52,4,FALSE))</f>
        <v/>
      </c>
      <c r="I58" s="505"/>
      <c r="J58" s="436"/>
      <c r="K58" s="338" t="str">
        <f t="shared" si="40"/>
        <v/>
      </c>
      <c r="L58" s="342" t="str">
        <f t="shared" si="31"/>
        <v/>
      </c>
      <c r="M58" s="436"/>
      <c r="N58" s="338" t="str">
        <f t="shared" si="41"/>
        <v/>
      </c>
      <c r="O58" s="342" t="str">
        <f t="shared" si="32"/>
        <v/>
      </c>
      <c r="P58" s="436"/>
      <c r="Q58" s="338" t="str">
        <f t="shared" si="42"/>
        <v/>
      </c>
      <c r="R58" s="342" t="str">
        <f t="shared" si="33"/>
        <v/>
      </c>
      <c r="S58" s="436"/>
      <c r="T58" s="338" t="str">
        <f t="shared" si="43"/>
        <v/>
      </c>
      <c r="U58" s="342" t="str">
        <f t="shared" si="34"/>
        <v/>
      </c>
      <c r="V58" s="436"/>
      <c r="W58" s="338" t="str">
        <f t="shared" si="44"/>
        <v/>
      </c>
      <c r="X58" s="342" t="str">
        <f t="shared" si="35"/>
        <v/>
      </c>
      <c r="Y58" s="341"/>
      <c r="Z58" s="338" t="str">
        <f t="shared" si="45"/>
        <v/>
      </c>
      <c r="AA58" s="342" t="str">
        <f t="shared" si="36"/>
        <v/>
      </c>
      <c r="AB58" s="341"/>
      <c r="AC58" s="338" t="str">
        <f t="shared" si="46"/>
        <v/>
      </c>
      <c r="AD58" s="342" t="str">
        <f t="shared" si="37"/>
        <v/>
      </c>
      <c r="AE58" s="436"/>
      <c r="AF58" s="338" t="str">
        <f t="shared" si="47"/>
        <v/>
      </c>
      <c r="AG58" s="342" t="str">
        <f t="shared" si="38"/>
        <v/>
      </c>
      <c r="AH58" s="350">
        <f t="shared" si="39"/>
        <v>0</v>
      </c>
      <c r="AI58" s="264"/>
    </row>
    <row r="59" spans="1:35" ht="27.95" hidden="1" customHeight="1">
      <c r="A59" s="504"/>
      <c r="B59" s="452" t="str">
        <f>IF($A59="","",VLOOKUP($A59,従事者明細!$A$3:$L$52,2,FALSE))</f>
        <v/>
      </c>
      <c r="C59" s="516" t="str">
        <f>IF($A59="","",VLOOKUP($A59,従事者明細!$A$3:$L$52,3,FALSE))</f>
        <v/>
      </c>
      <c r="D59" s="453" t="str">
        <f>IF($A59="","",VLOOKUP($A59,従事者明細!$A$3:$L$52,6,FALSE))</f>
        <v/>
      </c>
      <c r="E59" s="452" t="str">
        <f>IF($A59="","",VLOOKUP($A59,従事者明細!$A$3:$L$52,10,FALSE))</f>
        <v/>
      </c>
      <c r="F59" s="454" t="str">
        <f t="shared" si="29"/>
        <v/>
      </c>
      <c r="G59" s="455" t="str">
        <f t="shared" si="30"/>
        <v/>
      </c>
      <c r="H59" s="456" t="str">
        <f>IF($A59="","",VLOOKUP($A59,従事者明細!$A$3:$F$52,4,FALSE))</f>
        <v/>
      </c>
      <c r="I59" s="505"/>
      <c r="J59" s="436"/>
      <c r="K59" s="338" t="str">
        <f t="shared" si="40"/>
        <v/>
      </c>
      <c r="L59" s="342" t="str">
        <f t="shared" si="31"/>
        <v/>
      </c>
      <c r="M59" s="436"/>
      <c r="N59" s="338" t="str">
        <f t="shared" si="41"/>
        <v/>
      </c>
      <c r="O59" s="342" t="str">
        <f t="shared" si="32"/>
        <v/>
      </c>
      <c r="P59" s="436"/>
      <c r="Q59" s="338" t="str">
        <f t="shared" si="42"/>
        <v/>
      </c>
      <c r="R59" s="342" t="str">
        <f t="shared" si="33"/>
        <v/>
      </c>
      <c r="S59" s="436"/>
      <c r="T59" s="338" t="str">
        <f t="shared" si="43"/>
        <v/>
      </c>
      <c r="U59" s="342" t="str">
        <f t="shared" si="34"/>
        <v/>
      </c>
      <c r="V59" s="436"/>
      <c r="W59" s="338" t="str">
        <f t="shared" si="44"/>
        <v/>
      </c>
      <c r="X59" s="342" t="str">
        <f t="shared" si="35"/>
        <v/>
      </c>
      <c r="Y59" s="341"/>
      <c r="Z59" s="338" t="str">
        <f t="shared" si="45"/>
        <v/>
      </c>
      <c r="AA59" s="342" t="str">
        <f t="shared" si="36"/>
        <v/>
      </c>
      <c r="AB59" s="341"/>
      <c r="AC59" s="338" t="str">
        <f t="shared" si="46"/>
        <v/>
      </c>
      <c r="AD59" s="342" t="str">
        <f t="shared" si="37"/>
        <v/>
      </c>
      <c r="AE59" s="436"/>
      <c r="AF59" s="338" t="str">
        <f t="shared" si="47"/>
        <v/>
      </c>
      <c r="AG59" s="342" t="str">
        <f t="shared" si="38"/>
        <v/>
      </c>
      <c r="AH59" s="350">
        <f t="shared" si="39"/>
        <v>0</v>
      </c>
      <c r="AI59" s="264"/>
    </row>
    <row r="60" spans="1:35" ht="27.95" hidden="1" customHeight="1" thickBot="1">
      <c r="A60" s="504"/>
      <c r="B60" s="452" t="str">
        <f>IF($A60="","",VLOOKUP($A60,従事者明細!$A$3:$L$52,2,FALSE))</f>
        <v/>
      </c>
      <c r="C60" s="516" t="str">
        <f>IF($A60="","",VLOOKUP($A60,従事者明細!$A$3:$L$52,3,FALSE))</f>
        <v/>
      </c>
      <c r="D60" s="453" t="str">
        <f>IF($A60="","",VLOOKUP($A60,従事者明細!$A$3:$L$52,6,FALSE))</f>
        <v/>
      </c>
      <c r="E60" s="452" t="str">
        <f>IF($A60="","",VLOOKUP($A60,従事者明細!$A$3:$L$52,10,FALSE))</f>
        <v/>
      </c>
      <c r="F60" s="454" t="str">
        <f t="shared" si="29"/>
        <v/>
      </c>
      <c r="G60" s="455" t="str">
        <f t="shared" si="30"/>
        <v/>
      </c>
      <c r="H60" s="456" t="str">
        <f>IF($A60="","",VLOOKUP($A60,従事者明細!$A$3:$F$52,4,FALSE))</f>
        <v/>
      </c>
      <c r="I60" s="505"/>
      <c r="J60" s="436"/>
      <c r="K60" s="338" t="str">
        <f t="shared" si="40"/>
        <v/>
      </c>
      <c r="L60" s="342" t="str">
        <f t="shared" si="31"/>
        <v/>
      </c>
      <c r="M60" s="436"/>
      <c r="N60" s="338" t="str">
        <f t="shared" si="41"/>
        <v/>
      </c>
      <c r="O60" s="342" t="str">
        <f t="shared" si="32"/>
        <v/>
      </c>
      <c r="P60" s="436"/>
      <c r="Q60" s="338" t="str">
        <f t="shared" si="42"/>
        <v/>
      </c>
      <c r="R60" s="342" t="str">
        <f t="shared" si="33"/>
        <v/>
      </c>
      <c r="S60" s="436"/>
      <c r="T60" s="338" t="str">
        <f t="shared" si="43"/>
        <v/>
      </c>
      <c r="U60" s="342" t="str">
        <f t="shared" si="34"/>
        <v/>
      </c>
      <c r="V60" s="436"/>
      <c r="W60" s="338" t="str">
        <f t="shared" si="44"/>
        <v/>
      </c>
      <c r="X60" s="342" t="str">
        <f t="shared" si="35"/>
        <v/>
      </c>
      <c r="Y60" s="341"/>
      <c r="Z60" s="338" t="str">
        <f t="shared" si="45"/>
        <v/>
      </c>
      <c r="AA60" s="342" t="str">
        <f t="shared" si="36"/>
        <v/>
      </c>
      <c r="AB60" s="341"/>
      <c r="AC60" s="338" t="str">
        <f t="shared" si="46"/>
        <v/>
      </c>
      <c r="AD60" s="342" t="str">
        <f t="shared" si="37"/>
        <v/>
      </c>
      <c r="AE60" s="436"/>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5"/>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5"/>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5"/>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5"/>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6"/>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164</v>
      </c>
      <c r="F66" s="289">
        <f>SUM(F51:F65)</f>
        <v>0</v>
      </c>
      <c r="G66" s="63">
        <f>SUM(G51:G65)</f>
        <v>0</v>
      </c>
      <c r="I66" s="507">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08" t="str">
        <f>J49&amp;"回目部分払い金額
所属法人別"</f>
        <v>1回目部分払い金額
所属法人別</v>
      </c>
      <c r="L68" s="709"/>
      <c r="N68" s="708" t="str">
        <f>M49&amp;"回目部分払い金額
所属法人別"</f>
        <v>2回目部分払い金額
所属法人別</v>
      </c>
      <c r="O68" s="709"/>
      <c r="Q68" s="708" t="str">
        <f>P49&amp;"回目部分払い金額
所属法人別"</f>
        <v>3回目部分払い金額
所属法人別</v>
      </c>
      <c r="R68" s="709"/>
      <c r="T68" s="708" t="str">
        <f>S49&amp;"回目部分払い金額
所属法人別"</f>
        <v>4回目部分払い金額
所属法人別</v>
      </c>
      <c r="U68" s="709"/>
      <c r="W68" s="708" t="str">
        <f>V49&amp;"回目部分払い金額
所属法人別"</f>
        <v>5回目部分払い金額
所属法人別</v>
      </c>
      <c r="X68" s="709"/>
      <c r="Z68" s="708" t="str">
        <f>Y49&amp;"回目部分払い金額
所属法人別"</f>
        <v>6回目部分払い金額
所属法人別</v>
      </c>
      <c r="AA68" s="709"/>
      <c r="AC68" s="708" t="str">
        <f>AB49&amp;"回目部分払い金額
所属法人別"</f>
        <v>7回目部分払い金額
所属法人別</v>
      </c>
      <c r="AD68" s="709"/>
      <c r="AH68" s="73"/>
      <c r="AI68" s="73"/>
    </row>
    <row r="69" spans="1:35" ht="12" hidden="1" customHeight="1">
      <c r="B69" s="65"/>
      <c r="C69" s="65"/>
      <c r="H69" s="183" t="s">
        <v>103</v>
      </c>
      <c r="K69" s="337" t="s">
        <v>289</v>
      </c>
      <c r="L69" s="337" t="s">
        <v>103</v>
      </c>
      <c r="N69" s="337" t="s">
        <v>289</v>
      </c>
      <c r="O69" s="337" t="s">
        <v>103</v>
      </c>
      <c r="Q69" s="337" t="s">
        <v>289</v>
      </c>
      <c r="R69" s="337" t="s">
        <v>103</v>
      </c>
      <c r="T69" s="337" t="s">
        <v>289</v>
      </c>
      <c r="U69" s="337" t="s">
        <v>103</v>
      </c>
      <c r="W69" s="337" t="s">
        <v>289</v>
      </c>
      <c r="X69" s="337" t="s">
        <v>103</v>
      </c>
      <c r="Z69" s="337" t="s">
        <v>289</v>
      </c>
      <c r="AA69" s="337" t="s">
        <v>103</v>
      </c>
      <c r="AC69" s="337" t="s">
        <v>289</v>
      </c>
      <c r="AD69" s="337" t="s">
        <v>103</v>
      </c>
      <c r="AH69" s="73"/>
      <c r="AI69" s="212"/>
    </row>
    <row r="70" spans="1:35" ht="12" hidden="1" customHeight="1">
      <c r="B70" s="65"/>
      <c r="C70" s="65"/>
      <c r="F70" s="91" t="s">
        <v>192</v>
      </c>
      <c r="G70" s="209">
        <f>SUMIF($H$51:$H$65,"A-1",$G$51:$G$65)</f>
        <v>0</v>
      </c>
      <c r="H70" s="116">
        <f t="shared" ref="H70:H84" si="49">G32+G70</f>
        <v>0</v>
      </c>
      <c r="I70" s="567"/>
      <c r="J70" s="91" t="s">
        <v>192</v>
      </c>
      <c r="K70" s="209">
        <f t="shared" ref="K70:K84" si="50">SUMIF($H$51:$H$65,J70,L$51:L$65)</f>
        <v>0</v>
      </c>
      <c r="L70" s="116">
        <f t="shared" ref="L70:L84" si="51">L32+K70</f>
        <v>0</v>
      </c>
      <c r="M70" s="91" t="s">
        <v>192</v>
      </c>
      <c r="N70" s="209">
        <f t="shared" ref="N70:N84" si="52">SUMIF($H$51:$H$65,M70,O$51:O$65)</f>
        <v>0</v>
      </c>
      <c r="O70" s="116">
        <f t="shared" ref="O70:O84" si="53">O32+N70</f>
        <v>0</v>
      </c>
      <c r="P70" s="91" t="s">
        <v>192</v>
      </c>
      <c r="Q70" s="209">
        <f t="shared" ref="Q70:Q84" si="54">SUMIF($H$51:$H$65,P70,R$51:R$65)</f>
        <v>0</v>
      </c>
      <c r="R70" s="116">
        <f t="shared" ref="R70:R84" si="55">R32+Q70</f>
        <v>0</v>
      </c>
      <c r="S70" s="91" t="s">
        <v>192</v>
      </c>
      <c r="T70" s="209">
        <f t="shared" ref="T70:T84" si="56">SUMIF($H$51:$H$65,S70,U$51:U$65)</f>
        <v>0</v>
      </c>
      <c r="U70" s="116">
        <f t="shared" ref="U70:U84" si="57">U32+T70</f>
        <v>0</v>
      </c>
      <c r="V70" s="91" t="s">
        <v>192</v>
      </c>
      <c r="W70" s="209">
        <f t="shared" ref="W70:W84" si="58">SUMIF($H$51:$H$65,V70,X$51:X$65)</f>
        <v>0</v>
      </c>
      <c r="X70" s="116">
        <f t="shared" ref="X70:X84" si="59">X32+W70</f>
        <v>0</v>
      </c>
      <c r="Y70" s="91" t="s">
        <v>192</v>
      </c>
      <c r="Z70" s="209">
        <f t="shared" ref="Z70:Z84" si="60">SUMIF($H$51:$H$65,Y70,AA$51:AA$65)</f>
        <v>0</v>
      </c>
      <c r="AA70" s="116">
        <f t="shared" ref="AA70:AA84" si="61">AA32+Z70</f>
        <v>0</v>
      </c>
      <c r="AB70" s="91" t="s">
        <v>192</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193</v>
      </c>
      <c r="G71" s="209">
        <f>SUMIF($H$51:$H$65,"A-2",$G$51:$G$65)</f>
        <v>0</v>
      </c>
      <c r="H71" s="116">
        <f t="shared" si="49"/>
        <v>0</v>
      </c>
      <c r="I71" s="567"/>
      <c r="J71" s="91" t="s">
        <v>193</v>
      </c>
      <c r="K71" s="209">
        <f t="shared" si="50"/>
        <v>0</v>
      </c>
      <c r="L71" s="116">
        <f t="shared" si="51"/>
        <v>0</v>
      </c>
      <c r="M71" s="91" t="s">
        <v>193</v>
      </c>
      <c r="N71" s="209">
        <f t="shared" si="52"/>
        <v>0</v>
      </c>
      <c r="O71" s="116">
        <f t="shared" si="53"/>
        <v>0</v>
      </c>
      <c r="P71" s="91" t="s">
        <v>193</v>
      </c>
      <c r="Q71" s="209">
        <f t="shared" si="54"/>
        <v>0</v>
      </c>
      <c r="R71" s="116">
        <f t="shared" si="55"/>
        <v>0</v>
      </c>
      <c r="S71" s="91" t="s">
        <v>193</v>
      </c>
      <c r="T71" s="209">
        <f t="shared" si="56"/>
        <v>0</v>
      </c>
      <c r="U71" s="116">
        <f t="shared" si="57"/>
        <v>0</v>
      </c>
      <c r="V71" s="91" t="s">
        <v>193</v>
      </c>
      <c r="W71" s="209">
        <f t="shared" si="58"/>
        <v>0</v>
      </c>
      <c r="X71" s="116">
        <f t="shared" si="59"/>
        <v>0</v>
      </c>
      <c r="Y71" s="91" t="s">
        <v>193</v>
      </c>
      <c r="Z71" s="209">
        <f t="shared" si="60"/>
        <v>0</v>
      </c>
      <c r="AA71" s="116">
        <f t="shared" si="61"/>
        <v>0</v>
      </c>
      <c r="AB71" s="91" t="s">
        <v>193</v>
      </c>
      <c r="AC71" s="209">
        <f t="shared" si="62"/>
        <v>0</v>
      </c>
      <c r="AD71" s="116">
        <f t="shared" si="63"/>
        <v>0</v>
      </c>
      <c r="AE71" s="212"/>
      <c r="AF71" s="212"/>
      <c r="AG71" s="212"/>
      <c r="AH71" s="212"/>
      <c r="AI71" s="212"/>
    </row>
    <row r="72" spans="1:35" ht="12" hidden="1" customHeight="1">
      <c r="B72" s="65"/>
      <c r="C72" s="65"/>
      <c r="F72" s="91" t="s">
        <v>210</v>
      </c>
      <c r="G72" s="209">
        <f>SUMIF($H$51:$H$65,"A-3",$G$51:$G$65)</f>
        <v>0</v>
      </c>
      <c r="H72" s="116">
        <f t="shared" si="49"/>
        <v>0</v>
      </c>
      <c r="I72" s="567"/>
      <c r="J72" s="91" t="s">
        <v>210</v>
      </c>
      <c r="K72" s="209">
        <f t="shared" si="50"/>
        <v>0</v>
      </c>
      <c r="L72" s="116">
        <f t="shared" si="51"/>
        <v>0</v>
      </c>
      <c r="M72" s="91" t="s">
        <v>210</v>
      </c>
      <c r="N72" s="209">
        <f t="shared" si="52"/>
        <v>0</v>
      </c>
      <c r="O72" s="116">
        <f t="shared" si="53"/>
        <v>0</v>
      </c>
      <c r="P72" s="91" t="s">
        <v>210</v>
      </c>
      <c r="Q72" s="209">
        <f t="shared" si="54"/>
        <v>0</v>
      </c>
      <c r="R72" s="116">
        <f t="shared" si="55"/>
        <v>0</v>
      </c>
      <c r="S72" s="91" t="s">
        <v>210</v>
      </c>
      <c r="T72" s="209">
        <f t="shared" si="56"/>
        <v>0</v>
      </c>
      <c r="U72" s="116">
        <f t="shared" si="57"/>
        <v>0</v>
      </c>
      <c r="V72" s="91" t="s">
        <v>210</v>
      </c>
      <c r="W72" s="209">
        <f t="shared" si="58"/>
        <v>0</v>
      </c>
      <c r="X72" s="116">
        <f t="shared" si="59"/>
        <v>0</v>
      </c>
      <c r="Y72" s="91" t="s">
        <v>210</v>
      </c>
      <c r="Z72" s="209">
        <f t="shared" si="60"/>
        <v>0</v>
      </c>
      <c r="AA72" s="116">
        <f t="shared" si="61"/>
        <v>0</v>
      </c>
      <c r="AB72" s="91" t="s">
        <v>210</v>
      </c>
      <c r="AC72" s="209">
        <f t="shared" si="62"/>
        <v>0</v>
      </c>
      <c r="AD72" s="116">
        <f t="shared" si="63"/>
        <v>0</v>
      </c>
      <c r="AE72" s="212"/>
      <c r="AF72" s="212"/>
      <c r="AG72" s="212"/>
      <c r="AH72" s="212"/>
      <c r="AI72" s="212"/>
    </row>
    <row r="73" spans="1:35" ht="12" hidden="1" customHeight="1">
      <c r="B73" s="65"/>
      <c r="C73" s="65"/>
      <c r="F73" s="266" t="s">
        <v>211</v>
      </c>
      <c r="G73" s="209">
        <f>SUMIF($H$51:$H$65,"A-4",$G$51:$G$65)</f>
        <v>0</v>
      </c>
      <c r="H73" s="116">
        <f t="shared" si="49"/>
        <v>0</v>
      </c>
      <c r="I73" s="567"/>
      <c r="J73" s="266" t="s">
        <v>211</v>
      </c>
      <c r="K73" s="209">
        <f t="shared" si="50"/>
        <v>0</v>
      </c>
      <c r="L73" s="116">
        <f t="shared" si="51"/>
        <v>0</v>
      </c>
      <c r="M73" s="266" t="s">
        <v>211</v>
      </c>
      <c r="N73" s="209">
        <f t="shared" si="52"/>
        <v>0</v>
      </c>
      <c r="O73" s="116">
        <f t="shared" si="53"/>
        <v>0</v>
      </c>
      <c r="P73" s="266" t="s">
        <v>211</v>
      </c>
      <c r="Q73" s="209">
        <f t="shared" si="54"/>
        <v>0</v>
      </c>
      <c r="R73" s="116">
        <f t="shared" si="55"/>
        <v>0</v>
      </c>
      <c r="S73" s="266" t="s">
        <v>211</v>
      </c>
      <c r="T73" s="209">
        <f t="shared" si="56"/>
        <v>0</v>
      </c>
      <c r="U73" s="116">
        <f t="shared" si="57"/>
        <v>0</v>
      </c>
      <c r="V73" s="266" t="s">
        <v>211</v>
      </c>
      <c r="W73" s="209">
        <f t="shared" si="58"/>
        <v>0</v>
      </c>
      <c r="X73" s="116">
        <f t="shared" si="59"/>
        <v>0</v>
      </c>
      <c r="Y73" s="266" t="s">
        <v>211</v>
      </c>
      <c r="Z73" s="209">
        <f t="shared" si="60"/>
        <v>0</v>
      </c>
      <c r="AA73" s="116">
        <f t="shared" si="61"/>
        <v>0</v>
      </c>
      <c r="AB73" s="266" t="s">
        <v>211</v>
      </c>
      <c r="AC73" s="209">
        <f t="shared" si="62"/>
        <v>0</v>
      </c>
      <c r="AD73" s="116">
        <f t="shared" si="63"/>
        <v>0</v>
      </c>
      <c r="AE73" s="212"/>
      <c r="AF73" s="212"/>
      <c r="AG73" s="212"/>
      <c r="AH73" s="212"/>
      <c r="AI73" s="212"/>
    </row>
    <row r="74" spans="1:35" ht="12" hidden="1" customHeight="1">
      <c r="B74" s="65"/>
      <c r="C74" s="65"/>
      <c r="F74" s="266" t="s">
        <v>212</v>
      </c>
      <c r="G74" s="209">
        <f>SUMIF($H$51:$H$65,"A-5",$G$51:$G$65)</f>
        <v>0</v>
      </c>
      <c r="H74" s="116">
        <f t="shared" si="49"/>
        <v>0</v>
      </c>
      <c r="I74" s="567"/>
      <c r="J74" s="266" t="s">
        <v>212</v>
      </c>
      <c r="K74" s="209">
        <f t="shared" si="50"/>
        <v>0</v>
      </c>
      <c r="L74" s="116">
        <f t="shared" si="51"/>
        <v>0</v>
      </c>
      <c r="M74" s="266" t="s">
        <v>212</v>
      </c>
      <c r="N74" s="209">
        <f t="shared" si="52"/>
        <v>0</v>
      </c>
      <c r="O74" s="116">
        <f t="shared" si="53"/>
        <v>0</v>
      </c>
      <c r="P74" s="266" t="s">
        <v>212</v>
      </c>
      <c r="Q74" s="209">
        <f t="shared" si="54"/>
        <v>0</v>
      </c>
      <c r="R74" s="116">
        <f t="shared" si="55"/>
        <v>0</v>
      </c>
      <c r="S74" s="266" t="s">
        <v>212</v>
      </c>
      <c r="T74" s="209">
        <f t="shared" si="56"/>
        <v>0</v>
      </c>
      <c r="U74" s="116">
        <f t="shared" si="57"/>
        <v>0</v>
      </c>
      <c r="V74" s="266" t="s">
        <v>212</v>
      </c>
      <c r="W74" s="209">
        <f t="shared" si="58"/>
        <v>0</v>
      </c>
      <c r="X74" s="116">
        <f t="shared" si="59"/>
        <v>0</v>
      </c>
      <c r="Y74" s="266" t="s">
        <v>212</v>
      </c>
      <c r="Z74" s="209">
        <f t="shared" si="60"/>
        <v>0</v>
      </c>
      <c r="AA74" s="116">
        <f t="shared" si="61"/>
        <v>0</v>
      </c>
      <c r="AB74" s="266" t="s">
        <v>212</v>
      </c>
      <c r="AC74" s="209">
        <f t="shared" si="62"/>
        <v>0</v>
      </c>
      <c r="AD74" s="116">
        <f t="shared" si="63"/>
        <v>0</v>
      </c>
      <c r="AE74" s="212"/>
      <c r="AF74" s="212"/>
      <c r="AG74" s="212"/>
      <c r="AH74" s="212"/>
      <c r="AI74" s="212"/>
    </row>
    <row r="75" spans="1:35" ht="12" hidden="1" customHeight="1">
      <c r="B75" s="65"/>
      <c r="C75" s="65"/>
      <c r="F75" s="266" t="s">
        <v>198</v>
      </c>
      <c r="G75" s="209">
        <f>SUMIF($H$51:$H$65,"B-1",$G$51:$G$65)</f>
        <v>0</v>
      </c>
      <c r="H75" s="116">
        <f t="shared" si="49"/>
        <v>0</v>
      </c>
      <c r="I75" s="567"/>
      <c r="J75" s="266" t="s">
        <v>198</v>
      </c>
      <c r="K75" s="209">
        <f t="shared" si="50"/>
        <v>0</v>
      </c>
      <c r="L75" s="116">
        <f t="shared" si="51"/>
        <v>0</v>
      </c>
      <c r="M75" s="266" t="s">
        <v>198</v>
      </c>
      <c r="N75" s="209">
        <f t="shared" si="52"/>
        <v>0</v>
      </c>
      <c r="O75" s="116">
        <f t="shared" si="53"/>
        <v>0</v>
      </c>
      <c r="P75" s="266" t="s">
        <v>198</v>
      </c>
      <c r="Q75" s="209">
        <f t="shared" si="54"/>
        <v>0</v>
      </c>
      <c r="R75" s="116">
        <f t="shared" si="55"/>
        <v>0</v>
      </c>
      <c r="S75" s="266" t="s">
        <v>198</v>
      </c>
      <c r="T75" s="209">
        <f t="shared" si="56"/>
        <v>0</v>
      </c>
      <c r="U75" s="116">
        <f t="shared" si="57"/>
        <v>0</v>
      </c>
      <c r="V75" s="266" t="s">
        <v>198</v>
      </c>
      <c r="W75" s="209">
        <f t="shared" si="58"/>
        <v>0</v>
      </c>
      <c r="X75" s="116">
        <f t="shared" si="59"/>
        <v>0</v>
      </c>
      <c r="Y75" s="266" t="s">
        <v>198</v>
      </c>
      <c r="Z75" s="209">
        <f t="shared" si="60"/>
        <v>0</v>
      </c>
      <c r="AA75" s="116">
        <f t="shared" si="61"/>
        <v>0</v>
      </c>
      <c r="AB75" s="266" t="s">
        <v>198</v>
      </c>
      <c r="AC75" s="209">
        <f t="shared" si="62"/>
        <v>0</v>
      </c>
      <c r="AD75" s="116">
        <f t="shared" si="63"/>
        <v>0</v>
      </c>
      <c r="AE75" s="212"/>
      <c r="AF75" s="212"/>
      <c r="AG75" s="212"/>
      <c r="AH75" s="212"/>
      <c r="AI75" s="212"/>
    </row>
    <row r="76" spans="1:35" ht="12" hidden="1" customHeight="1">
      <c r="B76" s="65"/>
      <c r="C76" s="65"/>
      <c r="F76" s="266" t="s">
        <v>199</v>
      </c>
      <c r="G76" s="209">
        <f>SUMIF($H$51:$H$65,"B-2",$G$51:$G$65)</f>
        <v>0</v>
      </c>
      <c r="H76" s="116">
        <f t="shared" si="49"/>
        <v>0</v>
      </c>
      <c r="I76" s="567"/>
      <c r="J76" s="266" t="s">
        <v>199</v>
      </c>
      <c r="K76" s="209">
        <f t="shared" si="50"/>
        <v>0</v>
      </c>
      <c r="L76" s="116">
        <f t="shared" si="51"/>
        <v>0</v>
      </c>
      <c r="M76" s="266" t="s">
        <v>199</v>
      </c>
      <c r="N76" s="209">
        <f t="shared" si="52"/>
        <v>0</v>
      </c>
      <c r="O76" s="116">
        <f t="shared" si="53"/>
        <v>0</v>
      </c>
      <c r="P76" s="266" t="s">
        <v>199</v>
      </c>
      <c r="Q76" s="209">
        <f t="shared" si="54"/>
        <v>0</v>
      </c>
      <c r="R76" s="116">
        <f t="shared" si="55"/>
        <v>0</v>
      </c>
      <c r="S76" s="266" t="s">
        <v>199</v>
      </c>
      <c r="T76" s="209">
        <f t="shared" si="56"/>
        <v>0</v>
      </c>
      <c r="U76" s="116">
        <f t="shared" si="57"/>
        <v>0</v>
      </c>
      <c r="V76" s="266" t="s">
        <v>199</v>
      </c>
      <c r="W76" s="209">
        <f t="shared" si="58"/>
        <v>0</v>
      </c>
      <c r="X76" s="116">
        <f t="shared" si="59"/>
        <v>0</v>
      </c>
      <c r="Y76" s="266" t="s">
        <v>199</v>
      </c>
      <c r="Z76" s="209">
        <f t="shared" si="60"/>
        <v>0</v>
      </c>
      <c r="AA76" s="116">
        <f t="shared" si="61"/>
        <v>0</v>
      </c>
      <c r="AB76" s="266" t="s">
        <v>199</v>
      </c>
      <c r="AC76" s="209">
        <f t="shared" si="62"/>
        <v>0</v>
      </c>
      <c r="AD76" s="116">
        <f t="shared" si="63"/>
        <v>0</v>
      </c>
      <c r="AE76" s="212"/>
      <c r="AF76" s="212"/>
      <c r="AG76" s="212"/>
      <c r="AH76" s="212"/>
      <c r="AI76" s="212"/>
    </row>
    <row r="77" spans="1:35" ht="12" hidden="1" customHeight="1">
      <c r="B77" s="65"/>
      <c r="C77" s="65"/>
      <c r="F77" s="266" t="s">
        <v>209</v>
      </c>
      <c r="G77" s="209">
        <f>SUMIF($H$51:$H$65,"B-3",$G$51:$G$65)</f>
        <v>0</v>
      </c>
      <c r="H77" s="116">
        <f t="shared" si="49"/>
        <v>0</v>
      </c>
      <c r="I77" s="567"/>
      <c r="J77" s="266" t="s">
        <v>209</v>
      </c>
      <c r="K77" s="209">
        <f t="shared" si="50"/>
        <v>0</v>
      </c>
      <c r="L77" s="116">
        <f t="shared" si="51"/>
        <v>0</v>
      </c>
      <c r="M77" s="266" t="s">
        <v>209</v>
      </c>
      <c r="N77" s="209">
        <f t="shared" si="52"/>
        <v>0</v>
      </c>
      <c r="O77" s="116">
        <f t="shared" si="53"/>
        <v>0</v>
      </c>
      <c r="P77" s="266" t="s">
        <v>209</v>
      </c>
      <c r="Q77" s="209">
        <f t="shared" si="54"/>
        <v>0</v>
      </c>
      <c r="R77" s="116">
        <f t="shared" si="55"/>
        <v>0</v>
      </c>
      <c r="S77" s="266" t="s">
        <v>209</v>
      </c>
      <c r="T77" s="209">
        <f t="shared" si="56"/>
        <v>0</v>
      </c>
      <c r="U77" s="116">
        <f t="shared" si="57"/>
        <v>0</v>
      </c>
      <c r="V77" s="266" t="s">
        <v>209</v>
      </c>
      <c r="W77" s="209">
        <f t="shared" si="58"/>
        <v>0</v>
      </c>
      <c r="X77" s="116">
        <f t="shared" si="59"/>
        <v>0</v>
      </c>
      <c r="Y77" s="266" t="s">
        <v>209</v>
      </c>
      <c r="Z77" s="209">
        <f t="shared" si="60"/>
        <v>0</v>
      </c>
      <c r="AA77" s="116">
        <f t="shared" si="61"/>
        <v>0</v>
      </c>
      <c r="AB77" s="266" t="s">
        <v>209</v>
      </c>
      <c r="AC77" s="209">
        <f t="shared" si="62"/>
        <v>0</v>
      </c>
      <c r="AD77" s="116">
        <f t="shared" si="63"/>
        <v>0</v>
      </c>
      <c r="AE77" s="212"/>
      <c r="AF77" s="212"/>
      <c r="AG77" s="212"/>
      <c r="AH77" s="212"/>
      <c r="AI77" s="212"/>
    </row>
    <row r="78" spans="1:35" ht="12" hidden="1" customHeight="1">
      <c r="B78" s="65"/>
      <c r="C78" s="65"/>
      <c r="F78" s="266" t="s">
        <v>213</v>
      </c>
      <c r="G78" s="209">
        <f>SUMIF($H$51:$H$65,"B-4",$G$51:$G$65)</f>
        <v>0</v>
      </c>
      <c r="H78" s="116">
        <f t="shared" si="49"/>
        <v>0</v>
      </c>
      <c r="I78" s="567"/>
      <c r="J78" s="266" t="s">
        <v>213</v>
      </c>
      <c r="K78" s="209">
        <f t="shared" si="50"/>
        <v>0</v>
      </c>
      <c r="L78" s="116">
        <f t="shared" si="51"/>
        <v>0</v>
      </c>
      <c r="M78" s="266" t="s">
        <v>213</v>
      </c>
      <c r="N78" s="209">
        <f t="shared" si="52"/>
        <v>0</v>
      </c>
      <c r="O78" s="116">
        <f t="shared" si="53"/>
        <v>0</v>
      </c>
      <c r="P78" s="266" t="s">
        <v>213</v>
      </c>
      <c r="Q78" s="209">
        <f t="shared" si="54"/>
        <v>0</v>
      </c>
      <c r="R78" s="116">
        <f t="shared" si="55"/>
        <v>0</v>
      </c>
      <c r="S78" s="266" t="s">
        <v>213</v>
      </c>
      <c r="T78" s="209">
        <f t="shared" si="56"/>
        <v>0</v>
      </c>
      <c r="U78" s="116">
        <f t="shared" si="57"/>
        <v>0</v>
      </c>
      <c r="V78" s="266" t="s">
        <v>213</v>
      </c>
      <c r="W78" s="209">
        <f t="shared" si="58"/>
        <v>0</v>
      </c>
      <c r="X78" s="116">
        <f t="shared" si="59"/>
        <v>0</v>
      </c>
      <c r="Y78" s="266" t="s">
        <v>213</v>
      </c>
      <c r="Z78" s="209">
        <f t="shared" si="60"/>
        <v>0</v>
      </c>
      <c r="AA78" s="116">
        <f t="shared" si="61"/>
        <v>0</v>
      </c>
      <c r="AB78" s="266" t="s">
        <v>213</v>
      </c>
      <c r="AC78" s="209">
        <f t="shared" si="62"/>
        <v>0</v>
      </c>
      <c r="AD78" s="116">
        <f t="shared" si="63"/>
        <v>0</v>
      </c>
      <c r="AE78" s="212"/>
      <c r="AF78" s="212"/>
      <c r="AG78" s="212"/>
      <c r="AH78" s="212"/>
      <c r="AI78" s="212"/>
    </row>
    <row r="79" spans="1:35" ht="12" hidden="1" customHeight="1">
      <c r="B79" s="65"/>
      <c r="C79" s="65"/>
      <c r="F79" s="266" t="s">
        <v>214</v>
      </c>
      <c r="G79" s="209">
        <f>SUMIF($H$51:$H$65,"B-5",$G$51:$G$65)</f>
        <v>0</v>
      </c>
      <c r="H79" s="116">
        <f t="shared" si="49"/>
        <v>0</v>
      </c>
      <c r="I79" s="567"/>
      <c r="J79" s="266" t="s">
        <v>214</v>
      </c>
      <c r="K79" s="209">
        <f t="shared" si="50"/>
        <v>0</v>
      </c>
      <c r="L79" s="116">
        <f t="shared" si="51"/>
        <v>0</v>
      </c>
      <c r="M79" s="266" t="s">
        <v>214</v>
      </c>
      <c r="N79" s="209">
        <f t="shared" si="52"/>
        <v>0</v>
      </c>
      <c r="O79" s="116">
        <f t="shared" si="53"/>
        <v>0</v>
      </c>
      <c r="P79" s="266" t="s">
        <v>214</v>
      </c>
      <c r="Q79" s="209">
        <f t="shared" si="54"/>
        <v>0</v>
      </c>
      <c r="R79" s="116">
        <f t="shared" si="55"/>
        <v>0</v>
      </c>
      <c r="S79" s="266" t="s">
        <v>214</v>
      </c>
      <c r="T79" s="209">
        <f t="shared" si="56"/>
        <v>0</v>
      </c>
      <c r="U79" s="116">
        <f t="shared" si="57"/>
        <v>0</v>
      </c>
      <c r="V79" s="266" t="s">
        <v>214</v>
      </c>
      <c r="W79" s="209">
        <f t="shared" si="58"/>
        <v>0</v>
      </c>
      <c r="X79" s="116">
        <f t="shared" si="59"/>
        <v>0</v>
      </c>
      <c r="Y79" s="266" t="s">
        <v>214</v>
      </c>
      <c r="Z79" s="209">
        <f t="shared" si="60"/>
        <v>0</v>
      </c>
      <c r="AA79" s="116">
        <f t="shared" si="61"/>
        <v>0</v>
      </c>
      <c r="AB79" s="266" t="s">
        <v>214</v>
      </c>
      <c r="AC79" s="209">
        <f t="shared" si="62"/>
        <v>0</v>
      </c>
      <c r="AD79" s="116">
        <f t="shared" si="63"/>
        <v>0</v>
      </c>
      <c r="AE79" s="212"/>
      <c r="AF79" s="212"/>
      <c r="AG79" s="212"/>
      <c r="AH79" s="212"/>
      <c r="AI79" s="212"/>
    </row>
    <row r="80" spans="1:35" ht="12" hidden="1" customHeight="1">
      <c r="B80" s="65"/>
      <c r="C80" s="65"/>
      <c r="F80" s="266" t="s">
        <v>203</v>
      </c>
      <c r="G80" s="209">
        <f>SUMIF($H$51:$H$65,"C-1",$G$51:$G$65)</f>
        <v>0</v>
      </c>
      <c r="H80" s="116">
        <f t="shared" si="49"/>
        <v>0</v>
      </c>
      <c r="I80" s="567"/>
      <c r="J80" s="266" t="s">
        <v>203</v>
      </c>
      <c r="K80" s="209">
        <f t="shared" si="50"/>
        <v>0</v>
      </c>
      <c r="L80" s="116">
        <f t="shared" si="51"/>
        <v>0</v>
      </c>
      <c r="M80" s="266" t="s">
        <v>203</v>
      </c>
      <c r="N80" s="209">
        <f t="shared" si="52"/>
        <v>0</v>
      </c>
      <c r="O80" s="116">
        <f t="shared" si="53"/>
        <v>0</v>
      </c>
      <c r="P80" s="266" t="s">
        <v>203</v>
      </c>
      <c r="Q80" s="209">
        <f t="shared" si="54"/>
        <v>0</v>
      </c>
      <c r="R80" s="116">
        <f t="shared" si="55"/>
        <v>0</v>
      </c>
      <c r="S80" s="266" t="s">
        <v>203</v>
      </c>
      <c r="T80" s="209">
        <f t="shared" si="56"/>
        <v>0</v>
      </c>
      <c r="U80" s="116">
        <f t="shared" si="57"/>
        <v>0</v>
      </c>
      <c r="V80" s="266" t="s">
        <v>203</v>
      </c>
      <c r="W80" s="209">
        <f t="shared" si="58"/>
        <v>0</v>
      </c>
      <c r="X80" s="116">
        <f t="shared" si="59"/>
        <v>0</v>
      </c>
      <c r="Y80" s="266" t="s">
        <v>203</v>
      </c>
      <c r="Z80" s="209">
        <f t="shared" si="60"/>
        <v>0</v>
      </c>
      <c r="AA80" s="116">
        <f t="shared" si="61"/>
        <v>0</v>
      </c>
      <c r="AB80" s="266" t="s">
        <v>203</v>
      </c>
      <c r="AC80" s="209">
        <f t="shared" si="62"/>
        <v>0</v>
      </c>
      <c r="AD80" s="116">
        <f t="shared" si="63"/>
        <v>0</v>
      </c>
      <c r="AE80" s="212"/>
      <c r="AF80" s="212"/>
      <c r="AG80" s="212"/>
      <c r="AH80" s="212"/>
      <c r="AI80" s="212"/>
    </row>
    <row r="81" spans="1:35" ht="12" hidden="1" customHeight="1">
      <c r="B81" s="65"/>
      <c r="C81" s="65"/>
      <c r="F81" s="266" t="s">
        <v>204</v>
      </c>
      <c r="G81" s="209">
        <f>SUMIF($H$51:$H$65,"C-2",$G$51:$G$65)</f>
        <v>0</v>
      </c>
      <c r="H81" s="116">
        <f t="shared" si="49"/>
        <v>0</v>
      </c>
      <c r="I81" s="567"/>
      <c r="J81" s="266" t="s">
        <v>204</v>
      </c>
      <c r="K81" s="209">
        <f t="shared" si="50"/>
        <v>0</v>
      </c>
      <c r="L81" s="116">
        <f t="shared" si="51"/>
        <v>0</v>
      </c>
      <c r="M81" s="266" t="s">
        <v>204</v>
      </c>
      <c r="N81" s="209">
        <f t="shared" si="52"/>
        <v>0</v>
      </c>
      <c r="O81" s="116">
        <f t="shared" si="53"/>
        <v>0</v>
      </c>
      <c r="P81" s="266" t="s">
        <v>204</v>
      </c>
      <c r="Q81" s="209">
        <f t="shared" si="54"/>
        <v>0</v>
      </c>
      <c r="R81" s="116">
        <f t="shared" si="55"/>
        <v>0</v>
      </c>
      <c r="S81" s="266" t="s">
        <v>204</v>
      </c>
      <c r="T81" s="209">
        <f t="shared" si="56"/>
        <v>0</v>
      </c>
      <c r="U81" s="116">
        <f t="shared" si="57"/>
        <v>0</v>
      </c>
      <c r="V81" s="266" t="s">
        <v>204</v>
      </c>
      <c r="W81" s="209">
        <f t="shared" si="58"/>
        <v>0</v>
      </c>
      <c r="X81" s="116">
        <f t="shared" si="59"/>
        <v>0</v>
      </c>
      <c r="Y81" s="266" t="s">
        <v>204</v>
      </c>
      <c r="Z81" s="209">
        <f t="shared" si="60"/>
        <v>0</v>
      </c>
      <c r="AA81" s="116">
        <f t="shared" si="61"/>
        <v>0</v>
      </c>
      <c r="AB81" s="266" t="s">
        <v>204</v>
      </c>
      <c r="AC81" s="209">
        <f t="shared" si="62"/>
        <v>0</v>
      </c>
      <c r="AD81" s="116">
        <f t="shared" si="63"/>
        <v>0</v>
      </c>
      <c r="AE81" s="212"/>
      <c r="AF81" s="212"/>
      <c r="AG81" s="212"/>
      <c r="AH81" s="212"/>
      <c r="AI81" s="212"/>
    </row>
    <row r="82" spans="1:35" ht="12" hidden="1" customHeight="1">
      <c r="B82" s="65"/>
      <c r="C82" s="65"/>
      <c r="F82" s="266" t="s">
        <v>215</v>
      </c>
      <c r="G82" s="209">
        <f>SUMIF($H$51:$H$65,"C-3",$G$51:$G$65)</f>
        <v>0</v>
      </c>
      <c r="H82" s="116">
        <f t="shared" si="49"/>
        <v>0</v>
      </c>
      <c r="I82" s="567"/>
      <c r="J82" s="266" t="s">
        <v>215</v>
      </c>
      <c r="K82" s="209">
        <f t="shared" si="50"/>
        <v>0</v>
      </c>
      <c r="L82" s="116">
        <f t="shared" si="51"/>
        <v>0</v>
      </c>
      <c r="M82" s="266" t="s">
        <v>215</v>
      </c>
      <c r="N82" s="209">
        <f t="shared" si="52"/>
        <v>0</v>
      </c>
      <c r="O82" s="116">
        <f t="shared" si="53"/>
        <v>0</v>
      </c>
      <c r="P82" s="266" t="s">
        <v>215</v>
      </c>
      <c r="Q82" s="209">
        <f t="shared" si="54"/>
        <v>0</v>
      </c>
      <c r="R82" s="116">
        <f t="shared" si="55"/>
        <v>0</v>
      </c>
      <c r="S82" s="266" t="s">
        <v>215</v>
      </c>
      <c r="T82" s="209">
        <f t="shared" si="56"/>
        <v>0</v>
      </c>
      <c r="U82" s="116">
        <f t="shared" si="57"/>
        <v>0</v>
      </c>
      <c r="V82" s="266" t="s">
        <v>215</v>
      </c>
      <c r="W82" s="209">
        <f t="shared" si="58"/>
        <v>0</v>
      </c>
      <c r="X82" s="116">
        <f t="shared" si="59"/>
        <v>0</v>
      </c>
      <c r="Y82" s="266" t="s">
        <v>215</v>
      </c>
      <c r="Z82" s="209">
        <f t="shared" si="60"/>
        <v>0</v>
      </c>
      <c r="AA82" s="116">
        <f t="shared" si="61"/>
        <v>0</v>
      </c>
      <c r="AB82" s="266" t="s">
        <v>215</v>
      </c>
      <c r="AC82" s="209">
        <f t="shared" si="62"/>
        <v>0</v>
      </c>
      <c r="AD82" s="116">
        <f t="shared" si="63"/>
        <v>0</v>
      </c>
      <c r="AE82" s="212"/>
      <c r="AF82" s="212"/>
      <c r="AG82" s="212"/>
      <c r="AH82" s="212"/>
      <c r="AI82" s="212"/>
    </row>
    <row r="83" spans="1:35" ht="12" hidden="1" customHeight="1">
      <c r="B83" s="65"/>
      <c r="C83" s="65"/>
      <c r="F83" s="266" t="s">
        <v>216</v>
      </c>
      <c r="G83" s="209">
        <f>SUMIF($H$51:$H$65,"C-4",$G$51:$G$65)</f>
        <v>0</v>
      </c>
      <c r="H83" s="116">
        <f t="shared" si="49"/>
        <v>0</v>
      </c>
      <c r="I83" s="567"/>
      <c r="J83" s="266" t="s">
        <v>216</v>
      </c>
      <c r="K83" s="209">
        <f t="shared" si="50"/>
        <v>0</v>
      </c>
      <c r="L83" s="116">
        <f t="shared" si="51"/>
        <v>0</v>
      </c>
      <c r="M83" s="266" t="s">
        <v>216</v>
      </c>
      <c r="N83" s="209">
        <f t="shared" si="52"/>
        <v>0</v>
      </c>
      <c r="O83" s="116">
        <f t="shared" si="53"/>
        <v>0</v>
      </c>
      <c r="P83" s="266" t="s">
        <v>216</v>
      </c>
      <c r="Q83" s="209">
        <f t="shared" si="54"/>
        <v>0</v>
      </c>
      <c r="R83" s="116">
        <f t="shared" si="55"/>
        <v>0</v>
      </c>
      <c r="S83" s="266" t="s">
        <v>216</v>
      </c>
      <c r="T83" s="209">
        <f t="shared" si="56"/>
        <v>0</v>
      </c>
      <c r="U83" s="116">
        <f t="shared" si="57"/>
        <v>0</v>
      </c>
      <c r="V83" s="266" t="s">
        <v>216</v>
      </c>
      <c r="W83" s="209">
        <f t="shared" si="58"/>
        <v>0</v>
      </c>
      <c r="X83" s="116">
        <f t="shared" si="59"/>
        <v>0</v>
      </c>
      <c r="Y83" s="266" t="s">
        <v>216</v>
      </c>
      <c r="Z83" s="209">
        <f t="shared" si="60"/>
        <v>0</v>
      </c>
      <c r="AA83" s="116">
        <f t="shared" si="61"/>
        <v>0</v>
      </c>
      <c r="AB83" s="266" t="s">
        <v>216</v>
      </c>
      <c r="AC83" s="209">
        <f t="shared" si="62"/>
        <v>0</v>
      </c>
      <c r="AD83" s="116">
        <f t="shared" si="63"/>
        <v>0</v>
      </c>
      <c r="AE83" s="212"/>
      <c r="AF83" s="212"/>
      <c r="AG83" s="212"/>
      <c r="AH83" s="212"/>
      <c r="AI83" s="212"/>
    </row>
    <row r="84" spans="1:35" ht="12" hidden="1" customHeight="1">
      <c r="B84" s="65"/>
      <c r="C84" s="65"/>
      <c r="F84" s="266" t="s">
        <v>217</v>
      </c>
      <c r="G84" s="209">
        <f>SUMIF($H$51:$H$65,"C-5",$G$51:$G$65)</f>
        <v>0</v>
      </c>
      <c r="H84" s="116">
        <f t="shared" si="49"/>
        <v>0</v>
      </c>
      <c r="I84" s="567"/>
      <c r="J84" s="266" t="s">
        <v>217</v>
      </c>
      <c r="K84" s="209">
        <f t="shared" si="50"/>
        <v>0</v>
      </c>
      <c r="L84" s="116">
        <f t="shared" si="51"/>
        <v>0</v>
      </c>
      <c r="M84" s="266" t="s">
        <v>217</v>
      </c>
      <c r="N84" s="209">
        <f t="shared" si="52"/>
        <v>0</v>
      </c>
      <c r="O84" s="116">
        <f t="shared" si="53"/>
        <v>0</v>
      </c>
      <c r="P84" s="266" t="s">
        <v>217</v>
      </c>
      <c r="Q84" s="209">
        <f t="shared" si="54"/>
        <v>0</v>
      </c>
      <c r="R84" s="116">
        <f t="shared" si="55"/>
        <v>0</v>
      </c>
      <c r="S84" s="266" t="s">
        <v>217</v>
      </c>
      <c r="T84" s="209">
        <f t="shared" si="56"/>
        <v>0</v>
      </c>
      <c r="U84" s="116">
        <f t="shared" si="57"/>
        <v>0</v>
      </c>
      <c r="V84" s="266" t="s">
        <v>217</v>
      </c>
      <c r="W84" s="209">
        <f t="shared" si="58"/>
        <v>0</v>
      </c>
      <c r="X84" s="116">
        <f t="shared" si="59"/>
        <v>0</v>
      </c>
      <c r="Y84" s="266" t="s">
        <v>217</v>
      </c>
      <c r="Z84" s="209">
        <f t="shared" si="60"/>
        <v>0</v>
      </c>
      <c r="AA84" s="116">
        <f t="shared" si="61"/>
        <v>0</v>
      </c>
      <c r="AB84" s="266" t="s">
        <v>217</v>
      </c>
      <c r="AC84" s="209">
        <f t="shared" si="62"/>
        <v>0</v>
      </c>
      <c r="AD84" s="116">
        <f t="shared" si="63"/>
        <v>0</v>
      </c>
      <c r="AE84" s="212"/>
      <c r="AF84" s="212"/>
      <c r="AG84" s="212"/>
      <c r="AH84" s="212"/>
      <c r="AI84" s="212"/>
    </row>
    <row r="85" spans="1:35" ht="12" hidden="1" customHeight="1">
      <c r="B85" s="65"/>
      <c r="C85" s="65"/>
      <c r="F85" s="91" t="s">
        <v>218</v>
      </c>
      <c r="G85" s="213">
        <f>SUM(G70:G84)</f>
        <v>0</v>
      </c>
      <c r="H85" s="209">
        <f>SUM(H70:H84)</f>
        <v>0</v>
      </c>
      <c r="I85" s="567"/>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115</v>
      </c>
      <c r="C87" s="214"/>
      <c r="D87" s="280"/>
      <c r="E87" s="19"/>
      <c r="F87" s="517" t="s">
        <v>35</v>
      </c>
      <c r="G87" s="518" t="s">
        <v>224</v>
      </c>
      <c r="J87" s="385"/>
      <c r="K87" s="131" t="s">
        <v>35</v>
      </c>
      <c r="L87" s="290" t="s">
        <v>224</v>
      </c>
      <c r="M87" s="385"/>
      <c r="N87" s="131" t="s">
        <v>35</v>
      </c>
      <c r="O87" s="290" t="s">
        <v>224</v>
      </c>
      <c r="P87" s="385"/>
      <c r="Q87" s="131" t="s">
        <v>35</v>
      </c>
      <c r="R87" s="290" t="s">
        <v>224</v>
      </c>
      <c r="S87" s="385"/>
      <c r="T87" s="131" t="s">
        <v>35</v>
      </c>
      <c r="U87" s="290" t="s">
        <v>224</v>
      </c>
      <c r="V87" s="385"/>
      <c r="W87" s="131" t="s">
        <v>35</v>
      </c>
      <c r="X87" s="290" t="s">
        <v>224</v>
      </c>
      <c r="Y87" s="385"/>
      <c r="Z87" s="131" t="s">
        <v>35</v>
      </c>
      <c r="AA87" s="290" t="s">
        <v>224</v>
      </c>
      <c r="AB87" s="385"/>
      <c r="AC87" s="131" t="s">
        <v>35</v>
      </c>
      <c r="AD87" s="290" t="s">
        <v>224</v>
      </c>
    </row>
    <row r="88" spans="1:35" ht="30" customHeight="1">
      <c r="A88" s="214"/>
      <c r="B88" s="214"/>
      <c r="C88" s="214"/>
      <c r="D88" s="715" t="s">
        <v>350</v>
      </c>
      <c r="E88" s="716"/>
      <c r="F88" s="132">
        <f>SUM(F28+F66)</f>
        <v>0</v>
      </c>
      <c r="G88" s="133">
        <f>SUM(G28+G66)</f>
        <v>0</v>
      </c>
      <c r="J88" s="386"/>
      <c r="K88" s="387">
        <f>SUM(K28+K66)</f>
        <v>0</v>
      </c>
      <c r="L88" s="133">
        <f>SUM(L28+L66)</f>
        <v>0</v>
      </c>
      <c r="M88" s="386"/>
      <c r="N88" s="387">
        <f>SUM(N28+N66)</f>
        <v>0</v>
      </c>
      <c r="O88" s="133">
        <f>SUM(O28+O66)</f>
        <v>0</v>
      </c>
      <c r="P88" s="386"/>
      <c r="Q88" s="387">
        <f>SUM(Q28+Q66)</f>
        <v>0</v>
      </c>
      <c r="R88" s="133">
        <f>SUM(R28+R66)</f>
        <v>0</v>
      </c>
      <c r="S88" s="386"/>
      <c r="T88" s="387">
        <f>SUM(T28+T66)</f>
        <v>0</v>
      </c>
      <c r="U88" s="133">
        <f>SUM(U28+U66)</f>
        <v>0</v>
      </c>
      <c r="V88" s="386"/>
      <c r="W88" s="387">
        <f>SUM(W28+W66)</f>
        <v>0</v>
      </c>
      <c r="X88" s="133">
        <f>SUM(X28+X66)</f>
        <v>0</v>
      </c>
      <c r="Y88" s="386"/>
      <c r="Z88" s="387">
        <f>SUM(Z28+Z66)</f>
        <v>0</v>
      </c>
      <c r="AA88" s="133">
        <f>SUM(AA28+AA66)</f>
        <v>0</v>
      </c>
      <c r="AB88" s="386"/>
      <c r="AC88" s="387">
        <f>SUM(AC28+AC66)</f>
        <v>0</v>
      </c>
      <c r="AD88" s="133">
        <f>SUM(AD28+AD66)</f>
        <v>0</v>
      </c>
    </row>
    <row r="89" spans="1:35" ht="30" customHeight="1" thickBot="1">
      <c r="A89" s="214"/>
      <c r="B89" s="214"/>
      <c r="C89" s="214"/>
      <c r="D89" s="519"/>
      <c r="E89" s="520" t="s">
        <v>104</v>
      </c>
      <c r="F89" s="134"/>
      <c r="G89" s="135">
        <f>ROUNDDOWN(G88,-3)</f>
        <v>0</v>
      </c>
      <c r="J89" s="386"/>
      <c r="K89" s="388"/>
      <c r="L89" s="135">
        <f>ROUNDDOWN(L88,-3)</f>
        <v>0</v>
      </c>
      <c r="M89" s="386"/>
      <c r="N89" s="388"/>
      <c r="O89" s="135">
        <f>ROUNDDOWN(O88,-3)</f>
        <v>0</v>
      </c>
      <c r="P89" s="386"/>
      <c r="Q89" s="388"/>
      <c r="R89" s="135">
        <f>ROUNDDOWN(R88,-3)</f>
        <v>0</v>
      </c>
      <c r="S89" s="386"/>
      <c r="T89" s="388"/>
      <c r="U89" s="135">
        <f>ROUNDDOWN(U88,-3)</f>
        <v>0</v>
      </c>
      <c r="V89" s="386"/>
      <c r="W89" s="388"/>
      <c r="X89" s="135">
        <f>ROUNDDOWN(X88,-3)</f>
        <v>0</v>
      </c>
      <c r="Y89" s="386"/>
      <c r="Z89" s="388"/>
      <c r="AA89" s="135">
        <f>ROUNDDOWN(AA88,-3)</f>
        <v>0</v>
      </c>
      <c r="AB89" s="386"/>
      <c r="AC89" s="388"/>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1:G31"/>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zoomScaleNormal="100" zoomScaleSheetLayoutView="100" workbookViewId="0">
      <selection sqref="A1:D1"/>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6"/>
      <c r="J2" s="57" t="s">
        <v>79</v>
      </c>
    </row>
    <row r="3" spans="1:30">
      <c r="A3" s="253"/>
      <c r="J3" s="57" t="s">
        <v>94</v>
      </c>
    </row>
    <row r="4" spans="1:30">
      <c r="B4" s="295" t="s">
        <v>229</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7"/>
      <c r="E10" s="722"/>
      <c r="F10" s="722"/>
      <c r="G10" s="722"/>
      <c r="H10" s="722"/>
      <c r="I10" s="367" t="s">
        <v>290</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226</v>
      </c>
      <c r="E11" s="724" t="s">
        <v>56</v>
      </c>
      <c r="F11" s="725"/>
      <c r="G11" s="725" t="s">
        <v>9</v>
      </c>
      <c r="H11" s="725"/>
      <c r="I11" s="720">
        <v>1</v>
      </c>
      <c r="J11" s="718"/>
      <c r="K11" s="719"/>
      <c r="L11" s="717">
        <v>2</v>
      </c>
      <c r="M11" s="718"/>
      <c r="N11" s="719"/>
      <c r="O11" s="717">
        <v>3</v>
      </c>
      <c r="P11" s="718"/>
      <c r="Q11" s="719"/>
      <c r="R11" s="717">
        <v>4</v>
      </c>
      <c r="S11" s="718"/>
      <c r="T11" s="719"/>
      <c r="U11" s="717">
        <v>5</v>
      </c>
      <c r="V11" s="718"/>
      <c r="W11" s="719"/>
      <c r="X11" s="717">
        <v>6</v>
      </c>
      <c r="Y11" s="718"/>
      <c r="Z11" s="719"/>
      <c r="AA11" s="717">
        <v>7</v>
      </c>
      <c r="AB11" s="718"/>
      <c r="AC11" s="723"/>
      <c r="AD11" s="61" t="s">
        <v>371</v>
      </c>
    </row>
    <row r="12" spans="1:30" ht="69.95" customHeight="1">
      <c r="B12" s="523" t="s">
        <v>348</v>
      </c>
      <c r="C12" s="60" t="s">
        <v>113</v>
      </c>
      <c r="D12" s="523" t="s">
        <v>227</v>
      </c>
      <c r="E12" s="60" t="s">
        <v>228</v>
      </c>
      <c r="F12" s="514" t="s">
        <v>356</v>
      </c>
      <c r="G12" s="60" t="s">
        <v>228</v>
      </c>
      <c r="H12" s="514" t="s">
        <v>355</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7"/>
      <c r="C13" s="459" t="str">
        <f>IF($B13="","",VLOOKUP($B13,従事者明細!$D$3:$L$52,2,FALSE))</f>
        <v/>
      </c>
      <c r="D13" s="459"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4"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599" t="str">
        <f>IFERROR(D13+F13+H13,"")</f>
        <v/>
      </c>
    </row>
    <row r="14" spans="1:30" ht="27.95" customHeight="1">
      <c r="B14" s="457"/>
      <c r="C14" s="459" t="str">
        <f>IF($B14="","",VLOOKUP($B14,従事者明細!$D$3:$L$52,2,FALSE))</f>
        <v/>
      </c>
      <c r="D14" s="459"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599" t="str">
        <f t="shared" ref="AD14:AD28" si="16">IFERROR(D14+F14+H14,"")</f>
        <v/>
      </c>
    </row>
    <row r="15" spans="1:30" ht="27.95" customHeight="1">
      <c r="B15" s="457"/>
      <c r="C15" s="459" t="str">
        <f>IF($B15="","",VLOOKUP($B15,従事者明細!$D$3:$L$52,2,FALSE))</f>
        <v/>
      </c>
      <c r="D15" s="459"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599" t="str">
        <f t="shared" si="16"/>
        <v/>
      </c>
    </row>
    <row r="16" spans="1:30" ht="27.95" customHeight="1">
      <c r="B16" s="457"/>
      <c r="C16" s="459" t="str">
        <f>IF($B16="","",VLOOKUP($B16,従事者明細!$D$3:$L$52,2,FALSE))</f>
        <v/>
      </c>
      <c r="D16" s="459" t="str">
        <f>IF($B16="","",VLOOKUP($B16,様式2_1人件費!$F$70:$H$85,3,FALSE))</f>
        <v/>
      </c>
      <c r="E16" s="254"/>
      <c r="F16" s="255" t="str">
        <f t="shared" si="0"/>
        <v/>
      </c>
      <c r="G16" s="458"/>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599" t="str">
        <f t="shared" si="16"/>
        <v/>
      </c>
    </row>
    <row r="17" spans="1:30" ht="27.95" customHeight="1">
      <c r="B17" s="457"/>
      <c r="C17" s="459" t="str">
        <f>IF($B17="","",VLOOKUP($B17,従事者明細!$D$3:$L$52,2,FALSE))</f>
        <v/>
      </c>
      <c r="D17" s="459" t="str">
        <f>IF($B17="","",VLOOKUP($B17,様式2_1人件費!$F$70:$H$85,3,FALSE))</f>
        <v/>
      </c>
      <c r="E17" s="254"/>
      <c r="F17" s="255" t="str">
        <f t="shared" si="0"/>
        <v/>
      </c>
      <c r="G17" s="458"/>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599" t="str">
        <f t="shared" si="16"/>
        <v/>
      </c>
    </row>
    <row r="18" spans="1:30" ht="27.95" customHeight="1">
      <c r="B18" s="457"/>
      <c r="C18" s="459" t="str">
        <f>IF($B18="","",VLOOKUP($B18,従事者明細!$D$3:$L$52,2,FALSE))</f>
        <v/>
      </c>
      <c r="D18" s="459" t="str">
        <f>IF($B18="","",VLOOKUP($B18,様式2_1人件費!$F$70:$H$85,3,FALSE))</f>
        <v/>
      </c>
      <c r="E18" s="458"/>
      <c r="F18" s="255" t="str">
        <f t="shared" si="0"/>
        <v/>
      </c>
      <c r="G18" s="458"/>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599" t="str">
        <f t="shared" si="16"/>
        <v/>
      </c>
    </row>
    <row r="19" spans="1:30" ht="27.95" customHeight="1">
      <c r="B19" s="457"/>
      <c r="C19" s="459" t="str">
        <f>IF($B19="","",VLOOKUP($B19,従事者明細!$D$3:$L$52,2,FALSE))</f>
        <v/>
      </c>
      <c r="D19" s="459" t="str">
        <f>IF($B19="","",VLOOKUP($B19,様式2_1人件費!$F$70:$H$85,3,FALSE))</f>
        <v/>
      </c>
      <c r="E19" s="458"/>
      <c r="F19" s="255" t="str">
        <f t="shared" si="0"/>
        <v/>
      </c>
      <c r="G19" s="458"/>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599" t="str">
        <f t="shared" si="16"/>
        <v/>
      </c>
    </row>
    <row r="20" spans="1:30" ht="27.95" customHeight="1">
      <c r="B20" s="457"/>
      <c r="C20" s="459" t="str">
        <f>IF($B20="","",VLOOKUP($B20,従事者明細!$D$3:$L$52,2,FALSE))</f>
        <v/>
      </c>
      <c r="D20" s="459" t="str">
        <f>IF($B20="","",VLOOKUP($B20,様式2_1人件費!$F$70:$H$85,3,FALSE))</f>
        <v/>
      </c>
      <c r="E20" s="458"/>
      <c r="F20" s="255" t="str">
        <f t="shared" si="0"/>
        <v/>
      </c>
      <c r="G20" s="458"/>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599" t="str">
        <f t="shared" ref="AD20:AD27" si="31">IFERROR(D20+F20+H20,"")</f>
        <v/>
      </c>
    </row>
    <row r="21" spans="1:30" ht="27.95" customHeight="1">
      <c r="B21" s="457"/>
      <c r="C21" s="459" t="str">
        <f>IF($B21="","",VLOOKUP($B21,従事者明細!$D$3:$L$52,2,FALSE))</f>
        <v/>
      </c>
      <c r="D21" s="459" t="str">
        <f>IF($B21="","",VLOOKUP($B21,様式2_1人件費!$F$70:$H$85,3,FALSE))</f>
        <v/>
      </c>
      <c r="E21" s="458"/>
      <c r="F21" s="255" t="str">
        <f t="shared" si="0"/>
        <v/>
      </c>
      <c r="G21" s="458"/>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599" t="str">
        <f t="shared" si="31"/>
        <v/>
      </c>
    </row>
    <row r="22" spans="1:30" ht="27.95" customHeight="1">
      <c r="B22" s="457"/>
      <c r="C22" s="459" t="str">
        <f>IF($B22="","",VLOOKUP($B22,従事者明細!$D$3:$L$52,2,FALSE))</f>
        <v/>
      </c>
      <c r="D22" s="459" t="str">
        <f>IF($B22="","",VLOOKUP($B22,様式2_1人件費!$F$70:$H$85,3,FALSE))</f>
        <v/>
      </c>
      <c r="E22" s="458"/>
      <c r="F22" s="255" t="str">
        <f t="shared" si="0"/>
        <v/>
      </c>
      <c r="G22" s="458"/>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599" t="str">
        <f t="shared" si="31"/>
        <v/>
      </c>
    </row>
    <row r="23" spans="1:30" ht="27.95" customHeight="1">
      <c r="B23" s="272"/>
      <c r="C23" s="459" t="str">
        <f>IF($B23="","",VLOOKUP($B23,従事者明細!$D$3:$L$52,2,FALSE))</f>
        <v/>
      </c>
      <c r="D23" s="459"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599" t="str">
        <f t="shared" si="31"/>
        <v/>
      </c>
    </row>
    <row r="24" spans="1:30" ht="27.95" customHeight="1">
      <c r="B24" s="272"/>
      <c r="C24" s="459" t="str">
        <f>IF($B24="","",VLOOKUP($B24,従事者明細!$D$3:$L$52,2,FALSE))</f>
        <v/>
      </c>
      <c r="D24" s="459"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599" t="str">
        <f t="shared" si="31"/>
        <v/>
      </c>
    </row>
    <row r="25" spans="1:30" ht="27.95" customHeight="1">
      <c r="B25" s="272"/>
      <c r="C25" s="459" t="str">
        <f>IF($B25="","",VLOOKUP($B25,従事者明細!$D$3:$L$52,2,FALSE))</f>
        <v/>
      </c>
      <c r="D25" s="459"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599" t="str">
        <f t="shared" si="31"/>
        <v/>
      </c>
    </row>
    <row r="26" spans="1:30" ht="27.95" customHeight="1">
      <c r="B26" s="272"/>
      <c r="C26" s="459" t="str">
        <f>IF($B26="","",VLOOKUP($B26,従事者明細!$D$3:$L$52,2,FALSE))</f>
        <v/>
      </c>
      <c r="D26" s="459"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599" t="str">
        <f t="shared" si="31"/>
        <v/>
      </c>
    </row>
    <row r="27" spans="1:30" ht="27.95" customHeight="1">
      <c r="B27" s="272"/>
      <c r="C27" s="459" t="str">
        <f>IF($B27="","",VLOOKUP($B27,従事者明細!$D$3:$L$52,2,FALSE))</f>
        <v/>
      </c>
      <c r="D27" s="459"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599" t="str">
        <f t="shared" si="31"/>
        <v/>
      </c>
    </row>
    <row r="28" spans="1:30" ht="27.95" customHeight="1">
      <c r="C28" s="62" t="s">
        <v>164</v>
      </c>
      <c r="D28" s="116">
        <f>SUM(D13:D27)</f>
        <v>0</v>
      </c>
      <c r="E28" s="357"/>
      <c r="F28" s="116">
        <f>SUM(F13:F27)</f>
        <v>0</v>
      </c>
      <c r="G28" s="340"/>
      <c r="H28" s="116">
        <f>SUM(H13:H27)</f>
        <v>0</v>
      </c>
      <c r="I28" s="617">
        <f>SUM(I13:I27)</f>
        <v>0</v>
      </c>
      <c r="J28" s="617">
        <f>SUM(J13:J27)</f>
        <v>0</v>
      </c>
      <c r="K28" s="618">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599">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219</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21"/>
      <c r="D50" s="721"/>
      <c r="E50" s="721"/>
      <c r="F50" s="721"/>
      <c r="G50" s="721"/>
      <c r="H50" s="721"/>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formula1>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20" zoomScaleNormal="80" zoomScaleSheetLayoutView="100" workbookViewId="0">
      <selection sqref="A1:D1"/>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726"/>
      <c r="B1" s="726"/>
      <c r="C1" s="726"/>
      <c r="D1" s="726"/>
      <c r="E1" s="726"/>
      <c r="F1" s="726"/>
      <c r="G1" s="726"/>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128</v>
      </c>
      <c r="C5" s="34"/>
      <c r="E5" s="68"/>
      <c r="F5" s="97">
        <f>F42</f>
        <v>0</v>
      </c>
      <c r="G5" s="45" t="s">
        <v>1</v>
      </c>
    </row>
    <row r="6" spans="1:9" ht="12" customHeight="1" thickTop="1">
      <c r="A6" s="45"/>
      <c r="B6" s="45"/>
      <c r="C6" s="46"/>
      <c r="D6" s="45"/>
      <c r="E6" s="46"/>
      <c r="F6" s="45"/>
      <c r="G6" s="45"/>
    </row>
    <row r="7" spans="1:9" s="18" customFormat="1" ht="20.100000000000001" customHeight="1" thickBot="1">
      <c r="A7" s="524" t="s">
        <v>154</v>
      </c>
      <c r="B7" s="525"/>
      <c r="C7" s="525"/>
      <c r="D7" s="526">
        <f>F22</f>
        <v>0</v>
      </c>
      <c r="E7" s="524" t="s">
        <v>11</v>
      </c>
      <c r="F7" s="524"/>
      <c r="G7" s="524"/>
    </row>
    <row r="8" spans="1:9" s="18" customFormat="1" ht="20.100000000000001" customHeight="1">
      <c r="A8" s="737" t="s">
        <v>171</v>
      </c>
      <c r="B8" s="738"/>
      <c r="C8" s="738"/>
      <c r="D8" s="740"/>
      <c r="E8" s="741"/>
      <c r="F8" s="527" t="s">
        <v>133</v>
      </c>
      <c r="G8" s="528" t="s">
        <v>176</v>
      </c>
      <c r="H8" s="597" t="s">
        <v>131</v>
      </c>
      <c r="I8" s="598" t="s">
        <v>317</v>
      </c>
    </row>
    <row r="9" spans="1:9" s="18" customFormat="1" ht="20.100000000000001" customHeight="1">
      <c r="A9" s="727" t="s">
        <v>358</v>
      </c>
      <c r="B9" s="742"/>
      <c r="C9" s="743"/>
      <c r="D9" s="744"/>
      <c r="E9" s="745"/>
      <c r="F9" s="529">
        <f>'機材様式（別紙明細）'!C4</f>
        <v>0</v>
      </c>
      <c r="G9" s="552" t="s">
        <v>360</v>
      </c>
      <c r="H9" s="170"/>
      <c r="I9" s="378"/>
    </row>
    <row r="10" spans="1:9" s="18" customFormat="1" ht="20.100000000000001" customHeight="1">
      <c r="A10" s="728"/>
      <c r="B10" s="730"/>
      <c r="C10" s="731"/>
      <c r="D10" s="614"/>
      <c r="E10" s="615"/>
      <c r="F10" s="616"/>
      <c r="G10" s="552"/>
      <c r="H10" s="170"/>
      <c r="I10" s="378"/>
    </row>
    <row r="11" spans="1:9" s="18" customFormat="1" ht="20.100000000000001" customHeight="1">
      <c r="A11" s="729"/>
      <c r="B11" s="730"/>
      <c r="C11" s="731"/>
      <c r="D11" s="614"/>
      <c r="E11" s="615"/>
      <c r="F11" s="616"/>
      <c r="G11" s="552"/>
      <c r="H11" s="170"/>
      <c r="I11" s="378"/>
    </row>
    <row r="12" spans="1:9" s="18" customFormat="1" ht="20.100000000000001" customHeight="1">
      <c r="A12" s="732" t="s">
        <v>173</v>
      </c>
      <c r="B12" s="733"/>
      <c r="C12" s="733"/>
      <c r="D12" s="733"/>
      <c r="E12" s="734"/>
      <c r="F12" s="530">
        <f>SUM(F9:F11)</f>
        <v>0</v>
      </c>
      <c r="G12" s="553"/>
      <c r="H12" s="331"/>
      <c r="I12" s="177"/>
    </row>
    <row r="13" spans="1:9" s="18" customFormat="1" ht="20.100000000000001" customHeight="1">
      <c r="A13" s="727" t="s">
        <v>359</v>
      </c>
      <c r="B13" s="742"/>
      <c r="C13" s="743"/>
      <c r="D13" s="744"/>
      <c r="E13" s="745"/>
      <c r="F13" s="531">
        <f>'機材様式（別紙明細）'!C17</f>
        <v>0</v>
      </c>
      <c r="G13" s="554" t="s">
        <v>361</v>
      </c>
      <c r="H13" s="170"/>
      <c r="I13" s="378"/>
    </row>
    <row r="14" spans="1:9" s="18" customFormat="1" ht="20.100000000000001" customHeight="1">
      <c r="A14" s="735"/>
      <c r="B14" s="730"/>
      <c r="C14" s="731"/>
      <c r="D14" s="614"/>
      <c r="E14" s="615"/>
      <c r="F14" s="616"/>
      <c r="G14" s="554"/>
      <c r="H14" s="170"/>
      <c r="I14" s="378"/>
    </row>
    <row r="15" spans="1:9" s="18" customFormat="1" ht="20.100000000000001" customHeight="1">
      <c r="A15" s="736"/>
      <c r="B15" s="730"/>
      <c r="C15" s="731"/>
      <c r="D15" s="614"/>
      <c r="E15" s="615"/>
      <c r="F15" s="616"/>
      <c r="G15" s="554"/>
      <c r="H15" s="170"/>
      <c r="I15" s="378"/>
    </row>
    <row r="16" spans="1:9" s="18" customFormat="1" ht="20.100000000000001" customHeight="1">
      <c r="A16" s="732" t="s">
        <v>173</v>
      </c>
      <c r="B16" s="733"/>
      <c r="C16" s="733"/>
      <c r="D16" s="733"/>
      <c r="E16" s="734"/>
      <c r="F16" s="530">
        <f>SUM(F13:F15)</f>
        <v>0</v>
      </c>
      <c r="G16" s="555"/>
      <c r="H16" s="331"/>
    </row>
    <row r="17" spans="1:9" s="18" customFormat="1" ht="20.100000000000001" customHeight="1">
      <c r="A17" s="746" t="s">
        <v>357</v>
      </c>
      <c r="B17" s="742"/>
      <c r="C17" s="743"/>
      <c r="D17" s="744"/>
      <c r="E17" s="745"/>
      <c r="F17" s="532">
        <f>'機材様式（別紙明細）'!C28</f>
        <v>0</v>
      </c>
      <c r="G17" s="556" t="s">
        <v>362</v>
      </c>
      <c r="H17" s="170"/>
      <c r="I17" s="378"/>
    </row>
    <row r="18" spans="1:9" s="18" customFormat="1" ht="20.100000000000001" customHeight="1">
      <c r="A18" s="747"/>
      <c r="B18" s="730"/>
      <c r="C18" s="731"/>
      <c r="D18" s="614"/>
      <c r="E18" s="615"/>
      <c r="F18" s="616"/>
      <c r="G18" s="557"/>
      <c r="H18" s="170"/>
      <c r="I18" s="378"/>
    </row>
    <row r="19" spans="1:9" s="18" customFormat="1" ht="20.100000000000001" customHeight="1">
      <c r="A19" s="747"/>
      <c r="B19" s="730"/>
      <c r="C19" s="731"/>
      <c r="D19" s="614"/>
      <c r="E19" s="615"/>
      <c r="F19" s="616"/>
      <c r="G19" s="557"/>
      <c r="H19" s="170"/>
      <c r="I19" s="378"/>
    </row>
    <row r="20" spans="1:9" s="18" customFormat="1" ht="20.100000000000001" customHeight="1">
      <c r="A20" s="757" t="s">
        <v>173</v>
      </c>
      <c r="B20" s="731"/>
      <c r="C20" s="731"/>
      <c r="D20" s="731"/>
      <c r="E20" s="758"/>
      <c r="F20" s="530">
        <f>SUM(F17:F19)</f>
        <v>0</v>
      </c>
      <c r="G20" s="558"/>
    </row>
    <row r="21" spans="1:9" s="18" customFormat="1" ht="20.100000000000001" customHeight="1" thickBot="1">
      <c r="A21" s="759" t="s">
        <v>174</v>
      </c>
      <c r="B21" s="760"/>
      <c r="C21" s="760"/>
      <c r="D21" s="760"/>
      <c r="E21" s="760"/>
      <c r="F21" s="533">
        <f>F12+F16+F20</f>
        <v>0</v>
      </c>
      <c r="G21" s="534"/>
    </row>
    <row r="22" spans="1:9" s="18" customFormat="1" ht="20.100000000000001" customHeight="1" thickBot="1">
      <c r="A22" s="524"/>
      <c r="B22" s="524"/>
      <c r="C22" s="524"/>
      <c r="D22" s="524"/>
      <c r="E22" s="136" t="s">
        <v>80</v>
      </c>
      <c r="F22" s="535">
        <f>ROUNDDOWN(F21,-3)</f>
        <v>0</v>
      </c>
      <c r="G22" s="524"/>
      <c r="H22" s="37"/>
    </row>
    <row r="23" spans="1:9" s="18" customFormat="1" ht="20.100000000000001" customHeight="1">
      <c r="A23" s="524"/>
      <c r="B23" s="524"/>
      <c r="C23" s="524"/>
      <c r="D23" s="524"/>
      <c r="E23" s="536"/>
      <c r="F23" s="537"/>
      <c r="G23" s="524"/>
    </row>
    <row r="24" spans="1:9" s="18" customFormat="1" ht="21.95" customHeight="1" thickBot="1">
      <c r="A24" s="538" t="s">
        <v>155</v>
      </c>
      <c r="B24" s="538"/>
      <c r="C24" s="538"/>
      <c r="D24" s="526">
        <f>F32</f>
        <v>0</v>
      </c>
      <c r="E24" s="524" t="s">
        <v>11</v>
      </c>
      <c r="F24" s="524"/>
      <c r="G24" s="524"/>
    </row>
    <row r="25" spans="1:9" s="18" customFormat="1" ht="20.100000000000001" customHeight="1">
      <c r="A25" s="737" t="s">
        <v>171</v>
      </c>
      <c r="B25" s="738"/>
      <c r="C25" s="739"/>
      <c r="D25" s="527" t="s">
        <v>132</v>
      </c>
      <c r="E25" s="527" t="s">
        <v>172</v>
      </c>
      <c r="F25" s="527" t="s">
        <v>133</v>
      </c>
      <c r="G25" s="528" t="s">
        <v>176</v>
      </c>
      <c r="H25" s="597" t="s">
        <v>131</v>
      </c>
      <c r="I25" s="598" t="s">
        <v>317</v>
      </c>
    </row>
    <row r="26" spans="1:9" s="18" customFormat="1" ht="20.100000000000001" customHeight="1">
      <c r="A26" s="751"/>
      <c r="B26" s="752"/>
      <c r="C26" s="753"/>
      <c r="D26" s="568"/>
      <c r="E26" s="43"/>
      <c r="F26" s="529">
        <f>D26*E26</f>
        <v>0</v>
      </c>
      <c r="G26" s="575"/>
      <c r="H26" s="170"/>
      <c r="I26" s="393"/>
    </row>
    <row r="27" spans="1:9" s="18" customFormat="1" ht="20.100000000000001" customHeight="1">
      <c r="A27" s="754"/>
      <c r="B27" s="755"/>
      <c r="C27" s="756"/>
      <c r="D27" s="539"/>
      <c r="E27" s="540"/>
      <c r="F27" s="529">
        <f>D27*E27</f>
        <v>0</v>
      </c>
      <c r="G27" s="572"/>
      <c r="H27" s="170"/>
      <c r="I27" s="393"/>
    </row>
    <row r="28" spans="1:9" s="18" customFormat="1" ht="20.100000000000001" customHeight="1">
      <c r="A28" s="754"/>
      <c r="B28" s="755"/>
      <c r="C28" s="756"/>
      <c r="D28" s="539"/>
      <c r="E28" s="540"/>
      <c r="F28" s="529">
        <f>D28*E28</f>
        <v>0</v>
      </c>
      <c r="G28" s="572"/>
      <c r="H28" s="170"/>
      <c r="I28" s="393"/>
    </row>
    <row r="29" spans="1:9" s="18" customFormat="1" ht="20.100000000000001" customHeight="1">
      <c r="A29" s="754"/>
      <c r="B29" s="755"/>
      <c r="C29" s="756"/>
      <c r="D29" s="539"/>
      <c r="E29" s="540"/>
      <c r="F29" s="529">
        <f>D29*E29</f>
        <v>0</v>
      </c>
      <c r="G29" s="572"/>
      <c r="H29" s="170"/>
      <c r="I29" s="393"/>
    </row>
    <row r="30" spans="1:9" s="18" customFormat="1" ht="20.100000000000001" customHeight="1">
      <c r="A30" s="754"/>
      <c r="B30" s="755"/>
      <c r="C30" s="756"/>
      <c r="D30" s="541"/>
      <c r="E30" s="542"/>
      <c r="F30" s="529">
        <f>D30*E30</f>
        <v>0</v>
      </c>
      <c r="G30" s="573"/>
      <c r="H30" s="170"/>
      <c r="I30" s="393"/>
    </row>
    <row r="31" spans="1:9" s="18" customFormat="1" ht="20.100000000000001" customHeight="1" thickBot="1">
      <c r="A31" s="748" t="s">
        <v>175</v>
      </c>
      <c r="B31" s="749"/>
      <c r="C31" s="749"/>
      <c r="D31" s="749"/>
      <c r="E31" s="750"/>
      <c r="F31" s="533">
        <f>SUM(F26:F30)</f>
        <v>0</v>
      </c>
      <c r="G31" s="574"/>
    </row>
    <row r="32" spans="1:9" s="18" customFormat="1" ht="20.100000000000001" customHeight="1" thickBot="1">
      <c r="A32" s="538"/>
      <c r="B32" s="538"/>
      <c r="C32" s="524"/>
      <c r="D32" s="524"/>
      <c r="E32" s="136" t="s">
        <v>80</v>
      </c>
      <c r="F32" s="535">
        <f>ROUNDDOWN(F31,-3)</f>
        <v>0</v>
      </c>
      <c r="G32" s="570"/>
    </row>
    <row r="33" spans="1:9" s="18" customFormat="1" ht="20.100000000000001" customHeight="1">
      <c r="A33" s="538"/>
      <c r="B33" s="538"/>
      <c r="C33" s="524"/>
      <c r="D33" s="524"/>
      <c r="E33" s="536"/>
      <c r="F33" s="543"/>
      <c r="G33" s="570"/>
    </row>
    <row r="34" spans="1:9" s="18" customFormat="1" ht="20.100000000000001" customHeight="1" thickBot="1">
      <c r="A34" s="544" t="s">
        <v>156</v>
      </c>
      <c r="B34" s="544"/>
      <c r="C34" s="538"/>
      <c r="D34" s="526">
        <f>F40</f>
        <v>0</v>
      </c>
      <c r="E34" s="524" t="s">
        <v>11</v>
      </c>
      <c r="F34" s="524"/>
      <c r="G34" s="570"/>
    </row>
    <row r="35" spans="1:9" s="18" customFormat="1" ht="20.100000000000001" customHeight="1">
      <c r="A35" s="737" t="s">
        <v>171</v>
      </c>
      <c r="B35" s="738"/>
      <c r="C35" s="739"/>
      <c r="D35" s="527" t="s">
        <v>132</v>
      </c>
      <c r="E35" s="527" t="s">
        <v>172</v>
      </c>
      <c r="F35" s="527" t="s">
        <v>133</v>
      </c>
      <c r="G35" s="571" t="s">
        <v>176</v>
      </c>
      <c r="H35" s="597" t="s">
        <v>131</v>
      </c>
      <c r="I35" s="598" t="s">
        <v>317</v>
      </c>
    </row>
    <row r="36" spans="1:9" ht="20.100000000000001" customHeight="1">
      <c r="A36" s="751"/>
      <c r="B36" s="752"/>
      <c r="C36" s="753"/>
      <c r="D36" s="568"/>
      <c r="E36" s="569"/>
      <c r="F36" s="529">
        <f>D36*E36</f>
        <v>0</v>
      </c>
      <c r="G36" s="576"/>
      <c r="H36" s="61"/>
      <c r="I36" s="393"/>
    </row>
    <row r="37" spans="1:9" ht="20.100000000000001" customHeight="1">
      <c r="A37" s="751"/>
      <c r="B37" s="752"/>
      <c r="C37" s="753"/>
      <c r="D37" s="568"/>
      <c r="E37" s="569"/>
      <c r="F37" s="529">
        <f>D37*E37</f>
        <v>0</v>
      </c>
      <c r="G37" s="576"/>
      <c r="H37" s="61"/>
      <c r="I37" s="393"/>
    </row>
    <row r="38" spans="1:9" ht="20.100000000000001" customHeight="1">
      <c r="A38" s="754"/>
      <c r="B38" s="755"/>
      <c r="C38" s="756"/>
      <c r="D38" s="541"/>
      <c r="E38" s="545"/>
      <c r="F38" s="529">
        <f>D38*E38</f>
        <v>0</v>
      </c>
      <c r="G38" s="577"/>
      <c r="H38" s="61"/>
      <c r="I38" s="393"/>
    </row>
    <row r="39" spans="1:9" ht="20.100000000000001" customHeight="1" thickBot="1">
      <c r="A39" s="748" t="s">
        <v>175</v>
      </c>
      <c r="B39" s="749"/>
      <c r="C39" s="749"/>
      <c r="D39" s="749"/>
      <c r="E39" s="750"/>
      <c r="F39" s="533">
        <f>SUM(F36:F38)</f>
        <v>0</v>
      </c>
      <c r="G39" s="578"/>
    </row>
    <row r="40" spans="1:9" ht="20.100000000000001" customHeight="1" thickBot="1">
      <c r="A40" s="538"/>
      <c r="B40" s="538"/>
      <c r="C40" s="524"/>
      <c r="D40" s="524"/>
      <c r="E40" s="136" t="s">
        <v>80</v>
      </c>
      <c r="F40" s="535">
        <f>ROUNDDOWN(F39,-3)</f>
        <v>0</v>
      </c>
      <c r="G40" s="524"/>
    </row>
    <row r="41" spans="1:9" ht="20.100000000000001" customHeight="1">
      <c r="A41" s="538"/>
      <c r="B41" s="538"/>
      <c r="C41" s="524"/>
      <c r="D41" s="524"/>
      <c r="E41" s="536"/>
      <c r="F41" s="543"/>
      <c r="G41" s="524"/>
    </row>
    <row r="42" spans="1:9" ht="20.100000000000001" customHeight="1">
      <c r="A42" s="538" t="s">
        <v>191</v>
      </c>
      <c r="B42" s="538"/>
      <c r="C42" s="524"/>
      <c r="D42" s="428"/>
      <c r="E42" s="546"/>
      <c r="F42" s="547">
        <f>D7+D24+D34</f>
        <v>0</v>
      </c>
      <c r="G42" s="548" t="s">
        <v>11</v>
      </c>
    </row>
    <row r="43" spans="1:9" ht="20.100000000000001" customHeight="1">
      <c r="A43" s="524"/>
      <c r="B43" s="524"/>
      <c r="C43" s="524"/>
      <c r="D43" s="524"/>
      <c r="E43" s="538"/>
      <c r="F43" s="524"/>
      <c r="G43" s="524"/>
    </row>
    <row r="44" spans="1:9" ht="20.100000000000001" customHeight="1">
      <c r="A44" s="549"/>
      <c r="B44" s="549"/>
      <c r="C44" s="550"/>
      <c r="D44" s="549"/>
      <c r="E44" s="551"/>
      <c r="F44" s="549"/>
      <c r="G44" s="549"/>
    </row>
    <row r="45" spans="1:9">
      <c r="A45" s="47"/>
      <c r="B45" s="45"/>
      <c r="C45" s="46"/>
      <c r="D45" s="45"/>
      <c r="E45" s="67"/>
      <c r="F45" s="45"/>
      <c r="G45" s="45"/>
    </row>
    <row r="49" spans="1:4">
      <c r="D49" s="69"/>
    </row>
    <row r="50" spans="1:4">
      <c r="D50" s="69"/>
    </row>
    <row r="52" spans="1:4">
      <c r="A52" s="330" t="s">
        <v>285</v>
      </c>
      <c r="B52" s="330"/>
      <c r="C52" s="330"/>
    </row>
    <row r="53" spans="1:4" hidden="1">
      <c r="A53" s="5"/>
      <c r="B53" s="5" t="s">
        <v>316</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6"/>
  <sheetViews>
    <sheetView showGridLines="0" view="pageBreakPreview" zoomScaleNormal="75" zoomScaleSheetLayoutView="100" workbookViewId="0">
      <selection sqref="A1:D1"/>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125</v>
      </c>
      <c r="AD1" s="143" t="s">
        <v>126</v>
      </c>
    </row>
    <row r="2" spans="1:30" ht="18" customHeight="1">
      <c r="A2" s="672" t="s">
        <v>378</v>
      </c>
      <c r="B2" s="48" t="s">
        <v>379</v>
      </c>
      <c r="C2" s="660"/>
      <c r="AC2" s="142">
        <v>3800</v>
      </c>
      <c r="AD2" s="142">
        <v>11600</v>
      </c>
    </row>
    <row r="3" spans="1:30">
      <c r="A3" s="562" t="s">
        <v>30</v>
      </c>
      <c r="B3" s="5" t="s">
        <v>50</v>
      </c>
      <c r="AC3" s="142">
        <v>3420</v>
      </c>
      <c r="AD3" s="142">
        <v>10440</v>
      </c>
    </row>
    <row r="4" spans="1:30" ht="30" customHeight="1" thickBot="1">
      <c r="B4" s="6"/>
      <c r="C4" s="6"/>
      <c r="D4" s="659" t="s">
        <v>61</v>
      </c>
      <c r="E4" s="6"/>
      <c r="F4" s="779">
        <f>E43</f>
        <v>0</v>
      </c>
      <c r="G4" s="779"/>
      <c r="H4" s="6" t="s">
        <v>62</v>
      </c>
      <c r="I4" s="11"/>
      <c r="J4" s="11"/>
      <c r="K4" s="11"/>
      <c r="L4" s="11"/>
      <c r="M4" s="11"/>
      <c r="N4" s="12"/>
      <c r="O4" s="11"/>
      <c r="P4" s="11"/>
      <c r="Q4" s="11"/>
      <c r="R4" s="11"/>
      <c r="S4" s="11"/>
      <c r="T4" s="12"/>
      <c r="U4" s="13"/>
      <c r="V4" s="77"/>
      <c r="W4" s="77"/>
      <c r="X4" s="77"/>
      <c r="AC4" s="142">
        <v>3040</v>
      </c>
      <c r="AD4" s="142">
        <v>9280</v>
      </c>
    </row>
    <row r="5" spans="1:30" ht="12" customHeight="1" thickTop="1">
      <c r="B5" s="659"/>
      <c r="C5" s="659"/>
      <c r="D5" s="659"/>
      <c r="E5" s="659"/>
      <c r="F5" s="42"/>
      <c r="G5" s="42"/>
      <c r="H5" s="6"/>
      <c r="I5" s="11"/>
      <c r="J5" s="11"/>
      <c r="K5" s="11"/>
      <c r="L5" s="11"/>
      <c r="M5" s="11"/>
      <c r="N5" s="12"/>
      <c r="O5" s="11"/>
      <c r="P5" s="11"/>
      <c r="Q5" s="11"/>
      <c r="R5" s="11"/>
      <c r="S5" s="11"/>
      <c r="T5" s="12"/>
      <c r="U5" s="13"/>
      <c r="V5" s="77"/>
      <c r="W5" s="77"/>
      <c r="X5" s="77"/>
    </row>
    <row r="6" spans="1:30" ht="30" customHeight="1" thickBot="1">
      <c r="B6" s="784" t="s">
        <v>127</v>
      </c>
      <c r="C6" s="784"/>
      <c r="D6" s="784"/>
      <c r="E6" s="784"/>
      <c r="F6" s="779">
        <f>V43</f>
        <v>0</v>
      </c>
      <c r="G6" s="779"/>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3" t="s">
        <v>366</v>
      </c>
      <c r="B8" s="658" t="s">
        <v>368</v>
      </c>
      <c r="C8" s="658" t="s">
        <v>71</v>
      </c>
      <c r="D8" s="7" t="s">
        <v>367</v>
      </c>
      <c r="E8" s="7" t="s">
        <v>369</v>
      </c>
      <c r="F8" s="7" t="s">
        <v>106</v>
      </c>
      <c r="G8" s="7" t="s">
        <v>39</v>
      </c>
      <c r="H8" s="8"/>
      <c r="I8" s="781" t="s">
        <v>12</v>
      </c>
      <c r="J8" s="782"/>
      <c r="K8" s="782"/>
      <c r="L8" s="782"/>
      <c r="M8" s="782"/>
      <c r="N8" s="783"/>
      <c r="O8" s="781" t="s">
        <v>13</v>
      </c>
      <c r="P8" s="782"/>
      <c r="Q8" s="782"/>
      <c r="R8" s="782"/>
      <c r="S8" s="782"/>
      <c r="T8" s="783"/>
      <c r="U8" s="7" t="s">
        <v>370</v>
      </c>
      <c r="V8" s="7" t="s">
        <v>18</v>
      </c>
      <c r="W8" s="7" t="s">
        <v>298</v>
      </c>
      <c r="X8" s="399" t="s">
        <v>317</v>
      </c>
    </row>
    <row r="9" spans="1:30" ht="30" customHeight="1">
      <c r="A9" s="564"/>
      <c r="B9" s="413" t="str">
        <f>IF($A9="","",VLOOKUP($A9,従事者明細!$A$3:$F$52,2,FALSE))</f>
        <v/>
      </c>
      <c r="C9" s="661" t="str">
        <f>IF($A9="","",VLOOKUP($A9,従事者明細!$A$3:$F$52,3,FALSE))</f>
        <v/>
      </c>
      <c r="D9" s="1"/>
      <c r="E9" s="129" t="str">
        <f t="shared" ref="E9:E41" si="0">IF($F9="","",VLOOKUP($F9,$D$46:$F$51,2,FALSE))</f>
        <v/>
      </c>
      <c r="F9" s="674"/>
      <c r="G9" s="220" t="str">
        <f t="shared" ref="G9:G41" si="1">IF($F9="","",VLOOKUP($F9,$D$46:$F$51,3,FALSE))</f>
        <v/>
      </c>
      <c r="H9" s="9"/>
      <c r="I9" s="461">
        <v>3800</v>
      </c>
      <c r="J9" s="10" t="s">
        <v>14</v>
      </c>
      <c r="K9" s="462" t="str">
        <f>IF(D9="","",D9)</f>
        <v/>
      </c>
      <c r="L9" s="10" t="s">
        <v>15</v>
      </c>
      <c r="M9" s="10" t="s">
        <v>16</v>
      </c>
      <c r="N9" s="192" t="str">
        <f t="shared" ref="N9:N23" si="2">IF(K9="","",SUM(I9*K9))</f>
        <v/>
      </c>
      <c r="O9" s="463">
        <f>IF(I9=3800,11600,IF(I9=3420,10440,9280))</f>
        <v>11600</v>
      </c>
      <c r="P9" s="10" t="s">
        <v>14</v>
      </c>
      <c r="Q9" s="462" t="str">
        <f>IF(K9="","",K9-2)</f>
        <v/>
      </c>
      <c r="R9" s="10" t="s">
        <v>17</v>
      </c>
      <c r="S9" s="10" t="s">
        <v>16</v>
      </c>
      <c r="T9" s="192" t="str">
        <f t="shared" ref="T9:T23" si="3">IF(Q9="","",SUM(O9*Q9))</f>
        <v/>
      </c>
      <c r="U9" s="16"/>
      <c r="V9" s="193" t="str">
        <f>IF(D9="","",SUM(N9+T9+U9))</f>
        <v/>
      </c>
      <c r="W9" s="193" t="str">
        <f>IF(A9="","",IF(E9="",V9,E9+V9))</f>
        <v/>
      </c>
      <c r="X9" s="380"/>
      <c r="Z9" s="5" t="s">
        <v>38</v>
      </c>
    </row>
    <row r="10" spans="1:30" ht="30" customHeight="1">
      <c r="A10" s="564"/>
      <c r="B10" s="413" t="str">
        <f>IF($A10="","",VLOOKUP($A10,従事者明細!$A$3:$F$52,2,FALSE))</f>
        <v/>
      </c>
      <c r="C10" s="661" t="str">
        <f>IF($A10="","",VLOOKUP($A10,従事者明細!$A$3:$F$52,3,FALSE))</f>
        <v/>
      </c>
      <c r="D10" s="1"/>
      <c r="E10" s="129" t="str">
        <f t="shared" si="0"/>
        <v/>
      </c>
      <c r="F10" s="674"/>
      <c r="G10" s="220" t="str">
        <f t="shared" si="1"/>
        <v/>
      </c>
      <c r="H10" s="6"/>
      <c r="I10" s="461">
        <v>3800</v>
      </c>
      <c r="J10" s="10" t="s">
        <v>14</v>
      </c>
      <c r="K10" s="462" t="str">
        <f t="shared" ref="K10:K41" si="4">IF(D10="","",D10)</f>
        <v/>
      </c>
      <c r="L10" s="10" t="s">
        <v>15</v>
      </c>
      <c r="M10" s="10" t="s">
        <v>16</v>
      </c>
      <c r="N10" s="192" t="str">
        <f t="shared" si="2"/>
        <v/>
      </c>
      <c r="O10" s="463">
        <f t="shared" ref="O10:O25" si="5">IF(I10=3800,11600,IF(I10=3420,10440,9280))</f>
        <v>11600</v>
      </c>
      <c r="P10" s="10" t="s">
        <v>14</v>
      </c>
      <c r="Q10" s="462" t="str">
        <f t="shared" ref="Q10:Q41" si="6">IF(K10="","",K10-2)</f>
        <v/>
      </c>
      <c r="R10" s="10" t="s">
        <v>17</v>
      </c>
      <c r="S10" s="10" t="s">
        <v>16</v>
      </c>
      <c r="T10" s="192" t="str">
        <f t="shared" si="3"/>
        <v/>
      </c>
      <c r="U10" s="16"/>
      <c r="V10" s="193" t="str">
        <f t="shared" ref="V10:V23" si="7">IF(D10="","",SUM(N10+T10+U10))</f>
        <v/>
      </c>
      <c r="W10" s="193" t="str">
        <f>IF(A10="","",IF(E10="",V10,E10+V10))</f>
        <v/>
      </c>
      <c r="X10" s="380"/>
      <c r="Z10" s="5" t="s">
        <v>40</v>
      </c>
    </row>
    <row r="11" spans="1:30" ht="30" customHeight="1">
      <c r="A11" s="564"/>
      <c r="B11" s="413" t="str">
        <f>IF($A11="","",VLOOKUP($A11,従事者明細!$A$3:$F$52,2,FALSE))</f>
        <v/>
      </c>
      <c r="C11" s="661" t="str">
        <f>IF($A11="","",VLOOKUP($A11,従事者明細!$A$3:$F$52,3,FALSE))</f>
        <v/>
      </c>
      <c r="D11" s="1"/>
      <c r="E11" s="129" t="str">
        <f t="shared" si="0"/>
        <v/>
      </c>
      <c r="F11" s="674"/>
      <c r="G11" s="220" t="str">
        <f t="shared" si="1"/>
        <v/>
      </c>
      <c r="H11" s="6"/>
      <c r="I11" s="461">
        <v>3800</v>
      </c>
      <c r="J11" s="10" t="s">
        <v>14</v>
      </c>
      <c r="K11" s="462" t="str">
        <f t="shared" si="4"/>
        <v/>
      </c>
      <c r="L11" s="10" t="s">
        <v>15</v>
      </c>
      <c r="M11" s="10" t="s">
        <v>16</v>
      </c>
      <c r="N11" s="192" t="str">
        <f t="shared" si="2"/>
        <v/>
      </c>
      <c r="O11" s="463">
        <f t="shared" si="5"/>
        <v>11600</v>
      </c>
      <c r="P11" s="10" t="s">
        <v>14</v>
      </c>
      <c r="Q11" s="462" t="str">
        <f t="shared" si="6"/>
        <v/>
      </c>
      <c r="R11" s="10" t="s">
        <v>17</v>
      </c>
      <c r="S11" s="10" t="s">
        <v>16</v>
      </c>
      <c r="T11" s="192" t="str">
        <f t="shared" si="3"/>
        <v/>
      </c>
      <c r="U11" s="16"/>
      <c r="V11" s="193" t="str">
        <f t="shared" si="7"/>
        <v/>
      </c>
      <c r="W11" s="193" t="str">
        <f t="shared" ref="W11:W41" si="8">IF(A11="","",IF(E11="",V11,E11+V11))</f>
        <v/>
      </c>
      <c r="X11" s="380"/>
      <c r="Z11" s="5" t="s">
        <v>170</v>
      </c>
    </row>
    <row r="12" spans="1:30" ht="30" customHeight="1">
      <c r="A12" s="564"/>
      <c r="B12" s="413" t="str">
        <f>IF($A12="","",VLOOKUP($A12,従事者明細!$A$3:$F$52,2,FALSE))</f>
        <v/>
      </c>
      <c r="C12" s="661" t="str">
        <f>IF($A12="","",VLOOKUP($A12,従事者明細!$A$3:$F$52,3,FALSE))</f>
        <v/>
      </c>
      <c r="D12" s="1"/>
      <c r="E12" s="129" t="str">
        <f t="shared" si="0"/>
        <v/>
      </c>
      <c r="F12" s="674"/>
      <c r="G12" s="220" t="str">
        <f t="shared" si="1"/>
        <v/>
      </c>
      <c r="H12" s="6"/>
      <c r="I12" s="461">
        <v>3800</v>
      </c>
      <c r="J12" s="10" t="s">
        <v>14</v>
      </c>
      <c r="K12" s="462" t="str">
        <f t="shared" si="4"/>
        <v/>
      </c>
      <c r="L12" s="10" t="s">
        <v>15</v>
      </c>
      <c r="M12" s="10" t="s">
        <v>16</v>
      </c>
      <c r="N12" s="192" t="str">
        <f t="shared" si="2"/>
        <v/>
      </c>
      <c r="O12" s="463">
        <f t="shared" si="5"/>
        <v>11600</v>
      </c>
      <c r="P12" s="10" t="s">
        <v>14</v>
      </c>
      <c r="Q12" s="462" t="str">
        <f t="shared" si="6"/>
        <v/>
      </c>
      <c r="R12" s="10" t="s">
        <v>17</v>
      </c>
      <c r="S12" s="10" t="s">
        <v>16</v>
      </c>
      <c r="T12" s="192" t="str">
        <f t="shared" si="3"/>
        <v/>
      </c>
      <c r="U12" s="16"/>
      <c r="V12" s="193" t="str">
        <f t="shared" si="7"/>
        <v/>
      </c>
      <c r="W12" s="193" t="str">
        <f t="shared" si="8"/>
        <v/>
      </c>
      <c r="X12" s="380"/>
    </row>
    <row r="13" spans="1:30" ht="30" customHeight="1">
      <c r="A13" s="564"/>
      <c r="B13" s="413" t="str">
        <f>IF($A13="","",VLOOKUP($A13,従事者明細!$A$3:$F$52,2,FALSE))</f>
        <v/>
      </c>
      <c r="C13" s="661" t="str">
        <f>IF($A13="","",VLOOKUP($A13,従事者明細!$A$3:$F$52,3,FALSE))</f>
        <v/>
      </c>
      <c r="D13" s="1"/>
      <c r="E13" s="129" t="str">
        <f t="shared" si="0"/>
        <v/>
      </c>
      <c r="F13" s="674"/>
      <c r="G13" s="220" t="str">
        <f t="shared" si="1"/>
        <v/>
      </c>
      <c r="H13" s="6"/>
      <c r="I13" s="461">
        <v>3800</v>
      </c>
      <c r="J13" s="10" t="s">
        <v>14</v>
      </c>
      <c r="K13" s="462" t="str">
        <f>IF(D13="","",D13)</f>
        <v/>
      </c>
      <c r="L13" s="10" t="s">
        <v>15</v>
      </c>
      <c r="M13" s="10" t="s">
        <v>16</v>
      </c>
      <c r="N13" s="192" t="str">
        <f t="shared" si="2"/>
        <v/>
      </c>
      <c r="O13" s="463">
        <f t="shared" si="5"/>
        <v>11600</v>
      </c>
      <c r="P13" s="10" t="s">
        <v>14</v>
      </c>
      <c r="Q13" s="462" t="str">
        <f t="shared" si="6"/>
        <v/>
      </c>
      <c r="R13" s="10" t="s">
        <v>17</v>
      </c>
      <c r="S13" s="10" t="s">
        <v>16</v>
      </c>
      <c r="T13" s="192" t="str">
        <f t="shared" si="3"/>
        <v/>
      </c>
      <c r="U13" s="16"/>
      <c r="V13" s="193" t="str">
        <f t="shared" si="7"/>
        <v/>
      </c>
      <c r="W13" s="193" t="str">
        <f t="shared" si="8"/>
        <v/>
      </c>
      <c r="X13" s="380"/>
    </row>
    <row r="14" spans="1:30" ht="30" customHeight="1">
      <c r="A14" s="564"/>
      <c r="B14" s="413" t="str">
        <f>IF($A14="","",VLOOKUP($A14,従事者明細!$A$3:$F$52,2,FALSE))</f>
        <v/>
      </c>
      <c r="C14" s="661" t="str">
        <f>IF($A14="","",VLOOKUP($A14,従事者明細!$A$3:$F$52,3,FALSE))</f>
        <v/>
      </c>
      <c r="D14" s="1"/>
      <c r="E14" s="129" t="str">
        <f t="shared" si="0"/>
        <v/>
      </c>
      <c r="F14" s="674"/>
      <c r="G14" s="220" t="str">
        <f t="shared" si="1"/>
        <v/>
      </c>
      <c r="H14" s="6"/>
      <c r="I14" s="461">
        <v>3800</v>
      </c>
      <c r="J14" s="10" t="s">
        <v>14</v>
      </c>
      <c r="K14" s="462" t="str">
        <f>IF(D14="","",D14)</f>
        <v/>
      </c>
      <c r="L14" s="10" t="s">
        <v>15</v>
      </c>
      <c r="M14" s="10" t="s">
        <v>16</v>
      </c>
      <c r="N14" s="192" t="str">
        <f t="shared" si="2"/>
        <v/>
      </c>
      <c r="O14" s="463">
        <f t="shared" si="5"/>
        <v>11600</v>
      </c>
      <c r="P14" s="10" t="s">
        <v>14</v>
      </c>
      <c r="Q14" s="462" t="str">
        <f t="shared" si="6"/>
        <v/>
      </c>
      <c r="R14" s="10" t="s">
        <v>17</v>
      </c>
      <c r="S14" s="10" t="s">
        <v>16</v>
      </c>
      <c r="T14" s="192" t="str">
        <f t="shared" si="3"/>
        <v/>
      </c>
      <c r="U14" s="16"/>
      <c r="V14" s="193" t="str">
        <f t="shared" si="7"/>
        <v/>
      </c>
      <c r="W14" s="193" t="str">
        <f t="shared" si="8"/>
        <v/>
      </c>
      <c r="X14" s="380"/>
    </row>
    <row r="15" spans="1:30" ht="30" customHeight="1">
      <c r="A15" s="564"/>
      <c r="B15" s="413" t="str">
        <f>IF($A15="","",VLOOKUP($A15,従事者明細!$A$3:$F$52,2,FALSE))</f>
        <v/>
      </c>
      <c r="C15" s="662" t="str">
        <f>IF($A15="","",VLOOKUP($A15,従事者明細!$A$3:$F$52,3,FALSE))</f>
        <v/>
      </c>
      <c r="D15" s="1"/>
      <c r="E15" s="129" t="str">
        <f t="shared" si="0"/>
        <v/>
      </c>
      <c r="F15" s="674"/>
      <c r="G15" s="220" t="str">
        <f t="shared" si="1"/>
        <v/>
      </c>
      <c r="H15" s="6"/>
      <c r="I15" s="461">
        <v>3800</v>
      </c>
      <c r="J15" s="10" t="s">
        <v>14</v>
      </c>
      <c r="K15" s="462" t="str">
        <f t="shared" si="4"/>
        <v/>
      </c>
      <c r="L15" s="10" t="s">
        <v>15</v>
      </c>
      <c r="M15" s="10" t="s">
        <v>16</v>
      </c>
      <c r="N15" s="192" t="str">
        <f t="shared" si="2"/>
        <v/>
      </c>
      <c r="O15" s="463">
        <f t="shared" si="5"/>
        <v>11600</v>
      </c>
      <c r="P15" s="10" t="s">
        <v>14</v>
      </c>
      <c r="Q15" s="462" t="str">
        <f t="shared" si="6"/>
        <v/>
      </c>
      <c r="R15" s="10" t="s">
        <v>17</v>
      </c>
      <c r="S15" s="10" t="s">
        <v>16</v>
      </c>
      <c r="T15" s="192" t="str">
        <f t="shared" si="3"/>
        <v/>
      </c>
      <c r="U15" s="16"/>
      <c r="V15" s="193" t="str">
        <f t="shared" si="7"/>
        <v/>
      </c>
      <c r="W15" s="193" t="str">
        <f t="shared" si="8"/>
        <v/>
      </c>
      <c r="X15" s="380"/>
    </row>
    <row r="16" spans="1:30" ht="30" customHeight="1">
      <c r="A16" s="564"/>
      <c r="B16" s="413" t="str">
        <f>IF($A16="","",VLOOKUP($A16,従事者明細!$A$3:$F$52,2,FALSE))</f>
        <v/>
      </c>
      <c r="C16" s="662" t="str">
        <f>IF($A16="","",VLOOKUP($A16,従事者明細!$A$3:$F$52,3,FALSE))</f>
        <v/>
      </c>
      <c r="D16" s="1"/>
      <c r="E16" s="129" t="str">
        <f t="shared" si="0"/>
        <v/>
      </c>
      <c r="F16" s="674"/>
      <c r="G16" s="220" t="str">
        <f t="shared" si="1"/>
        <v/>
      </c>
      <c r="H16" s="6"/>
      <c r="I16" s="461">
        <v>3800</v>
      </c>
      <c r="J16" s="10" t="s">
        <v>14</v>
      </c>
      <c r="K16" s="462" t="str">
        <f t="shared" si="4"/>
        <v/>
      </c>
      <c r="L16" s="10" t="s">
        <v>15</v>
      </c>
      <c r="M16" s="10" t="s">
        <v>16</v>
      </c>
      <c r="N16" s="192" t="str">
        <f t="shared" si="2"/>
        <v/>
      </c>
      <c r="O16" s="463">
        <f t="shared" si="5"/>
        <v>11600</v>
      </c>
      <c r="P16" s="10" t="s">
        <v>14</v>
      </c>
      <c r="Q16" s="462" t="str">
        <f t="shared" si="6"/>
        <v/>
      </c>
      <c r="R16" s="10" t="s">
        <v>17</v>
      </c>
      <c r="S16" s="10" t="s">
        <v>16</v>
      </c>
      <c r="T16" s="192" t="str">
        <f t="shared" si="3"/>
        <v/>
      </c>
      <c r="U16" s="16"/>
      <c r="V16" s="193" t="str">
        <f t="shared" si="7"/>
        <v/>
      </c>
      <c r="W16" s="193" t="str">
        <f t="shared" si="8"/>
        <v/>
      </c>
      <c r="X16" s="380"/>
    </row>
    <row r="17" spans="1:24" ht="30" customHeight="1">
      <c r="A17" s="564"/>
      <c r="B17" s="413" t="str">
        <f>IF($A17="","",VLOOKUP($A17,従事者明細!$A$3:$F$52,2,FALSE))</f>
        <v/>
      </c>
      <c r="C17" s="661" t="str">
        <f>IF($A17="","",VLOOKUP($A17,従事者明細!$A$3:$F$52,3,FALSE))</f>
        <v/>
      </c>
      <c r="D17" s="1"/>
      <c r="E17" s="129" t="str">
        <f t="shared" si="0"/>
        <v/>
      </c>
      <c r="F17" s="674"/>
      <c r="G17" s="220" t="str">
        <f t="shared" si="1"/>
        <v/>
      </c>
      <c r="H17" s="6"/>
      <c r="I17" s="461">
        <v>3800</v>
      </c>
      <c r="J17" s="10" t="s">
        <v>14</v>
      </c>
      <c r="K17" s="462" t="str">
        <f t="shared" si="4"/>
        <v/>
      </c>
      <c r="L17" s="10" t="s">
        <v>15</v>
      </c>
      <c r="M17" s="10" t="s">
        <v>16</v>
      </c>
      <c r="N17" s="192" t="str">
        <f t="shared" si="2"/>
        <v/>
      </c>
      <c r="O17" s="463">
        <f t="shared" si="5"/>
        <v>11600</v>
      </c>
      <c r="P17" s="10" t="s">
        <v>14</v>
      </c>
      <c r="Q17" s="462" t="str">
        <f t="shared" si="6"/>
        <v/>
      </c>
      <c r="R17" s="10" t="s">
        <v>17</v>
      </c>
      <c r="S17" s="10" t="s">
        <v>16</v>
      </c>
      <c r="T17" s="192" t="str">
        <f t="shared" si="3"/>
        <v/>
      </c>
      <c r="U17" s="16"/>
      <c r="V17" s="193" t="str">
        <f t="shared" si="7"/>
        <v/>
      </c>
      <c r="W17" s="193" t="str">
        <f t="shared" si="8"/>
        <v/>
      </c>
      <c r="X17" s="380"/>
    </row>
    <row r="18" spans="1:24" ht="30" customHeight="1">
      <c r="A18" s="564"/>
      <c r="B18" s="413" t="str">
        <f>IF($A18="","",VLOOKUP($A18,従事者明細!$A$3:$F$52,2,FALSE))</f>
        <v/>
      </c>
      <c r="C18" s="661" t="str">
        <f>IF($A18="","",VLOOKUP($A18,従事者明細!$A$3:$F$52,3,FALSE))</f>
        <v/>
      </c>
      <c r="D18" s="1"/>
      <c r="E18" s="129" t="str">
        <f t="shared" si="0"/>
        <v/>
      </c>
      <c r="F18" s="674"/>
      <c r="G18" s="220" t="str">
        <f t="shared" si="1"/>
        <v/>
      </c>
      <c r="H18" s="6"/>
      <c r="I18" s="461">
        <v>3800</v>
      </c>
      <c r="J18" s="10" t="s">
        <v>14</v>
      </c>
      <c r="K18" s="462" t="str">
        <f t="shared" si="4"/>
        <v/>
      </c>
      <c r="L18" s="10" t="s">
        <v>15</v>
      </c>
      <c r="M18" s="10" t="s">
        <v>16</v>
      </c>
      <c r="N18" s="192" t="str">
        <f t="shared" si="2"/>
        <v/>
      </c>
      <c r="O18" s="463">
        <f t="shared" si="5"/>
        <v>11600</v>
      </c>
      <c r="P18" s="10" t="s">
        <v>14</v>
      </c>
      <c r="Q18" s="462" t="str">
        <f t="shared" si="6"/>
        <v/>
      </c>
      <c r="R18" s="10" t="s">
        <v>17</v>
      </c>
      <c r="S18" s="10" t="s">
        <v>16</v>
      </c>
      <c r="T18" s="192" t="str">
        <f t="shared" si="3"/>
        <v/>
      </c>
      <c r="U18" s="16"/>
      <c r="V18" s="193" t="str">
        <f t="shared" si="7"/>
        <v/>
      </c>
      <c r="W18" s="193" t="str">
        <f t="shared" si="8"/>
        <v/>
      </c>
      <c r="X18" s="380"/>
    </row>
    <row r="19" spans="1:24" ht="30" customHeight="1">
      <c r="A19" s="564"/>
      <c r="B19" s="413" t="str">
        <f>IF($A19="","",VLOOKUP($A19,従事者明細!$A$3:$F$52,2,FALSE))</f>
        <v/>
      </c>
      <c r="C19" s="661" t="str">
        <f>IF($A19="","",VLOOKUP($A19,従事者明細!$A$3:$F$52,3,FALSE))</f>
        <v/>
      </c>
      <c r="D19" s="1"/>
      <c r="E19" s="129" t="str">
        <f t="shared" si="0"/>
        <v/>
      </c>
      <c r="F19" s="674"/>
      <c r="G19" s="220" t="str">
        <f t="shared" si="1"/>
        <v/>
      </c>
      <c r="H19" s="6"/>
      <c r="I19" s="461">
        <v>3800</v>
      </c>
      <c r="J19" s="10" t="s">
        <v>14</v>
      </c>
      <c r="K19" s="462" t="str">
        <f>IF(D19="","",D19)</f>
        <v/>
      </c>
      <c r="L19" s="10" t="s">
        <v>15</v>
      </c>
      <c r="M19" s="10" t="s">
        <v>16</v>
      </c>
      <c r="N19" s="192" t="str">
        <f t="shared" si="2"/>
        <v/>
      </c>
      <c r="O19" s="463">
        <f t="shared" si="5"/>
        <v>11600</v>
      </c>
      <c r="P19" s="10" t="s">
        <v>14</v>
      </c>
      <c r="Q19" s="462" t="str">
        <f t="shared" si="6"/>
        <v/>
      </c>
      <c r="R19" s="10" t="s">
        <v>17</v>
      </c>
      <c r="S19" s="10" t="s">
        <v>16</v>
      </c>
      <c r="T19" s="192" t="str">
        <f t="shared" si="3"/>
        <v/>
      </c>
      <c r="U19" s="16"/>
      <c r="V19" s="193" t="str">
        <f t="shared" si="7"/>
        <v/>
      </c>
      <c r="W19" s="193" t="str">
        <f t="shared" si="8"/>
        <v/>
      </c>
      <c r="X19" s="380"/>
    </row>
    <row r="20" spans="1:24" ht="30" customHeight="1">
      <c r="A20" s="564"/>
      <c r="B20" s="413" t="str">
        <f>IF($A20="","",VLOOKUP($A20,従事者明細!$A$3:$F$52,2,FALSE))</f>
        <v/>
      </c>
      <c r="C20" s="661" t="str">
        <f>IF($A20="","",VLOOKUP($A20,従事者明細!$A$3:$F$52,3,FALSE))</f>
        <v/>
      </c>
      <c r="D20" s="1"/>
      <c r="E20" s="129" t="str">
        <f t="shared" si="0"/>
        <v/>
      </c>
      <c r="F20" s="674"/>
      <c r="G20" s="220" t="str">
        <f t="shared" si="1"/>
        <v/>
      </c>
      <c r="H20" s="6"/>
      <c r="I20" s="461">
        <v>3800</v>
      </c>
      <c r="J20" s="10" t="s">
        <v>14</v>
      </c>
      <c r="K20" s="462" t="str">
        <f t="shared" si="4"/>
        <v/>
      </c>
      <c r="L20" s="10" t="s">
        <v>15</v>
      </c>
      <c r="M20" s="10" t="s">
        <v>16</v>
      </c>
      <c r="N20" s="192" t="str">
        <f t="shared" si="2"/>
        <v/>
      </c>
      <c r="O20" s="463">
        <f t="shared" si="5"/>
        <v>11600</v>
      </c>
      <c r="P20" s="10" t="s">
        <v>14</v>
      </c>
      <c r="Q20" s="462" t="str">
        <f t="shared" si="6"/>
        <v/>
      </c>
      <c r="R20" s="10" t="s">
        <v>17</v>
      </c>
      <c r="S20" s="10" t="s">
        <v>16</v>
      </c>
      <c r="T20" s="192" t="str">
        <f t="shared" si="3"/>
        <v/>
      </c>
      <c r="U20" s="16"/>
      <c r="V20" s="193" t="str">
        <f t="shared" si="7"/>
        <v/>
      </c>
      <c r="W20" s="193" t="str">
        <f t="shared" si="8"/>
        <v/>
      </c>
      <c r="X20" s="380"/>
    </row>
    <row r="21" spans="1:24" ht="30" customHeight="1">
      <c r="A21" s="564"/>
      <c r="B21" s="413" t="str">
        <f>IF($A21="","",VLOOKUP($A21,従事者明細!$A$3:$F$52,2,FALSE))</f>
        <v/>
      </c>
      <c r="C21" s="661" t="str">
        <f>IF($A21="","",VLOOKUP($A21,従事者明細!$A$3:$F$52,3,FALSE))</f>
        <v/>
      </c>
      <c r="D21" s="1"/>
      <c r="E21" s="129" t="str">
        <f t="shared" si="0"/>
        <v/>
      </c>
      <c r="F21" s="674"/>
      <c r="G21" s="220" t="str">
        <f t="shared" si="1"/>
        <v/>
      </c>
      <c r="H21" s="6"/>
      <c r="I21" s="461">
        <v>3800</v>
      </c>
      <c r="J21" s="10" t="s">
        <v>14</v>
      </c>
      <c r="K21" s="462" t="str">
        <f>IF(D21="","",D21)</f>
        <v/>
      </c>
      <c r="L21" s="10" t="s">
        <v>15</v>
      </c>
      <c r="M21" s="10" t="s">
        <v>16</v>
      </c>
      <c r="N21" s="192" t="str">
        <f t="shared" si="2"/>
        <v/>
      </c>
      <c r="O21" s="463">
        <f t="shared" si="5"/>
        <v>11600</v>
      </c>
      <c r="P21" s="10" t="s">
        <v>14</v>
      </c>
      <c r="Q21" s="462" t="str">
        <f t="shared" si="6"/>
        <v/>
      </c>
      <c r="R21" s="10" t="s">
        <v>17</v>
      </c>
      <c r="S21" s="10" t="s">
        <v>16</v>
      </c>
      <c r="T21" s="192" t="str">
        <f t="shared" si="3"/>
        <v/>
      </c>
      <c r="U21" s="16"/>
      <c r="V21" s="193" t="str">
        <f t="shared" si="7"/>
        <v/>
      </c>
      <c r="W21" s="193" t="str">
        <f t="shared" si="8"/>
        <v/>
      </c>
      <c r="X21" s="380"/>
    </row>
    <row r="22" spans="1:24" ht="30" customHeight="1">
      <c r="A22" s="564"/>
      <c r="B22" s="413" t="str">
        <f>IF($A22="","",VLOOKUP($A22,従事者明細!$A$3:$F$52,2,FALSE))</f>
        <v/>
      </c>
      <c r="C22" s="661" t="str">
        <f>IF($A22="","",VLOOKUP($A22,従事者明細!$A$3:$F$52,3,FALSE))</f>
        <v/>
      </c>
      <c r="D22" s="1"/>
      <c r="E22" s="129" t="str">
        <f t="shared" si="0"/>
        <v/>
      </c>
      <c r="F22" s="674"/>
      <c r="G22" s="220" t="str">
        <f t="shared" si="1"/>
        <v/>
      </c>
      <c r="H22" s="6"/>
      <c r="I22" s="461">
        <v>3800</v>
      </c>
      <c r="J22" s="10" t="s">
        <v>14</v>
      </c>
      <c r="K22" s="462" t="str">
        <f t="shared" si="4"/>
        <v/>
      </c>
      <c r="L22" s="10" t="s">
        <v>15</v>
      </c>
      <c r="M22" s="10" t="s">
        <v>16</v>
      </c>
      <c r="N22" s="192" t="str">
        <f t="shared" si="2"/>
        <v/>
      </c>
      <c r="O22" s="463">
        <f t="shared" si="5"/>
        <v>11600</v>
      </c>
      <c r="P22" s="10" t="s">
        <v>14</v>
      </c>
      <c r="Q22" s="462" t="str">
        <f t="shared" si="6"/>
        <v/>
      </c>
      <c r="R22" s="10" t="s">
        <v>17</v>
      </c>
      <c r="S22" s="10" t="s">
        <v>16</v>
      </c>
      <c r="T22" s="192" t="str">
        <f t="shared" si="3"/>
        <v/>
      </c>
      <c r="U22" s="16"/>
      <c r="V22" s="193" t="str">
        <f t="shared" si="7"/>
        <v/>
      </c>
      <c r="W22" s="193" t="str">
        <f t="shared" si="8"/>
        <v/>
      </c>
      <c r="X22" s="380"/>
    </row>
    <row r="23" spans="1:24" ht="30" customHeight="1">
      <c r="A23" s="564"/>
      <c r="B23" s="413" t="str">
        <f>IF($A23="","",VLOOKUP($A23,従事者明細!$A$3:$F$52,2,FALSE))</f>
        <v/>
      </c>
      <c r="C23" s="661" t="str">
        <f>IF($A23="","",VLOOKUP($A23,従事者明細!$A$3:$F$52,3,FALSE))</f>
        <v/>
      </c>
      <c r="D23" s="1"/>
      <c r="E23" s="129" t="str">
        <f t="shared" si="0"/>
        <v/>
      </c>
      <c r="F23" s="674"/>
      <c r="G23" s="220" t="str">
        <f t="shared" si="1"/>
        <v/>
      </c>
      <c r="H23" s="6"/>
      <c r="I23" s="461">
        <v>3800</v>
      </c>
      <c r="J23" s="10" t="s">
        <v>14</v>
      </c>
      <c r="K23" s="462" t="str">
        <f t="shared" si="4"/>
        <v/>
      </c>
      <c r="L23" s="10" t="s">
        <v>15</v>
      </c>
      <c r="M23" s="10" t="s">
        <v>16</v>
      </c>
      <c r="N23" s="192" t="str">
        <f t="shared" si="2"/>
        <v/>
      </c>
      <c r="O23" s="463">
        <f t="shared" si="5"/>
        <v>11600</v>
      </c>
      <c r="P23" s="10" t="s">
        <v>14</v>
      </c>
      <c r="Q23" s="462" t="str">
        <f t="shared" si="6"/>
        <v/>
      </c>
      <c r="R23" s="10" t="s">
        <v>17</v>
      </c>
      <c r="S23" s="10" t="s">
        <v>16</v>
      </c>
      <c r="T23" s="192" t="str">
        <f t="shared" si="3"/>
        <v/>
      </c>
      <c r="U23" s="16"/>
      <c r="V23" s="193" t="str">
        <f t="shared" si="7"/>
        <v/>
      </c>
      <c r="W23" s="193" t="str">
        <f t="shared" si="8"/>
        <v/>
      </c>
      <c r="X23" s="380"/>
    </row>
    <row r="24" spans="1:24" ht="30" customHeight="1">
      <c r="A24" s="564"/>
      <c r="B24" s="413" t="str">
        <f>IF($A24="","",VLOOKUP($A24,従事者明細!$A$3:$F$52,2,FALSE))</f>
        <v/>
      </c>
      <c r="C24" s="661" t="str">
        <f>IF($A24="","",VLOOKUP($A24,従事者明細!$A$3:$F$52,3,FALSE))</f>
        <v/>
      </c>
      <c r="D24" s="1"/>
      <c r="E24" s="129" t="str">
        <f t="shared" si="0"/>
        <v/>
      </c>
      <c r="F24" s="674"/>
      <c r="G24" s="220" t="str">
        <f t="shared" si="1"/>
        <v/>
      </c>
      <c r="H24" s="6"/>
      <c r="I24" s="461">
        <v>3800</v>
      </c>
      <c r="J24" s="10" t="s">
        <v>14</v>
      </c>
      <c r="K24" s="462" t="str">
        <f t="shared" si="4"/>
        <v/>
      </c>
      <c r="L24" s="10" t="s">
        <v>15</v>
      </c>
      <c r="M24" s="10" t="s">
        <v>16</v>
      </c>
      <c r="N24" s="192" t="str">
        <f t="shared" ref="N24:N31" si="9">IF(K24="","",SUM(I24*K24))</f>
        <v/>
      </c>
      <c r="O24" s="463">
        <f t="shared" si="5"/>
        <v>11600</v>
      </c>
      <c r="P24" s="10" t="s">
        <v>14</v>
      </c>
      <c r="Q24" s="462" t="str">
        <f t="shared" si="6"/>
        <v/>
      </c>
      <c r="R24" s="10" t="s">
        <v>17</v>
      </c>
      <c r="S24" s="10" t="s">
        <v>16</v>
      </c>
      <c r="T24" s="192" t="str">
        <f t="shared" ref="T24:T31" si="10">IF(Q24="","",SUM(O24*Q24))</f>
        <v/>
      </c>
      <c r="U24" s="16"/>
      <c r="V24" s="193" t="str">
        <f t="shared" ref="V24:V31" si="11">IF(D24="","",SUM(N24+T24+U24))</f>
        <v/>
      </c>
      <c r="W24" s="193" t="str">
        <f t="shared" si="8"/>
        <v/>
      </c>
      <c r="X24" s="380"/>
    </row>
    <row r="25" spans="1:24" ht="30" customHeight="1">
      <c r="A25" s="565"/>
      <c r="B25" s="413" t="str">
        <f>IF($A25="","",VLOOKUP($A25,従事者明細!$A$3:$F$52,2,FALSE))</f>
        <v/>
      </c>
      <c r="C25" s="661" t="str">
        <f>IF($A25="","",VLOOKUP($A25,従事者明細!$A$3:$F$52,3,FALSE))</f>
        <v/>
      </c>
      <c r="D25" s="1"/>
      <c r="E25" s="129" t="str">
        <f t="shared" si="0"/>
        <v/>
      </c>
      <c r="F25" s="460"/>
      <c r="G25" s="220" t="str">
        <f t="shared" si="1"/>
        <v/>
      </c>
      <c r="H25" s="6"/>
      <c r="I25" s="461">
        <v>3800</v>
      </c>
      <c r="J25" s="10" t="s">
        <v>14</v>
      </c>
      <c r="K25" s="462" t="str">
        <f t="shared" si="4"/>
        <v/>
      </c>
      <c r="L25" s="10" t="s">
        <v>15</v>
      </c>
      <c r="M25" s="10" t="s">
        <v>16</v>
      </c>
      <c r="N25" s="192" t="str">
        <f t="shared" si="9"/>
        <v/>
      </c>
      <c r="O25" s="463">
        <f t="shared" si="5"/>
        <v>11600</v>
      </c>
      <c r="P25" s="10" t="s">
        <v>14</v>
      </c>
      <c r="Q25" s="462" t="str">
        <f t="shared" si="6"/>
        <v/>
      </c>
      <c r="R25" s="10" t="s">
        <v>17</v>
      </c>
      <c r="S25" s="10" t="s">
        <v>16</v>
      </c>
      <c r="T25" s="192" t="str">
        <f t="shared" si="10"/>
        <v/>
      </c>
      <c r="U25" s="16"/>
      <c r="V25" s="193" t="str">
        <f t="shared" si="11"/>
        <v/>
      </c>
      <c r="W25" s="193" t="str">
        <f t="shared" si="8"/>
        <v/>
      </c>
      <c r="X25" s="380"/>
    </row>
    <row r="26" spans="1:24" ht="30" hidden="1" customHeight="1">
      <c r="A26" s="565"/>
      <c r="B26" s="413" t="str">
        <f>IF($A26="","",VLOOKUP($A26,従事者明細!$A$3:$F$52,2,FALSE))</f>
        <v/>
      </c>
      <c r="C26" s="661" t="str">
        <f>IF($A26="","",VLOOKUP($A26,従事者明細!$A$3:$F$52,3,FALSE))</f>
        <v/>
      </c>
      <c r="D26" s="1"/>
      <c r="E26" s="129" t="str">
        <f t="shared" si="0"/>
        <v/>
      </c>
      <c r="F26" s="460"/>
      <c r="G26" s="220" t="str">
        <f t="shared" si="1"/>
        <v/>
      </c>
      <c r="H26" s="6"/>
      <c r="I26" s="461">
        <v>3800</v>
      </c>
      <c r="J26" s="10" t="s">
        <v>14</v>
      </c>
      <c r="K26" s="462" t="str">
        <f t="shared" si="4"/>
        <v/>
      </c>
      <c r="L26" s="10" t="s">
        <v>15</v>
      </c>
      <c r="M26" s="10" t="s">
        <v>16</v>
      </c>
      <c r="N26" s="192" t="str">
        <f t="shared" si="9"/>
        <v/>
      </c>
      <c r="O26" s="463">
        <f t="shared" ref="O26:O41" si="12">IF(I26=3800,11600,IF(I26=3420,10440,9280))</f>
        <v>11600</v>
      </c>
      <c r="P26" s="10" t="s">
        <v>14</v>
      </c>
      <c r="Q26" s="462" t="str">
        <f t="shared" si="6"/>
        <v/>
      </c>
      <c r="R26" s="10" t="s">
        <v>17</v>
      </c>
      <c r="S26" s="10" t="s">
        <v>16</v>
      </c>
      <c r="T26" s="192" t="str">
        <f t="shared" si="10"/>
        <v/>
      </c>
      <c r="U26" s="16"/>
      <c r="V26" s="193" t="str">
        <f t="shared" si="11"/>
        <v/>
      </c>
      <c r="W26" s="193" t="str">
        <f t="shared" si="8"/>
        <v/>
      </c>
      <c r="X26" s="380"/>
    </row>
    <row r="27" spans="1:24" ht="30" hidden="1" customHeight="1">
      <c r="A27" s="565"/>
      <c r="B27" s="413" t="str">
        <f>IF($A27="","",VLOOKUP($A27,従事者明細!$A$3:$F$52,2,FALSE))</f>
        <v/>
      </c>
      <c r="C27" s="661" t="str">
        <f>IF($A27="","",VLOOKUP($A27,従事者明細!$A$3:$F$52,3,FALSE))</f>
        <v/>
      </c>
      <c r="D27" s="1"/>
      <c r="E27" s="129" t="str">
        <f t="shared" si="0"/>
        <v/>
      </c>
      <c r="F27" s="460"/>
      <c r="G27" s="220" t="str">
        <f t="shared" si="1"/>
        <v/>
      </c>
      <c r="H27" s="6"/>
      <c r="I27" s="461">
        <v>3800</v>
      </c>
      <c r="J27" s="10" t="s">
        <v>14</v>
      </c>
      <c r="K27" s="462" t="str">
        <f t="shared" si="4"/>
        <v/>
      </c>
      <c r="L27" s="10" t="s">
        <v>15</v>
      </c>
      <c r="M27" s="10" t="s">
        <v>16</v>
      </c>
      <c r="N27" s="192" t="str">
        <f t="shared" si="9"/>
        <v/>
      </c>
      <c r="O27" s="463">
        <f t="shared" si="12"/>
        <v>11600</v>
      </c>
      <c r="P27" s="10" t="s">
        <v>14</v>
      </c>
      <c r="Q27" s="462" t="str">
        <f t="shared" si="6"/>
        <v/>
      </c>
      <c r="R27" s="10" t="s">
        <v>17</v>
      </c>
      <c r="S27" s="10" t="s">
        <v>16</v>
      </c>
      <c r="T27" s="192" t="str">
        <f t="shared" si="10"/>
        <v/>
      </c>
      <c r="U27" s="16"/>
      <c r="V27" s="193" t="str">
        <f t="shared" si="11"/>
        <v/>
      </c>
      <c r="W27" s="193" t="str">
        <f t="shared" si="8"/>
        <v/>
      </c>
      <c r="X27" s="380"/>
    </row>
    <row r="28" spans="1:24" ht="30" hidden="1" customHeight="1">
      <c r="A28" s="565"/>
      <c r="B28" s="413" t="str">
        <f>IF($A28="","",VLOOKUP($A28,従事者明細!$A$3:$F$52,2,FALSE))</f>
        <v/>
      </c>
      <c r="C28" s="661" t="str">
        <f>IF($A28="","",VLOOKUP($A28,従事者明細!$A$3:$F$52,3,FALSE))</f>
        <v/>
      </c>
      <c r="D28" s="1"/>
      <c r="E28" s="129" t="str">
        <f t="shared" si="0"/>
        <v/>
      </c>
      <c r="F28" s="460"/>
      <c r="G28" s="220" t="str">
        <f t="shared" si="1"/>
        <v/>
      </c>
      <c r="H28" s="6"/>
      <c r="I28" s="461">
        <v>3800</v>
      </c>
      <c r="J28" s="10" t="s">
        <v>14</v>
      </c>
      <c r="K28" s="462" t="str">
        <f t="shared" si="4"/>
        <v/>
      </c>
      <c r="L28" s="10" t="s">
        <v>15</v>
      </c>
      <c r="M28" s="10" t="s">
        <v>16</v>
      </c>
      <c r="N28" s="192" t="str">
        <f t="shared" si="9"/>
        <v/>
      </c>
      <c r="O28" s="463">
        <f t="shared" si="12"/>
        <v>11600</v>
      </c>
      <c r="P28" s="10" t="s">
        <v>14</v>
      </c>
      <c r="Q28" s="462" t="str">
        <f t="shared" si="6"/>
        <v/>
      </c>
      <c r="R28" s="10" t="s">
        <v>17</v>
      </c>
      <c r="S28" s="10" t="s">
        <v>16</v>
      </c>
      <c r="T28" s="192" t="str">
        <f t="shared" si="10"/>
        <v/>
      </c>
      <c r="U28" s="16"/>
      <c r="V28" s="193" t="str">
        <f t="shared" si="11"/>
        <v/>
      </c>
      <c r="W28" s="193" t="str">
        <f t="shared" si="8"/>
        <v/>
      </c>
      <c r="X28" s="380"/>
    </row>
    <row r="29" spans="1:24" ht="30" hidden="1" customHeight="1">
      <c r="A29" s="565"/>
      <c r="B29" s="413" t="str">
        <f>IF($A29="","",VLOOKUP($A29,従事者明細!$A$3:$F$52,2,FALSE))</f>
        <v/>
      </c>
      <c r="C29" s="661" t="str">
        <f>IF($A29="","",VLOOKUP($A29,従事者明細!$A$3:$F$52,3,FALSE))</f>
        <v/>
      </c>
      <c r="D29" s="1"/>
      <c r="E29" s="129" t="str">
        <f t="shared" si="0"/>
        <v/>
      </c>
      <c r="F29" s="460"/>
      <c r="G29" s="220" t="str">
        <f t="shared" si="1"/>
        <v/>
      </c>
      <c r="H29" s="6"/>
      <c r="I29" s="461">
        <v>3800</v>
      </c>
      <c r="J29" s="10" t="s">
        <v>14</v>
      </c>
      <c r="K29" s="462" t="str">
        <f t="shared" si="4"/>
        <v/>
      </c>
      <c r="L29" s="10" t="s">
        <v>15</v>
      </c>
      <c r="M29" s="10" t="s">
        <v>16</v>
      </c>
      <c r="N29" s="192" t="str">
        <f t="shared" si="9"/>
        <v/>
      </c>
      <c r="O29" s="463">
        <f t="shared" si="12"/>
        <v>11600</v>
      </c>
      <c r="P29" s="10" t="s">
        <v>14</v>
      </c>
      <c r="Q29" s="462" t="str">
        <f t="shared" si="6"/>
        <v/>
      </c>
      <c r="R29" s="10" t="s">
        <v>17</v>
      </c>
      <c r="S29" s="10" t="s">
        <v>16</v>
      </c>
      <c r="T29" s="192" t="str">
        <f t="shared" si="10"/>
        <v/>
      </c>
      <c r="U29" s="16"/>
      <c r="V29" s="193" t="str">
        <f t="shared" si="11"/>
        <v/>
      </c>
      <c r="W29" s="193" t="str">
        <f t="shared" si="8"/>
        <v/>
      </c>
      <c r="X29" s="380"/>
    </row>
    <row r="30" spans="1:24" ht="30" hidden="1" customHeight="1">
      <c r="A30" s="565"/>
      <c r="B30" s="413" t="str">
        <f>IF($A30="","",VLOOKUP($A30,従事者明細!$A$3:$F$52,2,FALSE))</f>
        <v/>
      </c>
      <c r="C30" s="661" t="str">
        <f>IF($A30="","",VLOOKUP($A30,従事者明細!$A$3:$F$52,3,FALSE))</f>
        <v/>
      </c>
      <c r="D30" s="1"/>
      <c r="E30" s="129" t="str">
        <f t="shared" si="0"/>
        <v/>
      </c>
      <c r="F30" s="460"/>
      <c r="G30" s="220" t="str">
        <f t="shared" si="1"/>
        <v/>
      </c>
      <c r="H30" s="6"/>
      <c r="I30" s="461">
        <v>3800</v>
      </c>
      <c r="J30" s="10" t="s">
        <v>14</v>
      </c>
      <c r="K30" s="462" t="str">
        <f t="shared" si="4"/>
        <v/>
      </c>
      <c r="L30" s="10" t="s">
        <v>15</v>
      </c>
      <c r="M30" s="10" t="s">
        <v>16</v>
      </c>
      <c r="N30" s="192" t="str">
        <f t="shared" si="9"/>
        <v/>
      </c>
      <c r="O30" s="463">
        <f t="shared" si="12"/>
        <v>11600</v>
      </c>
      <c r="P30" s="10" t="s">
        <v>14</v>
      </c>
      <c r="Q30" s="462" t="str">
        <f t="shared" si="6"/>
        <v/>
      </c>
      <c r="R30" s="10" t="s">
        <v>17</v>
      </c>
      <c r="S30" s="10" t="s">
        <v>16</v>
      </c>
      <c r="T30" s="192" t="str">
        <f t="shared" si="10"/>
        <v/>
      </c>
      <c r="U30" s="16"/>
      <c r="V30" s="193" t="str">
        <f t="shared" si="11"/>
        <v/>
      </c>
      <c r="W30" s="193" t="str">
        <f t="shared" si="8"/>
        <v/>
      </c>
      <c r="X30" s="380"/>
    </row>
    <row r="31" spans="1:24" ht="30" hidden="1" customHeight="1">
      <c r="A31" s="565"/>
      <c r="B31" s="413" t="str">
        <f>IF($A31="","",VLOOKUP($A31,従事者明細!$A$3:$F$52,2,FALSE))</f>
        <v/>
      </c>
      <c r="C31" s="661" t="str">
        <f>IF($A31="","",VLOOKUP($A31,従事者明細!$A$3:$F$52,3,FALSE))</f>
        <v/>
      </c>
      <c r="D31" s="1"/>
      <c r="E31" s="129" t="str">
        <f t="shared" si="0"/>
        <v/>
      </c>
      <c r="F31" s="460"/>
      <c r="G31" s="220" t="str">
        <f t="shared" si="1"/>
        <v/>
      </c>
      <c r="H31" s="6"/>
      <c r="I31" s="461">
        <v>3800</v>
      </c>
      <c r="J31" s="10" t="s">
        <v>14</v>
      </c>
      <c r="K31" s="462" t="str">
        <f t="shared" si="4"/>
        <v/>
      </c>
      <c r="L31" s="10" t="s">
        <v>15</v>
      </c>
      <c r="M31" s="10" t="s">
        <v>16</v>
      </c>
      <c r="N31" s="192" t="str">
        <f t="shared" si="9"/>
        <v/>
      </c>
      <c r="O31" s="463">
        <f t="shared" si="12"/>
        <v>11600</v>
      </c>
      <c r="P31" s="10" t="s">
        <v>14</v>
      </c>
      <c r="Q31" s="462" t="str">
        <f t="shared" si="6"/>
        <v/>
      </c>
      <c r="R31" s="10" t="s">
        <v>17</v>
      </c>
      <c r="S31" s="10" t="s">
        <v>16</v>
      </c>
      <c r="T31" s="192" t="str">
        <f t="shared" si="10"/>
        <v/>
      </c>
      <c r="U31" s="16"/>
      <c r="V31" s="193" t="str">
        <f t="shared" si="11"/>
        <v/>
      </c>
      <c r="W31" s="193" t="str">
        <f t="shared" si="8"/>
        <v/>
      </c>
      <c r="X31" s="380"/>
    </row>
    <row r="32" spans="1:24" ht="30" hidden="1" customHeight="1">
      <c r="A32" s="565"/>
      <c r="B32" s="413" t="str">
        <f>IF($A32="","",VLOOKUP($A32,従事者明細!$A$3:$F$52,2,FALSE))</f>
        <v/>
      </c>
      <c r="C32" s="661" t="str">
        <f>IF($A32="","",VLOOKUP($A32,従事者明細!$A$3:$F$52,3,FALSE))</f>
        <v/>
      </c>
      <c r="D32" s="1"/>
      <c r="E32" s="129" t="str">
        <f t="shared" si="0"/>
        <v/>
      </c>
      <c r="F32" s="460"/>
      <c r="G32" s="220" t="str">
        <f t="shared" si="1"/>
        <v/>
      </c>
      <c r="H32" s="6"/>
      <c r="I32" s="461">
        <v>3800</v>
      </c>
      <c r="J32" s="10" t="s">
        <v>14</v>
      </c>
      <c r="K32" s="462" t="str">
        <f t="shared" si="4"/>
        <v/>
      </c>
      <c r="L32" s="10" t="s">
        <v>15</v>
      </c>
      <c r="M32" s="10" t="s">
        <v>16</v>
      </c>
      <c r="N32" s="192" t="str">
        <f t="shared" ref="N32:N41" si="13">IF(K32="","",SUM(I32*K32))</f>
        <v/>
      </c>
      <c r="O32" s="463">
        <f t="shared" si="12"/>
        <v>11600</v>
      </c>
      <c r="P32" s="10" t="s">
        <v>14</v>
      </c>
      <c r="Q32" s="462" t="str">
        <f t="shared" si="6"/>
        <v/>
      </c>
      <c r="R32" s="10" t="s">
        <v>17</v>
      </c>
      <c r="S32" s="10" t="s">
        <v>16</v>
      </c>
      <c r="T32" s="192" t="str">
        <f t="shared" ref="T32:T41" si="14">IF(Q32="","",SUM(O32*Q32))</f>
        <v/>
      </c>
      <c r="U32" s="16"/>
      <c r="V32" s="193" t="str">
        <f t="shared" ref="V32:V41" si="15">IF(D32="","",SUM(N32+T32+U32))</f>
        <v/>
      </c>
      <c r="W32" s="193" t="str">
        <f t="shared" si="8"/>
        <v/>
      </c>
      <c r="X32" s="380"/>
    </row>
    <row r="33" spans="1:24" ht="30" hidden="1" customHeight="1">
      <c r="A33" s="565"/>
      <c r="B33" s="413" t="str">
        <f>IF($A33="","",VLOOKUP($A33,従事者明細!$A$3:$F$52,2,FALSE))</f>
        <v/>
      </c>
      <c r="C33" s="661" t="str">
        <f>IF($A33="","",VLOOKUP($A33,従事者明細!$A$3:$F$52,3,FALSE))</f>
        <v/>
      </c>
      <c r="D33" s="1"/>
      <c r="E33" s="129" t="str">
        <f t="shared" si="0"/>
        <v/>
      </c>
      <c r="F33" s="460"/>
      <c r="G33" s="220" t="str">
        <f t="shared" si="1"/>
        <v/>
      </c>
      <c r="H33" s="6"/>
      <c r="I33" s="461">
        <v>3800</v>
      </c>
      <c r="J33" s="10" t="s">
        <v>14</v>
      </c>
      <c r="K33" s="462" t="str">
        <f t="shared" si="4"/>
        <v/>
      </c>
      <c r="L33" s="10" t="s">
        <v>15</v>
      </c>
      <c r="M33" s="10" t="s">
        <v>16</v>
      </c>
      <c r="N33" s="192" t="str">
        <f t="shared" si="13"/>
        <v/>
      </c>
      <c r="O33" s="463">
        <f t="shared" si="12"/>
        <v>11600</v>
      </c>
      <c r="P33" s="10" t="s">
        <v>14</v>
      </c>
      <c r="Q33" s="462" t="str">
        <f t="shared" si="6"/>
        <v/>
      </c>
      <c r="R33" s="10" t="s">
        <v>17</v>
      </c>
      <c r="S33" s="10" t="s">
        <v>16</v>
      </c>
      <c r="T33" s="192" t="str">
        <f t="shared" si="14"/>
        <v/>
      </c>
      <c r="U33" s="16"/>
      <c r="V33" s="193" t="str">
        <f t="shared" si="15"/>
        <v/>
      </c>
      <c r="W33" s="193" t="str">
        <f t="shared" si="8"/>
        <v/>
      </c>
      <c r="X33" s="380"/>
    </row>
    <row r="34" spans="1:24" ht="30" hidden="1" customHeight="1">
      <c r="A34" s="565"/>
      <c r="B34" s="413" t="str">
        <f>IF($A34="","",VLOOKUP($A34,従事者明細!$A$3:$F$52,2,FALSE))</f>
        <v/>
      </c>
      <c r="C34" s="661" t="str">
        <f>IF($A34="","",VLOOKUP($A34,従事者明細!$A$3:$F$52,3,FALSE))</f>
        <v/>
      </c>
      <c r="D34" s="1"/>
      <c r="E34" s="129" t="str">
        <f t="shared" si="0"/>
        <v/>
      </c>
      <c r="F34" s="460"/>
      <c r="G34" s="220" t="str">
        <f t="shared" si="1"/>
        <v/>
      </c>
      <c r="H34" s="6"/>
      <c r="I34" s="461">
        <v>3800</v>
      </c>
      <c r="J34" s="10" t="s">
        <v>14</v>
      </c>
      <c r="K34" s="462" t="str">
        <f t="shared" si="4"/>
        <v/>
      </c>
      <c r="L34" s="10" t="s">
        <v>15</v>
      </c>
      <c r="M34" s="10" t="s">
        <v>16</v>
      </c>
      <c r="N34" s="192" t="str">
        <f t="shared" si="13"/>
        <v/>
      </c>
      <c r="O34" s="463">
        <f t="shared" si="12"/>
        <v>11600</v>
      </c>
      <c r="P34" s="10" t="s">
        <v>14</v>
      </c>
      <c r="Q34" s="462" t="str">
        <f t="shared" si="6"/>
        <v/>
      </c>
      <c r="R34" s="10" t="s">
        <v>17</v>
      </c>
      <c r="S34" s="10" t="s">
        <v>16</v>
      </c>
      <c r="T34" s="192" t="str">
        <f t="shared" si="14"/>
        <v/>
      </c>
      <c r="U34" s="16"/>
      <c r="V34" s="193" t="str">
        <f t="shared" si="15"/>
        <v/>
      </c>
      <c r="W34" s="193" t="str">
        <f t="shared" si="8"/>
        <v/>
      </c>
      <c r="X34" s="380"/>
    </row>
    <row r="35" spans="1:24" ht="30" hidden="1" customHeight="1">
      <c r="A35" s="565"/>
      <c r="B35" s="413" t="str">
        <f>IF($A35="","",VLOOKUP($A35,従事者明細!$A$3:$F$52,2,FALSE))</f>
        <v/>
      </c>
      <c r="C35" s="661" t="str">
        <f>IF($A35="","",VLOOKUP($A35,従事者明細!$A$3:$F$52,3,FALSE))</f>
        <v/>
      </c>
      <c r="D35" s="1"/>
      <c r="E35" s="129" t="str">
        <f t="shared" si="0"/>
        <v/>
      </c>
      <c r="F35" s="460"/>
      <c r="G35" s="220" t="str">
        <f t="shared" si="1"/>
        <v/>
      </c>
      <c r="H35" s="6"/>
      <c r="I35" s="461">
        <v>3800</v>
      </c>
      <c r="J35" s="10" t="s">
        <v>14</v>
      </c>
      <c r="K35" s="462" t="str">
        <f t="shared" si="4"/>
        <v/>
      </c>
      <c r="L35" s="10" t="s">
        <v>15</v>
      </c>
      <c r="M35" s="10" t="s">
        <v>16</v>
      </c>
      <c r="N35" s="192" t="str">
        <f t="shared" si="13"/>
        <v/>
      </c>
      <c r="O35" s="463">
        <f t="shared" si="12"/>
        <v>11600</v>
      </c>
      <c r="P35" s="10" t="s">
        <v>14</v>
      </c>
      <c r="Q35" s="462" t="str">
        <f t="shared" si="6"/>
        <v/>
      </c>
      <c r="R35" s="10" t="s">
        <v>17</v>
      </c>
      <c r="S35" s="10" t="s">
        <v>16</v>
      </c>
      <c r="T35" s="192" t="str">
        <f t="shared" si="14"/>
        <v/>
      </c>
      <c r="U35" s="16"/>
      <c r="V35" s="193" t="str">
        <f t="shared" si="15"/>
        <v/>
      </c>
      <c r="W35" s="193" t="str">
        <f t="shared" si="8"/>
        <v/>
      </c>
      <c r="X35" s="380"/>
    </row>
    <row r="36" spans="1:24" ht="30" hidden="1" customHeight="1">
      <c r="A36" s="565"/>
      <c r="B36" s="413" t="str">
        <f>IF($A36="","",VLOOKUP($A36,従事者明細!$A$3:$F$52,2,FALSE))</f>
        <v/>
      </c>
      <c r="C36" s="661" t="str">
        <f>IF($A36="","",VLOOKUP($A36,従事者明細!$A$3:$F$52,3,FALSE))</f>
        <v/>
      </c>
      <c r="D36" s="1"/>
      <c r="E36" s="129" t="str">
        <f t="shared" si="0"/>
        <v/>
      </c>
      <c r="F36" s="460"/>
      <c r="G36" s="220" t="str">
        <f t="shared" si="1"/>
        <v/>
      </c>
      <c r="H36" s="6"/>
      <c r="I36" s="461">
        <v>3800</v>
      </c>
      <c r="J36" s="10" t="s">
        <v>14</v>
      </c>
      <c r="K36" s="462" t="str">
        <f t="shared" si="4"/>
        <v/>
      </c>
      <c r="L36" s="10" t="s">
        <v>15</v>
      </c>
      <c r="M36" s="10" t="s">
        <v>16</v>
      </c>
      <c r="N36" s="192" t="str">
        <f t="shared" si="13"/>
        <v/>
      </c>
      <c r="O36" s="463">
        <f t="shared" si="12"/>
        <v>11600</v>
      </c>
      <c r="P36" s="10" t="s">
        <v>14</v>
      </c>
      <c r="Q36" s="462" t="str">
        <f t="shared" si="6"/>
        <v/>
      </c>
      <c r="R36" s="10" t="s">
        <v>17</v>
      </c>
      <c r="S36" s="10" t="s">
        <v>16</v>
      </c>
      <c r="T36" s="192" t="str">
        <f t="shared" si="14"/>
        <v/>
      </c>
      <c r="U36" s="16"/>
      <c r="V36" s="193" t="str">
        <f t="shared" si="15"/>
        <v/>
      </c>
      <c r="W36" s="193" t="str">
        <f t="shared" si="8"/>
        <v/>
      </c>
      <c r="X36" s="380"/>
    </row>
    <row r="37" spans="1:24" ht="30" hidden="1" customHeight="1">
      <c r="A37" s="565"/>
      <c r="B37" s="413" t="str">
        <f>IF($A37="","",VLOOKUP($A37,従事者明細!$A$3:$F$52,2,FALSE))</f>
        <v/>
      </c>
      <c r="C37" s="661" t="str">
        <f>IF($A37="","",VLOOKUP($A37,従事者明細!$A$3:$F$52,3,FALSE))</f>
        <v/>
      </c>
      <c r="D37" s="1"/>
      <c r="E37" s="129" t="str">
        <f t="shared" si="0"/>
        <v/>
      </c>
      <c r="F37" s="460"/>
      <c r="G37" s="220" t="str">
        <f t="shared" si="1"/>
        <v/>
      </c>
      <c r="H37" s="6"/>
      <c r="I37" s="461">
        <v>3800</v>
      </c>
      <c r="J37" s="10" t="s">
        <v>14</v>
      </c>
      <c r="K37" s="462" t="str">
        <f t="shared" si="4"/>
        <v/>
      </c>
      <c r="L37" s="10" t="s">
        <v>15</v>
      </c>
      <c r="M37" s="10" t="s">
        <v>16</v>
      </c>
      <c r="N37" s="192" t="str">
        <f t="shared" si="13"/>
        <v/>
      </c>
      <c r="O37" s="463">
        <f t="shared" si="12"/>
        <v>11600</v>
      </c>
      <c r="P37" s="10" t="s">
        <v>14</v>
      </c>
      <c r="Q37" s="462" t="str">
        <f t="shared" si="6"/>
        <v/>
      </c>
      <c r="R37" s="10" t="s">
        <v>17</v>
      </c>
      <c r="S37" s="10" t="s">
        <v>16</v>
      </c>
      <c r="T37" s="192" t="str">
        <f t="shared" si="14"/>
        <v/>
      </c>
      <c r="U37" s="16"/>
      <c r="V37" s="193" t="str">
        <f t="shared" si="15"/>
        <v/>
      </c>
      <c r="W37" s="193" t="str">
        <f t="shared" si="8"/>
        <v/>
      </c>
      <c r="X37" s="380"/>
    </row>
    <row r="38" spans="1:24" ht="30" hidden="1" customHeight="1">
      <c r="A38" s="565"/>
      <c r="B38" s="413" t="str">
        <f>IF($A38="","",VLOOKUP($A38,従事者明細!$A$3:$F$52,2,FALSE))</f>
        <v/>
      </c>
      <c r="C38" s="661" t="str">
        <f>IF($A38="","",VLOOKUP($A38,従事者明細!$A$3:$F$52,3,FALSE))</f>
        <v/>
      </c>
      <c r="D38" s="1"/>
      <c r="E38" s="129" t="str">
        <f t="shared" si="0"/>
        <v/>
      </c>
      <c r="F38" s="460"/>
      <c r="G38" s="220" t="str">
        <f t="shared" si="1"/>
        <v/>
      </c>
      <c r="H38" s="6"/>
      <c r="I38" s="461">
        <v>3800</v>
      </c>
      <c r="J38" s="10" t="s">
        <v>14</v>
      </c>
      <c r="K38" s="462" t="str">
        <f t="shared" si="4"/>
        <v/>
      </c>
      <c r="L38" s="10" t="s">
        <v>15</v>
      </c>
      <c r="M38" s="10" t="s">
        <v>16</v>
      </c>
      <c r="N38" s="192" t="str">
        <f t="shared" si="13"/>
        <v/>
      </c>
      <c r="O38" s="463">
        <f t="shared" si="12"/>
        <v>11600</v>
      </c>
      <c r="P38" s="10" t="s">
        <v>14</v>
      </c>
      <c r="Q38" s="462" t="str">
        <f t="shared" si="6"/>
        <v/>
      </c>
      <c r="R38" s="10" t="s">
        <v>17</v>
      </c>
      <c r="S38" s="10" t="s">
        <v>16</v>
      </c>
      <c r="T38" s="192" t="str">
        <f t="shared" si="14"/>
        <v/>
      </c>
      <c r="U38" s="16"/>
      <c r="V38" s="193" t="str">
        <f t="shared" si="15"/>
        <v/>
      </c>
      <c r="W38" s="193" t="str">
        <f t="shared" si="8"/>
        <v/>
      </c>
      <c r="X38" s="380"/>
    </row>
    <row r="39" spans="1:24" ht="30" hidden="1" customHeight="1">
      <c r="A39" s="565"/>
      <c r="B39" s="413" t="str">
        <f>IF($A39="","",VLOOKUP($A39,従事者明細!$A$3:$F$52,2,FALSE))</f>
        <v/>
      </c>
      <c r="C39" s="661" t="str">
        <f>IF($A39="","",VLOOKUP($A39,従事者明細!$A$3:$F$52,3,FALSE))</f>
        <v/>
      </c>
      <c r="D39" s="1"/>
      <c r="E39" s="129" t="str">
        <f t="shared" si="0"/>
        <v/>
      </c>
      <c r="F39" s="460"/>
      <c r="G39" s="220" t="str">
        <f t="shared" si="1"/>
        <v/>
      </c>
      <c r="H39" s="9"/>
      <c r="I39" s="461">
        <v>3800</v>
      </c>
      <c r="J39" s="10" t="s">
        <v>14</v>
      </c>
      <c r="K39" s="462" t="str">
        <f t="shared" si="4"/>
        <v/>
      </c>
      <c r="L39" s="10" t="s">
        <v>15</v>
      </c>
      <c r="M39" s="10" t="s">
        <v>16</v>
      </c>
      <c r="N39" s="192" t="str">
        <f t="shared" si="13"/>
        <v/>
      </c>
      <c r="O39" s="463">
        <f t="shared" si="12"/>
        <v>11600</v>
      </c>
      <c r="P39" s="10" t="s">
        <v>14</v>
      </c>
      <c r="Q39" s="462" t="str">
        <f t="shared" si="6"/>
        <v/>
      </c>
      <c r="R39" s="10" t="s">
        <v>17</v>
      </c>
      <c r="S39" s="10" t="s">
        <v>16</v>
      </c>
      <c r="T39" s="192" t="str">
        <f t="shared" si="14"/>
        <v/>
      </c>
      <c r="U39" s="16"/>
      <c r="V39" s="193" t="str">
        <f t="shared" si="15"/>
        <v/>
      </c>
      <c r="W39" s="193" t="str">
        <f t="shared" si="8"/>
        <v/>
      </c>
      <c r="X39" s="380"/>
    </row>
    <row r="40" spans="1:24" ht="30" hidden="1" customHeight="1">
      <c r="A40" s="565"/>
      <c r="B40" s="413" t="str">
        <f>IF($A40="","",VLOOKUP($A40,従事者明細!$A$3:$F$52,2,FALSE))</f>
        <v/>
      </c>
      <c r="C40" s="661" t="str">
        <f>IF($A40="","",VLOOKUP($A40,従事者明細!$A$3:$F$52,3,FALSE))</f>
        <v/>
      </c>
      <c r="D40" s="1"/>
      <c r="E40" s="129" t="str">
        <f t="shared" si="0"/>
        <v/>
      </c>
      <c r="F40" s="460"/>
      <c r="G40" s="220" t="str">
        <f t="shared" si="1"/>
        <v/>
      </c>
      <c r="H40" s="6"/>
      <c r="I40" s="461">
        <v>3800</v>
      </c>
      <c r="J40" s="10" t="s">
        <v>14</v>
      </c>
      <c r="K40" s="462" t="str">
        <f t="shared" si="4"/>
        <v/>
      </c>
      <c r="L40" s="10" t="s">
        <v>15</v>
      </c>
      <c r="M40" s="10" t="s">
        <v>16</v>
      </c>
      <c r="N40" s="192" t="str">
        <f t="shared" si="13"/>
        <v/>
      </c>
      <c r="O40" s="463">
        <f t="shared" si="12"/>
        <v>11600</v>
      </c>
      <c r="P40" s="10" t="s">
        <v>14</v>
      </c>
      <c r="Q40" s="462" t="str">
        <f t="shared" si="6"/>
        <v/>
      </c>
      <c r="R40" s="10" t="s">
        <v>17</v>
      </c>
      <c r="S40" s="10" t="s">
        <v>16</v>
      </c>
      <c r="T40" s="192" t="str">
        <f t="shared" si="14"/>
        <v/>
      </c>
      <c r="U40" s="16"/>
      <c r="V40" s="193" t="str">
        <f t="shared" si="15"/>
        <v/>
      </c>
      <c r="W40" s="193" t="str">
        <f t="shared" si="8"/>
        <v/>
      </c>
      <c r="X40" s="380"/>
    </row>
    <row r="41" spans="1:24" ht="30" customHeight="1" thickBot="1">
      <c r="A41" s="565"/>
      <c r="B41" s="663" t="str">
        <f>IF($A41="","",VLOOKUP($A41,従事者明細!$A$3:$F$52,2,FALSE))</f>
        <v/>
      </c>
      <c r="C41" s="664" t="str">
        <f>IF($A41="","",VLOOKUP($A41,従事者明細!$A$3:$F$52,3,FALSE))</f>
        <v/>
      </c>
      <c r="D41" s="604"/>
      <c r="E41" s="605" t="str">
        <f t="shared" si="0"/>
        <v/>
      </c>
      <c r="F41" s="460"/>
      <c r="G41" s="220" t="str">
        <f t="shared" si="1"/>
        <v/>
      </c>
      <c r="H41" s="6"/>
      <c r="I41" s="606">
        <v>3800</v>
      </c>
      <c r="J41" s="9" t="s">
        <v>14</v>
      </c>
      <c r="K41" s="487" t="str">
        <f t="shared" si="4"/>
        <v/>
      </c>
      <c r="L41" s="9" t="s">
        <v>15</v>
      </c>
      <c r="M41" s="9" t="s">
        <v>16</v>
      </c>
      <c r="N41" s="488" t="str">
        <f t="shared" si="13"/>
        <v/>
      </c>
      <c r="O41" s="491">
        <f t="shared" si="12"/>
        <v>11600</v>
      </c>
      <c r="P41" s="9" t="s">
        <v>14</v>
      </c>
      <c r="Q41" s="487" t="str">
        <f t="shared" si="6"/>
        <v/>
      </c>
      <c r="R41" s="9" t="s">
        <v>17</v>
      </c>
      <c r="S41" s="9" t="s">
        <v>16</v>
      </c>
      <c r="T41" s="488" t="str">
        <f t="shared" si="14"/>
        <v/>
      </c>
      <c r="U41" s="492"/>
      <c r="V41" s="607" t="str">
        <f t="shared" si="15"/>
        <v/>
      </c>
      <c r="W41" s="193" t="str">
        <f t="shared" si="8"/>
        <v/>
      </c>
      <c r="X41" s="380"/>
    </row>
    <row r="42" spans="1:24" ht="30" customHeight="1" thickBot="1">
      <c r="B42" s="603" t="s">
        <v>342</v>
      </c>
      <c r="C42" s="14">
        <f>COUNTIF(A9:A41, "&gt;0")</f>
        <v>0</v>
      </c>
      <c r="D42" s="603" t="s">
        <v>20</v>
      </c>
      <c r="E42" s="14">
        <f>SUM(E9:E41)</f>
        <v>0</v>
      </c>
      <c r="F42" s="42"/>
      <c r="G42" s="6"/>
      <c r="H42" s="6"/>
      <c r="I42" s="489" t="s">
        <v>20</v>
      </c>
      <c r="J42" s="608" t="s">
        <v>340</v>
      </c>
      <c r="K42" s="609">
        <f>SUM(K9:K41)</f>
        <v>0</v>
      </c>
      <c r="L42" s="610"/>
      <c r="M42" s="608" t="s">
        <v>345</v>
      </c>
      <c r="N42" s="495">
        <f>SUM(N9:N41)</f>
        <v>0</v>
      </c>
      <c r="O42" s="612"/>
      <c r="P42" s="613" t="s">
        <v>341</v>
      </c>
      <c r="Q42" s="611">
        <f>SUM(Q9:Q41)</f>
        <v>0</v>
      </c>
      <c r="R42" s="610"/>
      <c r="S42" s="608" t="s">
        <v>344</v>
      </c>
      <c r="T42" s="493">
        <f>SUM(T9:T41)</f>
        <v>0</v>
      </c>
      <c r="U42" s="493">
        <f>SUM(U9:U41)</f>
        <v>0</v>
      </c>
      <c r="V42" s="490">
        <f>SUM(V9:V41)</f>
        <v>0</v>
      </c>
      <c r="W42" s="42"/>
      <c r="X42" s="42"/>
    </row>
    <row r="43" spans="1:24" ht="30" customHeight="1" thickBot="1">
      <c r="B43" s="6"/>
      <c r="C43" s="57"/>
      <c r="D43" s="62" t="s">
        <v>80</v>
      </c>
      <c r="E43" s="665">
        <f>ROUNDDOWN(E42,-3)</f>
        <v>0</v>
      </c>
      <c r="F43" s="41"/>
      <c r="G43" s="6"/>
      <c r="H43" s="6"/>
      <c r="I43" s="11"/>
      <c r="J43" s="11"/>
      <c r="K43" s="11"/>
      <c r="L43" s="11"/>
      <c r="M43" s="11"/>
      <c r="N43" s="12"/>
      <c r="O43" s="11"/>
      <c r="P43" s="11"/>
      <c r="Q43" s="11"/>
      <c r="R43" s="11"/>
      <c r="S43" s="11"/>
      <c r="T43" s="12"/>
      <c r="U43" s="62" t="s">
        <v>80</v>
      </c>
      <c r="V43" s="665">
        <f>ROUNDDOWN(V42,-3)</f>
        <v>0</v>
      </c>
      <c r="W43" s="666"/>
      <c r="X43" s="666"/>
    </row>
    <row r="44" spans="1:24" ht="30" customHeight="1">
      <c r="B44" s="6"/>
      <c r="C44" s="6"/>
      <c r="D44" s="659"/>
      <c r="E44" s="42"/>
      <c r="F44" s="41"/>
      <c r="G44" s="6"/>
      <c r="H44" s="6"/>
      <c r="I44" s="11"/>
      <c r="J44" s="11"/>
      <c r="K44" s="11"/>
      <c r="L44" s="11"/>
      <c r="M44" s="11"/>
      <c r="N44" s="12"/>
      <c r="O44" s="11"/>
      <c r="P44" s="11"/>
      <c r="Q44" s="11"/>
      <c r="R44" s="11"/>
      <c r="S44" s="11"/>
      <c r="T44" s="12"/>
      <c r="U44" s="13"/>
      <c r="V44" s="77"/>
      <c r="W44" s="77"/>
      <c r="X44" s="77"/>
    </row>
    <row r="45" spans="1:24" ht="30" customHeight="1">
      <c r="D45" s="128" t="s">
        <v>381</v>
      </c>
      <c r="E45" s="670" t="s">
        <v>382</v>
      </c>
      <c r="F45" s="389" t="s">
        <v>383</v>
      </c>
      <c r="G45" s="772" t="s">
        <v>28</v>
      </c>
      <c r="H45" s="789"/>
      <c r="I45" s="670" t="s">
        <v>384</v>
      </c>
      <c r="J45" s="788" t="s">
        <v>385</v>
      </c>
      <c r="K45" s="788"/>
      <c r="L45" s="788" t="s">
        <v>386</v>
      </c>
      <c r="M45" s="788"/>
      <c r="N45" s="381" t="s">
        <v>302</v>
      </c>
      <c r="O45" s="382" t="s">
        <v>387</v>
      </c>
      <c r="P45" s="772" t="s">
        <v>303</v>
      </c>
      <c r="Q45" s="773"/>
      <c r="R45" s="772" t="s">
        <v>372</v>
      </c>
      <c r="S45" s="774"/>
      <c r="T45" s="774"/>
      <c r="U45" s="774"/>
      <c r="V45" s="775"/>
      <c r="W45" s="667" t="s">
        <v>131</v>
      </c>
    </row>
    <row r="46" spans="1:24" ht="24" customHeight="1">
      <c r="B46" s="780"/>
      <c r="C46" s="785" t="s">
        <v>21</v>
      </c>
      <c r="D46" s="464">
        <v>1</v>
      </c>
      <c r="E46" s="130">
        <f t="shared" ref="E46:E51" si="16">SUM(G46:Q46)</f>
        <v>0</v>
      </c>
      <c r="F46" s="219"/>
      <c r="G46" s="762"/>
      <c r="H46" s="763"/>
      <c r="I46" s="673"/>
      <c r="J46" s="764"/>
      <c r="K46" s="765"/>
      <c r="L46" s="770"/>
      <c r="M46" s="771"/>
      <c r="N46" s="494"/>
      <c r="O46" s="383">
        <f t="shared" ref="O46:O51" si="17">ROUND(G46*0.05,0)</f>
        <v>0</v>
      </c>
      <c r="P46" s="776"/>
      <c r="Q46" s="777"/>
      <c r="R46" s="776"/>
      <c r="S46" s="778"/>
      <c r="T46" s="778"/>
      <c r="U46" s="778"/>
      <c r="V46" s="777"/>
      <c r="W46" s="438"/>
    </row>
    <row r="47" spans="1:24" ht="24" customHeight="1">
      <c r="B47" s="780"/>
      <c r="C47" s="786"/>
      <c r="D47" s="464">
        <v>2</v>
      </c>
      <c r="E47" s="130">
        <f t="shared" si="16"/>
        <v>0</v>
      </c>
      <c r="F47" s="219"/>
      <c r="G47" s="762"/>
      <c r="H47" s="763"/>
      <c r="I47" s="673"/>
      <c r="J47" s="764"/>
      <c r="K47" s="765"/>
      <c r="L47" s="770"/>
      <c r="M47" s="771"/>
      <c r="N47" s="494"/>
      <c r="O47" s="383">
        <f t="shared" si="17"/>
        <v>0</v>
      </c>
      <c r="P47" s="776"/>
      <c r="Q47" s="777"/>
      <c r="R47" s="776"/>
      <c r="S47" s="778"/>
      <c r="T47" s="778"/>
      <c r="U47" s="778"/>
      <c r="V47" s="777"/>
      <c r="W47" s="438"/>
    </row>
    <row r="48" spans="1:24" ht="24" customHeight="1">
      <c r="B48" s="780"/>
      <c r="C48" s="786"/>
      <c r="D48" s="464">
        <v>3</v>
      </c>
      <c r="E48" s="130">
        <f t="shared" si="16"/>
        <v>0</v>
      </c>
      <c r="F48" s="219"/>
      <c r="G48" s="762"/>
      <c r="H48" s="763"/>
      <c r="I48" s="673"/>
      <c r="J48" s="764"/>
      <c r="K48" s="765"/>
      <c r="L48" s="770"/>
      <c r="M48" s="771"/>
      <c r="N48" s="494"/>
      <c r="O48" s="383">
        <f t="shared" si="17"/>
        <v>0</v>
      </c>
      <c r="P48" s="776"/>
      <c r="Q48" s="777"/>
      <c r="R48" s="776"/>
      <c r="S48" s="778"/>
      <c r="T48" s="778"/>
      <c r="U48" s="778"/>
      <c r="V48" s="777"/>
      <c r="W48" s="438"/>
    </row>
    <row r="49" spans="1:23" ht="24" customHeight="1">
      <c r="B49" s="780"/>
      <c r="C49" s="786"/>
      <c r="D49" s="464">
        <v>4</v>
      </c>
      <c r="E49" s="130">
        <f t="shared" si="16"/>
        <v>0</v>
      </c>
      <c r="F49" s="219"/>
      <c r="G49" s="766"/>
      <c r="H49" s="767"/>
      <c r="I49" s="579"/>
      <c r="J49" s="761"/>
      <c r="K49" s="761"/>
      <c r="L49" s="790"/>
      <c r="M49" s="791"/>
      <c r="N49" s="494"/>
      <c r="O49" s="383">
        <f t="shared" si="17"/>
        <v>0</v>
      </c>
      <c r="P49" s="776"/>
      <c r="Q49" s="777"/>
      <c r="R49" s="776"/>
      <c r="S49" s="778"/>
      <c r="T49" s="778"/>
      <c r="U49" s="778"/>
      <c r="V49" s="777"/>
      <c r="W49" s="438"/>
    </row>
    <row r="50" spans="1:23" ht="24" customHeight="1">
      <c r="B50" s="780"/>
      <c r="C50" s="786"/>
      <c r="D50" s="464">
        <v>5</v>
      </c>
      <c r="E50" s="130">
        <f t="shared" si="16"/>
        <v>0</v>
      </c>
      <c r="F50" s="219"/>
      <c r="G50" s="766"/>
      <c r="H50" s="767"/>
      <c r="I50" s="579"/>
      <c r="J50" s="761"/>
      <c r="K50" s="761"/>
      <c r="L50" s="790"/>
      <c r="M50" s="791"/>
      <c r="N50" s="494"/>
      <c r="O50" s="383">
        <f t="shared" si="17"/>
        <v>0</v>
      </c>
      <c r="P50" s="776"/>
      <c r="Q50" s="777"/>
      <c r="R50" s="776"/>
      <c r="S50" s="778"/>
      <c r="T50" s="778"/>
      <c r="U50" s="778"/>
      <c r="V50" s="777"/>
      <c r="W50" s="438"/>
    </row>
    <row r="51" spans="1:23" ht="24" customHeight="1">
      <c r="B51" s="780"/>
      <c r="C51" s="787"/>
      <c r="D51" s="464">
        <v>6</v>
      </c>
      <c r="E51" s="130">
        <f t="shared" si="16"/>
        <v>0</v>
      </c>
      <c r="F51" s="219"/>
      <c r="G51" s="766"/>
      <c r="H51" s="767"/>
      <c r="I51" s="579"/>
      <c r="J51" s="768"/>
      <c r="K51" s="769"/>
      <c r="L51" s="791"/>
      <c r="M51" s="792"/>
      <c r="N51" s="494"/>
      <c r="O51" s="383">
        <f t="shared" si="17"/>
        <v>0</v>
      </c>
      <c r="P51" s="776"/>
      <c r="Q51" s="777"/>
      <c r="R51" s="776"/>
      <c r="S51" s="778"/>
      <c r="T51" s="778"/>
      <c r="U51" s="778"/>
      <c r="V51" s="777"/>
      <c r="W51" s="438"/>
    </row>
    <row r="52" spans="1:23" ht="17.100000000000001" customHeight="1"/>
    <row r="54" spans="1:23" s="669" customFormat="1">
      <c r="A54" s="668" t="s">
        <v>285</v>
      </c>
    </row>
    <row r="55" spans="1:23" hidden="1">
      <c r="B55" s="5" t="s">
        <v>269</v>
      </c>
    </row>
    <row r="56" spans="1:23" hidden="1">
      <c r="B56" s="121">
        <v>1</v>
      </c>
      <c r="C56" s="332">
        <f>ROUNDDOWN(SUMIF($X$9:$X$41,B56,$W$9:$W$41),-3)</f>
        <v>0</v>
      </c>
    </row>
    <row r="57" spans="1:23" hidden="1">
      <c r="B57" s="121">
        <v>2</v>
      </c>
      <c r="C57" s="332">
        <f>ROUNDDOWN(SUMIF($X$9:$X$41,B57,$W$9:$W$41),-3)</f>
        <v>0</v>
      </c>
    </row>
    <row r="58" spans="1:23" hidden="1">
      <c r="B58" s="121">
        <v>3</v>
      </c>
      <c r="C58" s="332">
        <f t="shared" ref="C58:C62" si="18">ROUNDDOWN(SUMIF($X$9:$X$41,B58,$W$9:$W$41),-3)</f>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view="pageBreakPreview" zoomScaleNormal="75" zoomScaleSheetLayoutView="100" workbookViewId="0">
      <selection sqref="A1:D1"/>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131</v>
      </c>
      <c r="H5" s="389" t="s">
        <v>317</v>
      </c>
    </row>
    <row r="6" spans="1:8" s="15" customFormat="1" ht="20.100000000000001" customHeight="1">
      <c r="A6" s="800" t="s">
        <v>256</v>
      </c>
      <c r="B6" s="587"/>
      <c r="C6" s="581"/>
      <c r="D6" s="581"/>
      <c r="E6" s="479">
        <f>C6*D6</f>
        <v>0</v>
      </c>
      <c r="F6" s="589"/>
      <c r="G6" s="323"/>
      <c r="H6" s="440"/>
    </row>
    <row r="7" spans="1:8" s="15" customFormat="1" ht="20.100000000000001" customHeight="1">
      <c r="A7" s="801"/>
      <c r="B7" s="198"/>
      <c r="C7" s="439"/>
      <c r="D7" s="439"/>
      <c r="E7" s="479">
        <f t="shared" ref="E7:E32" si="0">C7*D7</f>
        <v>0</v>
      </c>
      <c r="F7" s="589"/>
      <c r="G7" s="323"/>
      <c r="H7" s="440"/>
    </row>
    <row r="8" spans="1:8" s="15" customFormat="1" ht="20.100000000000001" customHeight="1">
      <c r="A8" s="801"/>
      <c r="B8" s="198"/>
      <c r="C8" s="439"/>
      <c r="D8" s="439"/>
      <c r="E8" s="479">
        <f t="shared" si="0"/>
        <v>0</v>
      </c>
      <c r="F8" s="589"/>
      <c r="G8" s="323"/>
      <c r="H8" s="440"/>
    </row>
    <row r="9" spans="1:8" s="15" customFormat="1" ht="20.100000000000001" customHeight="1">
      <c r="A9" s="801"/>
      <c r="B9" s="198"/>
      <c r="C9" s="439"/>
      <c r="D9" s="439"/>
      <c r="E9" s="479">
        <f t="shared" si="0"/>
        <v>0</v>
      </c>
      <c r="F9" s="589"/>
      <c r="G9" s="323"/>
      <c r="H9" s="440"/>
    </row>
    <row r="10" spans="1:8" s="15" customFormat="1" ht="20.100000000000001" customHeight="1">
      <c r="A10" s="801"/>
      <c r="B10" s="198"/>
      <c r="C10" s="439"/>
      <c r="D10" s="439"/>
      <c r="E10" s="479">
        <f t="shared" si="0"/>
        <v>0</v>
      </c>
      <c r="F10" s="589"/>
      <c r="G10" s="323"/>
      <c r="H10" s="440"/>
    </row>
    <row r="11" spans="1:8" s="15" customFormat="1" ht="20.100000000000001" customHeight="1">
      <c r="A11" s="801"/>
      <c r="B11" s="441"/>
      <c r="C11" s="442"/>
      <c r="D11" s="442"/>
      <c r="E11" s="480">
        <f t="shared" si="0"/>
        <v>0</v>
      </c>
      <c r="F11" s="589"/>
      <c r="G11" s="323"/>
      <c r="H11" s="440"/>
    </row>
    <row r="12" spans="1:8" s="15" customFormat="1" ht="20.100000000000001" customHeight="1" thickBot="1">
      <c r="A12" s="802"/>
      <c r="B12" s="799" t="s">
        <v>26</v>
      </c>
      <c r="C12" s="799"/>
      <c r="D12" s="799"/>
      <c r="E12" s="481">
        <f>SUM(E6:E11)</f>
        <v>0</v>
      </c>
      <c r="F12" s="590"/>
      <c r="G12" s="377"/>
      <c r="H12" s="440"/>
    </row>
    <row r="13" spans="1:8" s="15" customFormat="1" ht="20.100000000000001" customHeight="1">
      <c r="A13" s="796" t="s">
        <v>257</v>
      </c>
      <c r="B13" s="675"/>
      <c r="C13" s="582"/>
      <c r="D13" s="582"/>
      <c r="E13" s="482">
        <f t="shared" si="0"/>
        <v>0</v>
      </c>
      <c r="F13" s="589"/>
      <c r="G13" s="323"/>
      <c r="H13" s="440"/>
    </row>
    <row r="14" spans="1:8" s="15" customFormat="1" ht="20.100000000000001" customHeight="1">
      <c r="A14" s="797"/>
      <c r="B14" s="676"/>
      <c r="C14" s="581"/>
      <c r="D14" s="581"/>
      <c r="E14" s="479">
        <f t="shared" si="0"/>
        <v>0</v>
      </c>
      <c r="F14" s="589"/>
      <c r="G14" s="323"/>
      <c r="H14" s="440"/>
    </row>
    <row r="15" spans="1:8" s="15" customFormat="1" ht="20.100000000000001" customHeight="1">
      <c r="A15" s="797"/>
      <c r="B15" s="323"/>
      <c r="C15" s="439"/>
      <c r="D15" s="439"/>
      <c r="E15" s="479">
        <f t="shared" si="0"/>
        <v>0</v>
      </c>
      <c r="F15" s="589"/>
      <c r="G15" s="323"/>
      <c r="H15" s="440"/>
    </row>
    <row r="16" spans="1:8" s="15" customFormat="1" ht="20.100000000000001" customHeight="1">
      <c r="A16" s="797"/>
      <c r="B16" s="323"/>
      <c r="C16" s="443"/>
      <c r="D16" s="439"/>
      <c r="E16" s="479">
        <f t="shared" si="0"/>
        <v>0</v>
      </c>
      <c r="F16" s="589"/>
      <c r="G16" s="323"/>
      <c r="H16" s="440"/>
    </row>
    <row r="17" spans="1:8" s="15" customFormat="1" ht="20.100000000000001" customHeight="1">
      <c r="A17" s="797"/>
      <c r="B17" s="323"/>
      <c r="C17" s="439"/>
      <c r="D17" s="439"/>
      <c r="E17" s="479">
        <f t="shared" si="0"/>
        <v>0</v>
      </c>
      <c r="F17" s="589"/>
      <c r="G17" s="323"/>
      <c r="H17" s="440"/>
    </row>
    <row r="18" spans="1:8" s="15" customFormat="1" ht="20.100000000000001" customHeight="1">
      <c r="A18" s="797"/>
      <c r="B18" s="444"/>
      <c r="C18" s="442"/>
      <c r="D18" s="442"/>
      <c r="E18" s="480">
        <f t="shared" si="0"/>
        <v>0</v>
      </c>
      <c r="F18" s="589"/>
      <c r="G18" s="323"/>
      <c r="H18" s="440"/>
    </row>
    <row r="19" spans="1:8" s="15" customFormat="1" ht="20.100000000000001" customHeight="1" thickBot="1">
      <c r="A19" s="798"/>
      <c r="B19" s="803" t="s">
        <v>26</v>
      </c>
      <c r="C19" s="799"/>
      <c r="D19" s="799"/>
      <c r="E19" s="481">
        <f>SUM(E13:E18)</f>
        <v>0</v>
      </c>
      <c r="F19" s="590"/>
      <c r="G19" s="377"/>
      <c r="H19" s="440"/>
    </row>
    <row r="20" spans="1:8" s="15" customFormat="1" ht="20.100000000000001" customHeight="1">
      <c r="A20" s="796" t="s">
        <v>258</v>
      </c>
      <c r="B20" s="677"/>
      <c r="C20" s="582"/>
      <c r="D20" s="582"/>
      <c r="E20" s="482">
        <f t="shared" si="0"/>
        <v>0</v>
      </c>
      <c r="F20" s="589"/>
      <c r="G20" s="323"/>
      <c r="H20" s="440"/>
    </row>
    <row r="21" spans="1:8" s="15" customFormat="1" ht="20.100000000000001" customHeight="1">
      <c r="A21" s="797"/>
      <c r="B21" s="580"/>
      <c r="C21" s="581"/>
      <c r="D21" s="581"/>
      <c r="E21" s="479">
        <f t="shared" si="0"/>
        <v>0</v>
      </c>
      <c r="F21" s="589"/>
      <c r="G21" s="323"/>
      <c r="H21" s="440"/>
    </row>
    <row r="22" spans="1:8" s="15" customFormat="1" ht="20.100000000000001" customHeight="1">
      <c r="A22" s="797"/>
      <c r="B22" s="580"/>
      <c r="C22" s="581"/>
      <c r="D22" s="581"/>
      <c r="E22" s="479">
        <f t="shared" si="0"/>
        <v>0</v>
      </c>
      <c r="F22" s="589"/>
      <c r="G22" s="323"/>
      <c r="H22" s="440"/>
    </row>
    <row r="23" spans="1:8" s="15" customFormat="1" ht="20.100000000000001" customHeight="1">
      <c r="A23" s="797"/>
      <c r="B23" s="580"/>
      <c r="C23" s="581"/>
      <c r="D23" s="581"/>
      <c r="E23" s="479">
        <f t="shared" si="0"/>
        <v>0</v>
      </c>
      <c r="F23" s="589"/>
      <c r="G23" s="323"/>
      <c r="H23" s="440"/>
    </row>
    <row r="24" spans="1:8" s="15" customFormat="1" ht="20.100000000000001" customHeight="1">
      <c r="A24" s="797"/>
      <c r="B24" s="580"/>
      <c r="C24" s="581"/>
      <c r="D24" s="581"/>
      <c r="E24" s="479">
        <f t="shared" si="0"/>
        <v>0</v>
      </c>
      <c r="F24" s="589"/>
      <c r="G24" s="323"/>
      <c r="H24" s="440"/>
    </row>
    <row r="25" spans="1:8" s="15" customFormat="1" ht="20.100000000000001" customHeight="1">
      <c r="A25" s="797"/>
      <c r="B25" s="583"/>
      <c r="C25" s="584"/>
      <c r="D25" s="584"/>
      <c r="E25" s="480">
        <f t="shared" si="0"/>
        <v>0</v>
      </c>
      <c r="F25" s="589"/>
      <c r="G25" s="323"/>
      <c r="H25" s="440"/>
    </row>
    <row r="26" spans="1:8" s="15" customFormat="1" ht="20.100000000000001" customHeight="1" thickBot="1">
      <c r="A26" s="798"/>
      <c r="B26" s="799" t="s">
        <v>26</v>
      </c>
      <c r="C26" s="799"/>
      <c r="D26" s="799"/>
      <c r="E26" s="481">
        <f>SUM(E20:E25)</f>
        <v>0</v>
      </c>
      <c r="F26" s="590"/>
      <c r="G26" s="377"/>
      <c r="H26" s="440"/>
    </row>
    <row r="27" spans="1:8" s="15" customFormat="1" ht="20.100000000000001" customHeight="1">
      <c r="A27" s="796" t="s">
        <v>259</v>
      </c>
      <c r="B27" s="586"/>
      <c r="C27" s="585"/>
      <c r="D27" s="585"/>
      <c r="E27" s="483">
        <f t="shared" si="0"/>
        <v>0</v>
      </c>
      <c r="F27" s="591"/>
      <c r="G27" s="323"/>
      <c r="H27" s="380">
        <v>1</v>
      </c>
    </row>
    <row r="28" spans="1:8" s="15" customFormat="1" ht="20.100000000000001" customHeight="1">
      <c r="A28" s="797"/>
      <c r="B28" s="580"/>
      <c r="C28" s="581"/>
      <c r="D28" s="581"/>
      <c r="E28" s="479">
        <f t="shared" si="0"/>
        <v>0</v>
      </c>
      <c r="F28" s="589"/>
      <c r="G28" s="323"/>
      <c r="H28" s="380"/>
    </row>
    <row r="29" spans="1:8" s="15" customFormat="1" ht="20.100000000000001" customHeight="1">
      <c r="A29" s="797"/>
      <c r="B29" s="580"/>
      <c r="C29" s="581"/>
      <c r="D29" s="581"/>
      <c r="E29" s="479">
        <f t="shared" si="0"/>
        <v>0</v>
      </c>
      <c r="F29" s="589"/>
      <c r="G29" s="323"/>
      <c r="H29" s="380"/>
    </row>
    <row r="30" spans="1:8" s="15" customFormat="1" ht="20.100000000000001" customHeight="1">
      <c r="A30" s="797"/>
      <c r="B30" s="580"/>
      <c r="C30" s="581"/>
      <c r="D30" s="581"/>
      <c r="E30" s="479">
        <f t="shared" si="0"/>
        <v>0</v>
      </c>
      <c r="F30" s="589"/>
      <c r="G30" s="323"/>
      <c r="H30" s="380"/>
    </row>
    <row r="31" spans="1:8" s="15" customFormat="1" ht="20.100000000000001" customHeight="1">
      <c r="A31" s="797"/>
      <c r="B31" s="580"/>
      <c r="C31" s="581"/>
      <c r="D31" s="581"/>
      <c r="E31" s="479">
        <f t="shared" si="0"/>
        <v>0</v>
      </c>
      <c r="F31" s="589"/>
      <c r="G31" s="323"/>
      <c r="H31" s="380"/>
    </row>
    <row r="32" spans="1:8" s="15" customFormat="1" ht="20.100000000000001" customHeight="1">
      <c r="A32" s="797"/>
      <c r="B32" s="583"/>
      <c r="C32" s="584"/>
      <c r="D32" s="584"/>
      <c r="E32" s="480">
        <f t="shared" si="0"/>
        <v>0</v>
      </c>
      <c r="F32" s="589"/>
      <c r="G32" s="323"/>
      <c r="H32" s="380"/>
    </row>
    <row r="33" spans="1:8" s="15" customFormat="1" ht="20.100000000000001" customHeight="1" thickBot="1">
      <c r="A33" s="798"/>
      <c r="B33" s="799"/>
      <c r="C33" s="799"/>
      <c r="D33" s="799"/>
      <c r="E33" s="481">
        <f>SUM(E27:E32)</f>
        <v>0</v>
      </c>
      <c r="F33" s="592"/>
      <c r="G33" s="377"/>
      <c r="H33" s="440"/>
    </row>
    <row r="34" spans="1:8" s="15" customFormat="1" ht="20.100000000000001" customHeight="1">
      <c r="A34" s="796" t="s">
        <v>260</v>
      </c>
      <c r="B34" s="586"/>
      <c r="C34" s="585"/>
      <c r="D34" s="585"/>
      <c r="E34" s="483">
        <f t="shared" ref="E34:E39" si="1">C34*D34</f>
        <v>0</v>
      </c>
      <c r="F34" s="591"/>
      <c r="G34" s="323"/>
      <c r="H34" s="440"/>
    </row>
    <row r="35" spans="1:8" s="15" customFormat="1" ht="20.100000000000001" customHeight="1">
      <c r="A35" s="797"/>
      <c r="B35" s="587"/>
      <c r="C35" s="581"/>
      <c r="D35" s="581"/>
      <c r="E35" s="479">
        <f t="shared" si="1"/>
        <v>0</v>
      </c>
      <c r="F35" s="589"/>
      <c r="G35" s="323"/>
      <c r="H35" s="440"/>
    </row>
    <row r="36" spans="1:8" s="15" customFormat="1" ht="20.100000000000001" customHeight="1">
      <c r="A36" s="797"/>
      <c r="B36" s="198"/>
      <c r="C36" s="439"/>
      <c r="D36" s="439"/>
      <c r="E36" s="479">
        <f t="shared" si="1"/>
        <v>0</v>
      </c>
      <c r="F36" s="593"/>
      <c r="G36" s="323"/>
      <c r="H36" s="440"/>
    </row>
    <row r="37" spans="1:8" s="15" customFormat="1" ht="20.100000000000001" customHeight="1">
      <c r="A37" s="797"/>
      <c r="B37" s="198"/>
      <c r="C37" s="439"/>
      <c r="D37" s="439"/>
      <c r="E37" s="479">
        <f t="shared" si="1"/>
        <v>0</v>
      </c>
      <c r="F37" s="593"/>
      <c r="G37" s="323"/>
      <c r="H37" s="440"/>
    </row>
    <row r="38" spans="1:8" s="15" customFormat="1" ht="20.100000000000001" customHeight="1">
      <c r="A38" s="797"/>
      <c r="B38" s="198"/>
      <c r="C38" s="439"/>
      <c r="D38" s="439"/>
      <c r="E38" s="479">
        <f t="shared" si="1"/>
        <v>0</v>
      </c>
      <c r="F38" s="593"/>
      <c r="G38" s="323"/>
      <c r="H38" s="440"/>
    </row>
    <row r="39" spans="1:8" s="15" customFormat="1" ht="20.100000000000001" customHeight="1">
      <c r="A39" s="797"/>
      <c r="B39" s="441"/>
      <c r="C39" s="442"/>
      <c r="D39" s="442"/>
      <c r="E39" s="480">
        <f t="shared" si="1"/>
        <v>0</v>
      </c>
      <c r="F39" s="593"/>
      <c r="G39" s="323"/>
      <c r="H39" s="440"/>
    </row>
    <row r="40" spans="1:8" s="15" customFormat="1" ht="20.100000000000001" customHeight="1" thickBot="1">
      <c r="A40" s="798"/>
      <c r="B40" s="804" t="s">
        <v>26</v>
      </c>
      <c r="C40" s="804"/>
      <c r="D40" s="804"/>
      <c r="E40" s="480">
        <f>SUM(E34:E39)</f>
        <v>0</v>
      </c>
      <c r="F40" s="594"/>
      <c r="G40" s="377"/>
      <c r="H40" s="440"/>
    </row>
    <row r="41" spans="1:8" s="15" customFormat="1" ht="20.100000000000001" customHeight="1" thickBot="1">
      <c r="A41" s="793" t="s">
        <v>235</v>
      </c>
      <c r="B41" s="794"/>
      <c r="C41" s="794"/>
      <c r="D41" s="795"/>
      <c r="E41" s="199">
        <f>E12+E19+E26+E33+E40</f>
        <v>0</v>
      </c>
      <c r="F41" s="595"/>
      <c r="G41" s="196"/>
    </row>
    <row r="42" spans="1:8" s="15" customFormat="1" ht="20.100000000000001" customHeight="1" thickBot="1">
      <c r="A42" s="195"/>
      <c r="B42" s="195"/>
      <c r="C42" s="194"/>
      <c r="D42" s="62" t="s">
        <v>80</v>
      </c>
      <c r="E42" s="445">
        <f>ROUNDDOWN(E41,-3)</f>
        <v>0</v>
      </c>
      <c r="F42" s="596"/>
      <c r="G42" s="196"/>
    </row>
    <row r="45" spans="1:8" s="446" customFormat="1">
      <c r="A45" s="446" t="s">
        <v>285</v>
      </c>
    </row>
    <row r="46" spans="1:8" hidden="1">
      <c r="A46" s="5" t="s">
        <v>270</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6:C11 C27:C32 C20:C25 C13:C18 C34:C39">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29</vt:i4>
      </vt:variant>
    </vt:vector>
  </HeadingPairs>
  <TitlesOfParts>
    <vt:vector size="42"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水田</cp:lastModifiedBy>
  <cp:lastPrinted>2019-10-01T01:50:36Z</cp:lastPrinted>
  <dcterms:created xsi:type="dcterms:W3CDTF">2013-03-18T00:38:39Z</dcterms:created>
  <dcterms:modified xsi:type="dcterms:W3CDTF">2019-10-30T01:00:52Z</dcterms:modified>
</cp:coreProperties>
</file>