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4642\Desktop\20190415_191公示資料一式\"/>
    </mc:Choice>
  </mc:AlternateContent>
  <xr:revisionPtr revIDLastSave="0" documentId="13_ncr:1_{316FB740-CFB2-4901-A2C8-B41A3B5802EB}" xr6:coauthVersionLast="36" xr6:coauthVersionMax="36" xr10:uidLastSave="{00000000-0000-0000-0000-000000000000}"/>
  <bookViews>
    <workbookView xWindow="0" yWindow="0" windowWidth="28800" windowHeight="12060" tabRatio="922" activeTab="3" xr2:uid="{00000000-000D-0000-FFFF-FFFF00000000}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業務従事者名簿!$A$2:$I$31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年度毎内訳!$A$2:$H$22</definedName>
    <definedName name="_xlnm.Print_Area" localSheetId="3">様式1!$A$1:$H$34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様式2_5現地活動費!$A$2:$F$42</definedName>
    <definedName name="_xlnm.Print_Area" localSheetId="8">'様式2_6本邦受入活動費&amp;管理費'!$A$2:$H$30</definedName>
    <definedName name="_xlnm.Print_Titles" localSheetId="10">業務従事者名簿!$3:$6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様式1!$B$4:$H$33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様式1!$B$4:$H$33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様式1!$O$11:$O$17</definedName>
    <definedName name="事業名短縮">様式1!$U$12:$U$17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91029" concurrentCalc="0"/>
</workbook>
</file>

<file path=xl/calcChain.xml><?xml version="1.0" encoding="utf-8"?>
<calcChain xmlns="http://schemas.openxmlformats.org/spreadsheetml/2006/main">
  <c r="L9" i="11" l="1"/>
  <c r="K9" i="11"/>
  <c r="J9" i="11"/>
  <c r="L8" i="11"/>
  <c r="K8" i="11"/>
  <c r="J8" i="11"/>
  <c r="L7" i="11"/>
  <c r="K7" i="11"/>
  <c r="J7" i="11"/>
  <c r="L6" i="11"/>
  <c r="K6" i="11"/>
  <c r="J6" i="11"/>
  <c r="L5" i="11"/>
  <c r="K5" i="11"/>
  <c r="J5" i="11"/>
  <c r="L4" i="11"/>
  <c r="K4" i="11"/>
  <c r="J4" i="11"/>
  <c r="L3" i="11"/>
  <c r="K3" i="11"/>
  <c r="J3" i="11"/>
  <c r="G18" i="2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O48" i="3"/>
  <c r="E48" i="3"/>
  <c r="K41" i="3"/>
  <c r="Q41" i="3"/>
  <c r="K40" i="3"/>
  <c r="Q40" i="3"/>
  <c r="K39" i="3"/>
  <c r="Q39" i="3"/>
  <c r="K38" i="3"/>
  <c r="Q38" i="3"/>
  <c r="K37" i="3"/>
  <c r="Q37" i="3"/>
  <c r="K36" i="3"/>
  <c r="Q36" i="3"/>
  <c r="K35" i="3"/>
  <c r="Q35" i="3"/>
  <c r="K34" i="3"/>
  <c r="Q34" i="3"/>
  <c r="K33" i="3"/>
  <c r="Q33" i="3"/>
  <c r="K32" i="3"/>
  <c r="Q32" i="3"/>
  <c r="K31" i="3"/>
  <c r="Q31" i="3"/>
  <c r="K30" i="3"/>
  <c r="Q30" i="3"/>
  <c r="K29" i="3"/>
  <c r="Q29" i="3"/>
  <c r="K28" i="3"/>
  <c r="Q28" i="3"/>
  <c r="K27" i="3"/>
  <c r="Q27" i="3"/>
  <c r="K26" i="3"/>
  <c r="Q26" i="3"/>
  <c r="K25" i="3"/>
  <c r="Q25" i="3"/>
  <c r="K24" i="3"/>
  <c r="Q24" i="3"/>
  <c r="K23" i="3"/>
  <c r="Q23" i="3"/>
  <c r="K22" i="3"/>
  <c r="Q22" i="3"/>
  <c r="K21" i="3"/>
  <c r="Q21" i="3"/>
  <c r="K20" i="3"/>
  <c r="Q20" i="3"/>
  <c r="K19" i="3"/>
  <c r="Q19" i="3"/>
  <c r="K18" i="3"/>
  <c r="Q18" i="3"/>
  <c r="K17" i="3"/>
  <c r="Q17" i="3"/>
  <c r="K16" i="3"/>
  <c r="Q16" i="3"/>
  <c r="K15" i="3"/>
  <c r="Q15" i="3"/>
  <c r="K14" i="3"/>
  <c r="Q14" i="3"/>
  <c r="K13" i="3"/>
  <c r="Q13" i="3"/>
  <c r="K12" i="3"/>
  <c r="Q12" i="3"/>
  <c r="F8" i="8"/>
  <c r="O51" i="3"/>
  <c r="O50" i="3"/>
  <c r="O49" i="3"/>
  <c r="O47" i="3"/>
  <c r="O46" i="3"/>
  <c r="B7" i="1"/>
  <c r="B9" i="1"/>
  <c r="B4" i="12"/>
  <c r="G21" i="3"/>
  <c r="C21" i="3"/>
  <c r="B21" i="3"/>
  <c r="N19" i="3"/>
  <c r="G19" i="3"/>
  <c r="C19" i="3"/>
  <c r="B19" i="3"/>
  <c r="G14" i="3"/>
  <c r="E14" i="3"/>
  <c r="C14" i="3"/>
  <c r="B14" i="3"/>
  <c r="T13" i="3"/>
  <c r="N13" i="3"/>
  <c r="G13" i="3"/>
  <c r="C13" i="3"/>
  <c r="B13" i="3"/>
  <c r="V13" i="3"/>
  <c r="T21" i="3"/>
  <c r="N21" i="3"/>
  <c r="V21" i="3"/>
  <c r="N14" i="3"/>
  <c r="T14" i="3"/>
  <c r="T19" i="3"/>
  <c r="V19" i="3"/>
  <c r="I26" i="12"/>
  <c r="H26" i="12"/>
  <c r="G26" i="12"/>
  <c r="F26" i="12"/>
  <c r="E26" i="12"/>
  <c r="D26" i="12"/>
  <c r="C26" i="12"/>
  <c r="B26" i="12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C22" i="12"/>
  <c r="B22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8" i="3"/>
  <c r="G17" i="3"/>
  <c r="G16" i="3"/>
  <c r="G15" i="3"/>
  <c r="G12" i="3"/>
  <c r="G11" i="3"/>
  <c r="G10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0" i="3"/>
  <c r="B20" i="3"/>
  <c r="C18" i="3"/>
  <c r="B18" i="3"/>
  <c r="C17" i="3"/>
  <c r="B17" i="3"/>
  <c r="C16" i="3"/>
  <c r="B16" i="3"/>
  <c r="C15" i="3"/>
  <c r="B15" i="3"/>
  <c r="C12" i="3"/>
  <c r="B12" i="3"/>
  <c r="C11" i="3"/>
  <c r="B11" i="3"/>
  <c r="C10" i="3"/>
  <c r="B10" i="3"/>
  <c r="G9" i="3"/>
  <c r="C9" i="3"/>
  <c r="B9" i="3"/>
  <c r="V14" i="3"/>
  <c r="F13" i="16"/>
  <c r="G13" i="16"/>
  <c r="E13" i="1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55" i="6"/>
  <c r="G56" i="6"/>
  <c r="G57" i="6"/>
  <c r="G58" i="6"/>
  <c r="G59" i="6"/>
  <c r="G60" i="6"/>
  <c r="F47" i="6"/>
  <c r="F48" i="6"/>
  <c r="F49" i="6"/>
  <c r="F50" i="6"/>
  <c r="J10" i="11"/>
  <c r="F51" i="6"/>
  <c r="J11" i="11"/>
  <c r="F52" i="6"/>
  <c r="J12" i="11"/>
  <c r="F53" i="6"/>
  <c r="G54" i="6"/>
  <c r="G61" i="6"/>
  <c r="F12" i="6"/>
  <c r="F13" i="6"/>
  <c r="F14" i="6"/>
  <c r="F15" i="6"/>
  <c r="F16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T20" i="3"/>
  <c r="N20" i="3"/>
  <c r="K9" i="3"/>
  <c r="N9" i="3"/>
  <c r="K10" i="3"/>
  <c r="N10" i="3"/>
  <c r="K11" i="3"/>
  <c r="N11" i="3"/>
  <c r="N12" i="3"/>
  <c r="N15" i="3"/>
  <c r="N16" i="3"/>
  <c r="N17" i="3"/>
  <c r="N18" i="3"/>
  <c r="N22" i="3"/>
  <c r="N23" i="3"/>
  <c r="N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E47" i="3"/>
  <c r="E51" i="3"/>
  <c r="E20" i="3"/>
  <c r="E49" i="3"/>
  <c r="E50" i="3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F54" i="6"/>
  <c r="F55" i="6"/>
  <c r="F56" i="6"/>
  <c r="F57" i="6"/>
  <c r="F58" i="6"/>
  <c r="F59" i="6"/>
  <c r="F60" i="6"/>
  <c r="F61" i="6"/>
  <c r="T26" i="3"/>
  <c r="T28" i="3"/>
  <c r="T30" i="3"/>
  <c r="T33" i="3"/>
  <c r="T35" i="3"/>
  <c r="T38" i="3"/>
  <c r="T40" i="3"/>
  <c r="H13" i="16"/>
  <c r="I27" i="6"/>
  <c r="F19" i="6"/>
  <c r="F20" i="6"/>
  <c r="F21" i="6"/>
  <c r="F22" i="6"/>
  <c r="F23" i="6"/>
  <c r="F24" i="6"/>
  <c r="F25" i="6"/>
  <c r="F26" i="6"/>
  <c r="G19" i="21"/>
  <c r="H19" i="16"/>
  <c r="H18" i="16"/>
  <c r="H17" i="16"/>
  <c r="H16" i="16"/>
  <c r="H14" i="16"/>
  <c r="H12" i="16"/>
  <c r="H11" i="16"/>
  <c r="H10" i="16"/>
  <c r="G9" i="16"/>
  <c r="G20" i="16"/>
  <c r="F9" i="16"/>
  <c r="F20" i="16"/>
  <c r="F21" i="16"/>
  <c r="E9" i="16"/>
  <c r="E20" i="16"/>
  <c r="E21" i="16"/>
  <c r="T41" i="3"/>
  <c r="G12" i="21"/>
  <c r="G11" i="21"/>
  <c r="G10" i="21"/>
  <c r="G9" i="21"/>
  <c r="N33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C6" i="16"/>
  <c r="C5" i="16"/>
  <c r="B3" i="12"/>
  <c r="A1" i="1"/>
  <c r="B12" i="1"/>
  <c r="F36" i="4"/>
  <c r="F35" i="4"/>
  <c r="F34" i="4"/>
  <c r="F28" i="4"/>
  <c r="F27" i="4"/>
  <c r="F26" i="4"/>
  <c r="F19" i="4"/>
  <c r="F18" i="4"/>
  <c r="F15" i="4"/>
  <c r="F14" i="4"/>
  <c r="F11" i="4"/>
  <c r="F10" i="4"/>
  <c r="F28" i="8"/>
  <c r="F27" i="8"/>
  <c r="F26" i="8"/>
  <c r="F29" i="8"/>
  <c r="C24" i="8"/>
  <c r="F17" i="4"/>
  <c r="F20" i="4"/>
  <c r="F20" i="8"/>
  <c r="F19" i="8"/>
  <c r="F18" i="8"/>
  <c r="F7" i="8"/>
  <c r="F9" i="8"/>
  <c r="F10" i="8"/>
  <c r="F11" i="8"/>
  <c r="F12" i="8"/>
  <c r="F6" i="8"/>
  <c r="G21" i="16"/>
  <c r="G22" i="16"/>
  <c r="F29" i="4"/>
  <c r="F30" i="4"/>
  <c r="D24" i="4"/>
  <c r="F37" i="4"/>
  <c r="F38" i="4"/>
  <c r="D32" i="4"/>
  <c r="F13" i="8"/>
  <c r="C4" i="8"/>
  <c r="F9" i="4"/>
  <c r="F12" i="4"/>
  <c r="F21" i="8"/>
  <c r="C16" i="8"/>
  <c r="F13" i="4"/>
  <c r="F16" i="4"/>
  <c r="G20" i="21"/>
  <c r="G21" i="21"/>
  <c r="E16" i="21"/>
  <c r="V20" i="3"/>
  <c r="N38" i="3"/>
  <c r="Q10" i="3"/>
  <c r="T10" i="3"/>
  <c r="V10" i="3"/>
  <c r="N35" i="3"/>
  <c r="Q9" i="3"/>
  <c r="T9" i="3"/>
  <c r="V9" i="3"/>
  <c r="E12" i="3"/>
  <c r="E11" i="3"/>
  <c r="E22" i="3"/>
  <c r="E23" i="3"/>
  <c r="E10" i="3"/>
  <c r="E9" i="3"/>
  <c r="N41" i="3"/>
  <c r="E24" i="3"/>
  <c r="T24" i="3"/>
  <c r="V24" i="3"/>
  <c r="T23" i="3"/>
  <c r="V23" i="3"/>
  <c r="T22" i="3"/>
  <c r="V22" i="3"/>
  <c r="T18" i="3"/>
  <c r="T16" i="3"/>
  <c r="V16" i="3"/>
  <c r="T15" i="3"/>
  <c r="V15" i="3"/>
  <c r="T12" i="3"/>
  <c r="V12" i="3"/>
  <c r="Q11" i="3"/>
  <c r="T11" i="3"/>
  <c r="V11" i="3"/>
  <c r="E13" i="3"/>
  <c r="E21" i="3"/>
  <c r="F62" i="6"/>
  <c r="H78" i="6"/>
  <c r="H74" i="6"/>
  <c r="H73" i="6"/>
  <c r="T36" i="3"/>
  <c r="N36" i="3"/>
  <c r="T34" i="3"/>
  <c r="N34" i="3"/>
  <c r="T32" i="3"/>
  <c r="N32" i="3"/>
  <c r="F27" i="6"/>
  <c r="E51" i="6"/>
  <c r="G51" i="6"/>
  <c r="G71" i="6"/>
  <c r="E16" i="6"/>
  <c r="G16" i="6"/>
  <c r="G35" i="6"/>
  <c r="E47" i="6"/>
  <c r="G47" i="6"/>
  <c r="E12" i="6"/>
  <c r="G12" i="6"/>
  <c r="N40" i="3"/>
  <c r="N26" i="3"/>
  <c r="N28" i="3"/>
  <c r="N30" i="3"/>
  <c r="T39" i="3"/>
  <c r="N39" i="3"/>
  <c r="T37" i="3"/>
  <c r="N37" i="3"/>
  <c r="T31" i="3"/>
  <c r="N31" i="3"/>
  <c r="T29" i="3"/>
  <c r="N29" i="3"/>
  <c r="T27" i="3"/>
  <c r="N27" i="3"/>
  <c r="T25" i="3"/>
  <c r="N25" i="3"/>
  <c r="V18" i="3"/>
  <c r="E53" i="6"/>
  <c r="G53" i="6"/>
  <c r="E18" i="6"/>
  <c r="G18" i="6"/>
  <c r="E49" i="6"/>
  <c r="G49" i="6"/>
  <c r="E14" i="6"/>
  <c r="G14" i="6"/>
  <c r="H9" i="16"/>
  <c r="E17" i="6"/>
  <c r="G17" i="6"/>
  <c r="E52" i="6"/>
  <c r="G52" i="6"/>
  <c r="E15" i="6"/>
  <c r="G15" i="6"/>
  <c r="E50" i="6"/>
  <c r="G50" i="6"/>
  <c r="E13" i="6"/>
  <c r="G13" i="6"/>
  <c r="E48" i="6"/>
  <c r="G48" i="6"/>
  <c r="H20" i="16"/>
  <c r="F22" i="16"/>
  <c r="E22" i="16"/>
  <c r="G13" i="21"/>
  <c r="G14" i="21"/>
  <c r="E6" i="21"/>
  <c r="H79" i="6"/>
  <c r="H68" i="6"/>
  <c r="H66" i="6"/>
  <c r="H72" i="6"/>
  <c r="H77" i="6"/>
  <c r="H69" i="6"/>
  <c r="H67" i="6"/>
  <c r="E4" i="21"/>
  <c r="G26" i="1"/>
  <c r="G40" i="6"/>
  <c r="E42" i="10"/>
  <c r="E3" i="10"/>
  <c r="G25" i="1"/>
  <c r="H21" i="16"/>
  <c r="F21" i="4"/>
  <c r="F22" i="4"/>
  <c r="D7" i="4"/>
  <c r="F40" i="4"/>
  <c r="E5" i="4"/>
  <c r="G21" i="1"/>
  <c r="G76" i="6"/>
  <c r="T17" i="3"/>
  <c r="V17" i="3"/>
  <c r="V42" i="3"/>
  <c r="V43" i="3"/>
  <c r="F6" i="3"/>
  <c r="G24" i="1"/>
  <c r="G75" i="6"/>
  <c r="G39" i="6"/>
  <c r="G70" i="6"/>
  <c r="F83" i="6"/>
  <c r="G34" i="6"/>
  <c r="G29" i="6"/>
  <c r="H71" i="6"/>
  <c r="M14" i="6"/>
  <c r="O14" i="6"/>
  <c r="Q14" i="6"/>
  <c r="G27" i="6"/>
  <c r="G65" i="6"/>
  <c r="G62" i="6"/>
  <c r="H22" i="16"/>
  <c r="H76" i="6"/>
  <c r="M16" i="6"/>
  <c r="O16" i="6"/>
  <c r="Q16" i="6"/>
  <c r="H75" i="6"/>
  <c r="M15" i="6"/>
  <c r="O15" i="6"/>
  <c r="Q15" i="6"/>
  <c r="G80" i="6"/>
  <c r="H70" i="6"/>
  <c r="M13" i="6"/>
  <c r="O13" i="6"/>
  <c r="G44" i="6"/>
  <c r="G83" i="6"/>
  <c r="G84" i="6"/>
  <c r="H65" i="6"/>
  <c r="E8" i="6"/>
  <c r="G17" i="1"/>
  <c r="Q13" i="6"/>
  <c r="M12" i="6"/>
  <c r="H80" i="6"/>
  <c r="M27" i="6"/>
  <c r="M28" i="6"/>
  <c r="O12" i="6"/>
  <c r="O27" i="6"/>
  <c r="O28" i="6"/>
  <c r="M6" i="6"/>
  <c r="G18" i="1"/>
  <c r="Q12" i="6"/>
  <c r="Q27" i="6"/>
  <c r="Q28" i="6"/>
  <c r="M8" i="6"/>
  <c r="G19" i="1"/>
  <c r="G16" i="1"/>
  <c r="E6" i="6"/>
  <c r="E16" i="3"/>
  <c r="E46" i="3"/>
  <c r="E18" i="3"/>
  <c r="E19" i="3"/>
  <c r="E15" i="3"/>
  <c r="E17" i="3"/>
  <c r="E42" i="3"/>
  <c r="E43" i="3"/>
  <c r="F4" i="3"/>
  <c r="G23" i="1"/>
  <c r="G22" i="1"/>
  <c r="G20" i="1"/>
  <c r="C27" i="21"/>
  <c r="B27" i="21"/>
  <c r="G27" i="21"/>
  <c r="G28" i="21"/>
  <c r="E23" i="21"/>
  <c r="G29" i="1"/>
  <c r="E3" i="4"/>
  <c r="G30" i="1"/>
  <c r="G31" i="1"/>
  <c r="H30" i="20"/>
  <c r="G32" i="1"/>
  <c r="C30" i="20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JICA</author>
  </authors>
  <commentList>
    <comment ref="G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<sst xmlns="http://schemas.openxmlformats.org/spreadsheetml/2006/main" count="691" uniqueCount="334">
  <si>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</si>
  <si>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</si>
  <si>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</si>
  <si>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</si>
  <si>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</si>
  <si>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</si>
  <si>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</si>
  <si>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</si>
  <si>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</si>
  <si>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</si>
  <si>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</si>
  <si>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</si>
  <si>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</si>
  <si>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</si>
  <si>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</si>
  <si>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</si>
  <si>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</si>
  <si>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</si>
  <si>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</si>
  <si>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</si>
  <si>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</si>
  <si>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</si>
  <si>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</si>
  <si>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</si>
  <si>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</si>
  <si>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</si>
  <si>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</si>
  <si>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</si>
  <si>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</si>
  <si>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</si>
  <si>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</si>
  <si>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</si>
  <si>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</si>
  <si>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</si>
  <si>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</si>
  <si>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</si>
  <si>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</si>
  <si>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</si>
  <si>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搭乗
クラス
（Y/C）</t>
    <rPh sb="0" eb="2">
      <t>トウジョウ</t>
    </rPh>
    <phoneticPr fontId="5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</si>
  <si>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</si>
  <si>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</si>
  <si>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</si>
  <si>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</si>
  <si>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</si>
  <si>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</si>
  <si>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</si>
  <si>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</si>
  <si>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</si>
  <si>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</si>
  <si>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</si>
  <si>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Ⅱ．</t>
    <phoneticPr fontId="3"/>
  </si>
  <si>
    <t>Ⅲ．</t>
    <phoneticPr fontId="2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</si>
  <si>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</si>
  <si>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</si>
  <si>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</si>
  <si>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</si>
  <si>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</si>
  <si>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</si>
  <si>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</si>
  <si>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</si>
  <si>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</si>
  <si>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</si>
  <si>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</si>
  <si>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</si>
  <si>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</si>
  <si>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</si>
  <si>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</si>
  <si>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</si>
  <si>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</si>
  <si>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</si>
  <si>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</si>
  <si>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</si>
  <si>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</si>
  <si>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</si>
  <si>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</si>
  <si>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</si>
  <si>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</si>
  <si>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</si>
  <si>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</si>
  <si>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</si>
  <si>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</si>
  <si>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</si>
  <si>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</si>
  <si>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</si>
  <si>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</si>
  <si>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</si>
  <si>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</si>
  <si>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</si>
  <si>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</si>
  <si>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</si>
  <si>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</si>
  <si>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</si>
  <si>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</si>
  <si>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</si>
  <si>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</si>
  <si>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</si>
  <si>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</si>
  <si>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</si>
  <si>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</si>
  <si>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</si>
  <si>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</si>
  <si>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</si>
  <si>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</si>
  <si>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</si>
  <si>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</si>
  <si>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</si>
  <si>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</si>
  <si>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</si>
  <si>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</si>
  <si>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</si>
  <si>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</si>
  <si>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</si>
  <si>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</si>
  <si>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</si>
  <si>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</si>
  <si>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</si>
  <si>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</si>
  <si>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</si>
  <si>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</si>
  <si>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</si>
  <si>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</si>
  <si>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</si>
  <si>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</si>
  <si>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</si>
  <si>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</si>
  <si>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</si>
  <si>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</si>
  <si>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</si>
  <si>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</si>
  <si>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</si>
  <si>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</si>
  <si>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</si>
  <si>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</si>
  <si>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</si>
  <si>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</si>
  <si>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</si>
  <si>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</si>
  <si>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</si>
  <si>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</si>
  <si>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</si>
  <si>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</si>
  <si>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</si>
  <si>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</si>
  <si>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</si>
  <si>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</si>
  <si>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</si>
  <si>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</si>
  <si>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</si>
  <si>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</si>
  <si>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</si>
  <si>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</si>
  <si>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</si>
  <si>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</si>
  <si>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</si>
  <si>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</si>
  <si>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</si>
  <si>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</si>
  <si>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</si>
  <si>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</si>
  <si>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</si>
  <si>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</si>
  <si>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</si>
  <si>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</si>
  <si>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</si>
  <si>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</si>
  <si>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</si>
  <si>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</si>
  <si>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</si>
  <si>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</si>
  <si>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</si>
  <si>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</si>
  <si>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</si>
  <si>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</si>
  <si>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</si>
  <si>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契約担当役理事　殿</t>
    <rPh sb="8" eb="9">
      <t>ドノ</t>
    </rPh>
    <phoneticPr fontId="5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</si>
  <si>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</si>
  <si>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</si>
  <si>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</si>
  <si>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</si>
  <si>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</si>
  <si>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</si>
  <si>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</si>
  <si>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</si>
  <si>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</si>
  <si>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</si>
  <si>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</si>
  <si>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</si>
  <si>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</si>
  <si>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</si>
  <si>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</si>
  <si>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</si>
  <si>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</si>
  <si>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</si>
  <si>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</si>
  <si>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</si>
  <si>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</si>
  <si>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</si>
  <si>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</si>
  <si>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</si>
  <si>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</si>
  <si>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</si>
  <si>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</si>
  <si>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</si>
  <si>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</si>
  <si>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</si>
  <si>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</si>
  <si>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</si>
  <si>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</si>
  <si>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</si>
  <si>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</si>
  <si>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</si>
  <si>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</si>
  <si>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</si>
  <si>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</si>
  <si>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</si>
  <si>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</si>
  <si>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</si>
  <si>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</si>
  <si>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</si>
  <si>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</si>
  <si>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</si>
  <si>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</si>
  <si>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</si>
  <si>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</si>
  <si>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</si>
  <si>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</si>
  <si>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</si>
  <si>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</si>
  <si>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</si>
  <si>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</si>
  <si>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</si>
  <si>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</si>
  <si>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</si>
  <si>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</si>
  <si>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</si>
  <si>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</si>
  <si>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</si>
  <si>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</si>
  <si>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</si>
  <si>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</si>
  <si>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</si>
  <si>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</si>
  <si>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</si>
  <si>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</si>
  <si>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</si>
  <si>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</si>
  <si>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</si>
  <si>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</si>
  <si>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</si>
  <si>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</si>
  <si>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関税</t>
    <rPh sb="0" eb="2">
      <t>カンゼイ</t>
    </rPh>
    <phoneticPr fontId="2"/>
  </si>
  <si>
    <t>VAT</t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</si>
  <si>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</si>
  <si>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</si>
  <si>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</si>
  <si>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</si>
  <si>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</si>
  <si>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</si>
  <si>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</si>
  <si>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</si>
  <si>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</si>
  <si>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</si>
  <si>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</si>
  <si>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</si>
  <si>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</si>
  <si>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</si>
  <si>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</si>
  <si>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</si>
  <si>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</si>
  <si>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合計</t>
    <rPh sb="0" eb="2">
      <t>ゴウケイ</t>
    </rPh>
    <phoneticPr fontId="2"/>
  </si>
  <si>
    <t>小計(1)+(2)+(3)+(4)+(5)</t>
    <rPh sb="0" eb="2">
      <t>ショウケイ</t>
    </rPh>
    <phoneticPr fontId="2"/>
  </si>
  <si>
    <t>2020年度</t>
    <rPh sb="4" eb="6">
      <t>ネンド</t>
    </rPh>
    <phoneticPr fontId="2"/>
  </si>
  <si>
    <t>変更</t>
    <rPh sb="0" eb="2">
      <t>ヘンコウ</t>
    </rPh>
    <phoneticPr fontId="2"/>
  </si>
  <si>
    <t>業務従事者名簿　　</t>
  </si>
  <si>
    <t>変更業務従事者名簿　　</t>
    <rPh sb="0" eb="2">
      <t>ヘンコウ</t>
    </rPh>
    <phoneticPr fontId="2"/>
  </si>
  <si>
    <t>[別添]</t>
    <rPh sb="1" eb="3">
      <t>ベッテン</t>
    </rPh>
    <phoneticPr fontId="2"/>
  </si>
  <si>
    <t>○○○国
○○○○○○○○○事業</t>
    <rPh sb="14" eb="16">
      <t>ジギョウ</t>
    </rPh>
    <phoneticPr fontId="2"/>
  </si>
  <si>
    <t>受注者名</t>
    <rPh sb="0" eb="3">
      <t>ジュチュウシャ</t>
    </rPh>
    <rPh sb="3" eb="4">
      <t>メイ</t>
    </rPh>
    <phoneticPr fontId="2"/>
  </si>
  <si>
    <t>見積金額内訳書と同じファイルを使用します。様式１のB5セルのプルダウンから【契約金額内訳書】選択することで作成されます。「[附属書Ⅲ]契約金額内訳書、[附属書Ⅳ]業務従事者名簿」として保存してください。</t>
    <rPh sb="38" eb="42">
      <t>ケイヤクキンガク</t>
    </rPh>
    <rPh sb="42" eb="45">
      <t>ウチワケショ</t>
    </rPh>
    <rPh sb="53" eb="55">
      <t>サクセイ</t>
    </rPh>
    <rPh sb="62" eb="65">
      <t>フゾクショ</t>
    </rPh>
    <rPh sb="67" eb="74">
      <t>ケイヤクキンガクウチワケショ</t>
    </rPh>
    <rPh sb="76" eb="79">
      <t>フゾクショ</t>
    </rPh>
    <rPh sb="81" eb="88">
      <t>ギョウムジュウジシャメイボ</t>
    </rPh>
    <rPh sb="92" eb="94">
      <t>ホゾン</t>
    </rPh>
    <phoneticPr fontId="2"/>
  </si>
  <si>
    <t>案件名</t>
    <rPh sb="0" eb="2">
      <t>アンケン</t>
    </rPh>
    <rPh sb="2" eb="3">
      <t>メイ</t>
    </rPh>
    <phoneticPr fontId="2"/>
  </si>
  <si>
    <t>（注4）業務従事者変更、追加した場合は、新たな従事者キーで登録してください。</t>
    <rPh sb="1" eb="2">
      <t>チュウ</t>
    </rPh>
    <rPh sb="4" eb="6">
      <t>ギョウム</t>
    </rPh>
    <rPh sb="6" eb="9">
      <t>ジュウジシャ</t>
    </rPh>
    <rPh sb="9" eb="11">
      <t>ヘンコウ</t>
    </rPh>
    <rPh sb="12" eb="14">
      <t>ツイカ</t>
    </rPh>
    <rPh sb="16" eb="18">
      <t>バアイ</t>
    </rPh>
    <rPh sb="20" eb="21">
      <t>アラ</t>
    </rPh>
    <rPh sb="23" eb="26">
      <t>ジュウジシャ</t>
    </rPh>
    <rPh sb="29" eb="31">
      <t>トウロク</t>
    </rPh>
    <phoneticPr fontId="5"/>
  </si>
  <si>
    <t>事業名短縮</t>
    <rPh sb="0" eb="2">
      <t>ジギョウ</t>
    </rPh>
    <rPh sb="2" eb="3">
      <t>メイ</t>
    </rPh>
    <rPh sb="3" eb="5">
      <t>タンシュク</t>
    </rPh>
    <phoneticPr fontId="2"/>
  </si>
  <si>
    <t>中小企業基礎調査</t>
    <rPh sb="0" eb="2">
      <t>チュウショウ</t>
    </rPh>
    <rPh sb="2" eb="4">
      <t>キギョウ</t>
    </rPh>
    <rPh sb="4" eb="6">
      <t>キソ</t>
    </rPh>
    <rPh sb="6" eb="8">
      <t>チョウサ</t>
    </rPh>
    <phoneticPr fontId="2"/>
  </si>
  <si>
    <t>中小企業案件化調査</t>
    <rPh sb="0" eb="2">
      <t>チュウショウ</t>
    </rPh>
    <rPh sb="2" eb="4">
      <t>キギョウ</t>
    </rPh>
    <rPh sb="4" eb="6">
      <t>アンケン</t>
    </rPh>
    <rPh sb="6" eb="7">
      <t>カ</t>
    </rPh>
    <rPh sb="7" eb="9">
      <t>チョウサ</t>
    </rPh>
    <phoneticPr fontId="2"/>
  </si>
  <si>
    <t>ＳＤＧｓ案件化調査</t>
    <rPh sb="4" eb="6">
      <t>アンケン</t>
    </rPh>
    <rPh sb="6" eb="7">
      <t>カ</t>
    </rPh>
    <rPh sb="7" eb="9">
      <t>チョウサ</t>
    </rPh>
    <phoneticPr fontId="2"/>
  </si>
  <si>
    <t>ＳＤＧｓビジネス化事業</t>
    <rPh sb="8" eb="9">
      <t>カ</t>
    </rPh>
    <rPh sb="9" eb="11">
      <t>ジギョウ</t>
    </rPh>
    <phoneticPr fontId="2"/>
  </si>
  <si>
    <t>①中小企業実証事業・ＳＤＧｓビジネス化事業・中小企業案件化調査は、本邦受入活動を実施できます。必要項目を入力ください。
②管理費は経費率（％）を入力ください。</t>
    <rPh sb="1" eb="3">
      <t>チュウショウ</t>
    </rPh>
    <rPh sb="3" eb="5">
      <t>キギョウ</t>
    </rPh>
    <rPh sb="5" eb="7">
      <t>ジッショウ</t>
    </rPh>
    <rPh sb="7" eb="9">
      <t>ジギョウ</t>
    </rPh>
    <rPh sb="18" eb="19">
      <t>カ</t>
    </rPh>
    <rPh sb="19" eb="20">
      <t>コト</t>
    </rPh>
    <rPh sb="20" eb="21">
      <t>ギョウ</t>
    </rPh>
    <rPh sb="22" eb="24">
      <t>チュウショウ</t>
    </rPh>
    <rPh sb="24" eb="26">
      <t>キギョウ</t>
    </rPh>
    <rPh sb="26" eb="28">
      <t>アンケン</t>
    </rPh>
    <rPh sb="28" eb="29">
      <t>カ</t>
    </rPh>
    <rPh sb="29" eb="31">
      <t>チョウサ</t>
    </rPh>
    <rPh sb="33" eb="39">
      <t>ホンポウウケイレカツドウ</t>
    </rPh>
    <rPh sb="40" eb="42">
      <t>ジッシ</t>
    </rPh>
    <rPh sb="47" eb="49">
      <t>ヒツヨウ</t>
    </rPh>
    <rPh sb="49" eb="51">
      <t>コウモク</t>
    </rPh>
    <rPh sb="52" eb="54">
      <t>ニュウリョク</t>
    </rPh>
    <rPh sb="61" eb="64">
      <t>カンリヒ</t>
    </rPh>
    <rPh sb="65" eb="68">
      <t>ケイヒリツ</t>
    </rPh>
    <rPh sb="72" eb="74">
      <t>ニュウリョク</t>
    </rPh>
    <phoneticPr fontId="2"/>
  </si>
  <si>
    <t>B3セルでスキーム名をプルダウンより選択し、B7セルに提案事業名、B8セル事業提案法人名を入力してください。</t>
    <rPh sb="9" eb="10">
      <t>メイ</t>
    </rPh>
    <rPh sb="18" eb="20">
      <t>センタク</t>
    </rPh>
    <rPh sb="27" eb="29">
      <t>テイアン</t>
    </rPh>
    <rPh sb="29" eb="31">
      <t>ジギョウ</t>
    </rPh>
    <rPh sb="31" eb="32">
      <t>メイ</t>
    </rPh>
    <rPh sb="37" eb="39">
      <t>ジギョウ</t>
    </rPh>
    <rPh sb="39" eb="41">
      <t>テイアン</t>
    </rPh>
    <rPh sb="41" eb="43">
      <t>ホウジン</t>
    </rPh>
    <rPh sb="43" eb="44">
      <t>メイ</t>
    </rPh>
    <rPh sb="45" eb="47">
      <t>ニュウリョク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</si>
  <si>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②その他原価・一般管理費等を算出するため、所属分類をプルダウンより選択し、経費率（％）を入力ください。デフォルトは上限率にしてあります。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rPh sb="123" eb="124">
      <t>リツ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</si>
  <si>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②日当：現地業務日数が自動入力されます。変更が必要な場合は直接入力してください。
③宿泊料：現地業務日数から-２日がデフォルトで自動入力されます。変更が必要な場合は直接入力してください。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41" eb="142">
      <t>リョウ</t>
    </rPh>
    <rPh sb="143" eb="145">
      <t>ゲンチ</t>
    </rPh>
    <rPh sb="145" eb="147">
      <t>ギョウム</t>
    </rPh>
    <rPh sb="147" eb="149">
      <t>ニッスウ</t>
    </rPh>
    <rPh sb="153" eb="154">
      <t>ヒ</t>
    </rPh>
    <rPh sb="161" eb="163">
      <t>ジドウ</t>
    </rPh>
    <rPh sb="163" eb="165">
      <t>ニュウリョク</t>
    </rPh>
    <rPh sb="170" eb="172">
      <t>ヘンコウ</t>
    </rPh>
    <rPh sb="173" eb="175">
      <t>ヒツヨウ</t>
    </rPh>
    <rPh sb="176" eb="178">
      <t>バアイ</t>
    </rPh>
    <rPh sb="179" eb="183">
      <t>チョクセツニュウリョク</t>
    </rPh>
    <rPh sb="215" eb="217">
      <t>テイガク</t>
    </rPh>
    <rPh sb="218" eb="220">
      <t>ジッピ</t>
    </rPh>
    <rPh sb="221" eb="223">
      <t>ニュウリョク</t>
    </rPh>
    <phoneticPr fontId="2"/>
  </si>
  <si>
    <t>従事者キーを入力することで必要項目が反映されます。</t>
    <rPh sb="6" eb="8">
      <t>ニュウリョク</t>
    </rPh>
    <rPh sb="13" eb="17">
      <t>ヒツヨウコウモク</t>
    </rPh>
    <rPh sb="18" eb="20">
      <t>ハンエイ</t>
    </rPh>
    <phoneticPr fontId="2"/>
  </si>
  <si>
    <t>見積根拠資料について</t>
    <rPh sb="0" eb="2">
      <t>ミツモリ</t>
    </rPh>
    <rPh sb="2" eb="4">
      <t>コンキョ</t>
    </rPh>
    <rPh sb="4" eb="6">
      <t>シリョウ</t>
    </rPh>
    <phoneticPr fontId="2"/>
  </si>
  <si>
    <t>＜様式2_3機材（別紙含む）、様式2_4旅費、様式2_5現地活動費、様式2_6本邦受入活動費OR国内研修費＞については取得見積根拠資料に番号を付けていただき、各々の番号を見積根拠資料番号欄に記載ください。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8" eb="70">
      <t>バンゴウ</t>
    </rPh>
    <rPh sb="71" eb="72">
      <t>ツ</t>
    </rPh>
    <rPh sb="79" eb="81">
      <t>オノオノ</t>
    </rPh>
    <rPh sb="82" eb="84">
      <t>バンゴウ</t>
    </rPh>
    <rPh sb="85" eb="87">
      <t>ミツモリ</t>
    </rPh>
    <rPh sb="87" eb="89">
      <t>コンキョ</t>
    </rPh>
    <rPh sb="89" eb="91">
      <t>シリョウ</t>
    </rPh>
    <rPh sb="91" eb="93">
      <t>バンゴウ</t>
    </rPh>
    <rPh sb="93" eb="94">
      <t>ラン</t>
    </rPh>
    <rPh sb="95" eb="97">
      <t>キサイ</t>
    </rPh>
    <phoneticPr fontId="2"/>
  </si>
  <si>
    <r>
      <rPr>
        <sz val="10"/>
        <color theme="1"/>
        <rFont val="ＭＳ ゴシック"/>
        <family val="3"/>
        <charset val="128"/>
      </rPr>
      <t>（１）</t>
    </r>
    <r>
      <rPr>
        <sz val="12"/>
        <color theme="1"/>
        <rFont val="ＭＳ ゴシック"/>
        <family val="3"/>
        <charset val="128"/>
      </rPr>
      <t xml:space="preserve">
車
両
関
係
費
</t>
    </r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</si>
  <si>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（２）</t>
    </r>
    <r>
      <rPr>
        <sz val="12"/>
        <color theme="1"/>
        <rFont val="ＭＳ ゴシック"/>
        <family val="3"/>
        <charset val="128"/>
      </rPr>
      <t xml:space="preserve">
現
地
傭
人
費
</t>
    </r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</si>
  <si>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（３）</t>
    </r>
    <r>
      <rPr>
        <sz val="12"/>
        <color theme="1"/>
        <rFont val="ＭＳ ゴシック"/>
        <family val="3"/>
        <charset val="128"/>
      </rPr>
      <t xml:space="preserve">
現
地
交
通
費
</t>
    </r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</si>
  <si>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（４）</t>
    </r>
    <r>
      <rPr>
        <sz val="12"/>
        <color theme="1"/>
        <rFont val="ＭＳ ゴシック"/>
        <family val="3"/>
        <charset val="128"/>
      </rPr>
      <t xml:space="preserve">
現
地
再
委
託
費
</t>
    </r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</si>
  <si>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r>
      <rPr>
        <sz val="10"/>
        <color theme="1"/>
        <rFont val="ＭＳ ゴシック"/>
        <family val="3"/>
        <charset val="128"/>
      </rPr>
      <t>（５）</t>
    </r>
    <r>
      <rPr>
        <sz val="12"/>
        <color theme="1"/>
        <rFont val="ＭＳ ゴシック"/>
        <family val="3"/>
        <charset val="128"/>
      </rPr>
      <t xml:space="preserve">
セ
ミ
ナ
｜
・
広
報
費
</t>
    </r>
    <rPh sb="14" eb="15">
      <t>ヒロ</t>
    </rPh>
    <rPh sb="16" eb="17">
      <t>ホウ</t>
    </rPh>
    <rPh sb="18" eb="19">
      <t>ツイエル</t>
    </rPh>
    <phoneticPr fontId="2"/>
  </si>
  <si>
    <t>４.本邦受入活動費</t>
    <phoneticPr fontId="2"/>
  </si>
  <si>
    <t>①本邦機材製造・購入費</t>
    <phoneticPr fontId="2"/>
  </si>
  <si>
    <t>案件化調査（中小企業支援型）</t>
  </si>
  <si>
    <t>普及・実証・ビジネス化事業（中小企業支援型）</t>
  </si>
  <si>
    <t>中小企業ビジネス化事業</t>
    <rPh sb="0" eb="2">
      <t>チュウショウ</t>
    </rPh>
    <rPh sb="2" eb="4">
      <t>キギョウ</t>
    </rPh>
    <rPh sb="8" eb="9">
      <t>カ</t>
    </rPh>
    <rPh sb="9" eb="11">
      <t>ジギョウ</t>
    </rPh>
    <phoneticPr fontId="2"/>
  </si>
  <si>
    <t>案件化調査（ＳＤＧｓビジネス支援型）</t>
    <phoneticPr fontId="2"/>
  </si>
  <si>
    <t>普及・実証・ビジネス化事業（ＳＤＧｓビジネス支援型）</t>
    <phoneticPr fontId="2"/>
  </si>
  <si>
    <t>見積金額内訳書と同じファイルを使用して作成します。最終提出の見積金額内訳書は様式１のB5セルのプルダウンから【最終見積金額内訳書】選択してください。表紙シートは非表示になっています。入力方法のシートタグを右クリックし、再表示(U)…で 表紙 を選択して表示してください。表紙シートに日付、代表者を記載の上、最終見積書として保存してくだい。印刷し、代表者印を押印の上、PDFで保存してください。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19" eb="21">
      <t>サクセイ</t>
    </rPh>
    <rPh sb="25" eb="27">
      <t>サイシュウ</t>
    </rPh>
    <rPh sb="27" eb="29">
      <t>テイシュツ</t>
    </rPh>
    <rPh sb="55" eb="59">
      <t>サイシュウミツモリ</t>
    </rPh>
    <rPh sb="59" eb="64">
      <t>キンガクウチワケショ</t>
    </rPh>
    <rPh sb="74" eb="76">
      <t>ヒョウシ</t>
    </rPh>
    <rPh sb="80" eb="83">
      <t>ヒヒョウジ</t>
    </rPh>
    <rPh sb="91" eb="93">
      <t>ニュウリョク</t>
    </rPh>
    <rPh sb="93" eb="95">
      <t>ホウホウ</t>
    </rPh>
    <rPh sb="102" eb="103">
      <t>ミギ</t>
    </rPh>
    <rPh sb="109" eb="112">
      <t>サイヒョウジ</t>
    </rPh>
    <rPh sb="118" eb="120">
      <t>ヒョウシ</t>
    </rPh>
    <rPh sb="122" eb="124">
      <t>センタク</t>
    </rPh>
    <rPh sb="126" eb="128">
      <t>ヒョウジ</t>
    </rPh>
    <rPh sb="135" eb="137">
      <t>ヒョウシ</t>
    </rPh>
    <rPh sb="141" eb="143">
      <t>ヒヅケ</t>
    </rPh>
    <rPh sb="144" eb="147">
      <t>ダイヒョウシャ</t>
    </rPh>
    <rPh sb="148" eb="150">
      <t>キサイ</t>
    </rPh>
    <rPh sb="151" eb="152">
      <t>ウエ</t>
    </rPh>
    <rPh sb="169" eb="171">
      <t>インサツ</t>
    </rPh>
    <rPh sb="173" eb="176">
      <t>ダイヒョウシャ</t>
    </rPh>
    <rPh sb="176" eb="177">
      <t>イン</t>
    </rPh>
    <rPh sb="178" eb="180">
      <t>オンイン</t>
    </rPh>
    <rPh sb="181" eb="182">
      <t>ウエ</t>
    </rPh>
    <rPh sb="187" eb="189">
      <t>ホゾン</t>
    </rPh>
    <phoneticPr fontId="2"/>
  </si>
  <si>
    <t>消費税及び地方消費税の合計金額（小計の10％）</t>
    <phoneticPr fontId="3"/>
  </si>
  <si>
    <t>消費税及び地方消費税の合計金額（小計の10％）</t>
    <phoneticPr fontId="2"/>
  </si>
  <si>
    <t>2021年度</t>
    <rPh sb="4" eb="6">
      <t>ネンド</t>
    </rPh>
    <phoneticPr fontId="2"/>
  </si>
  <si>
    <t>経路番号</t>
    <rPh sb="0" eb="2">
      <t>ケイロ</t>
    </rPh>
    <rPh sb="2" eb="4">
      <t>バンゴウ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</si>
  <si>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2"/>
  </si>
  <si>
    <t>搭乗クラス</t>
    <rPh sb="0" eb="2">
      <t>トウジョウ</t>
    </rPh>
    <phoneticPr fontId="2"/>
  </si>
  <si>
    <t>燃油チャージ</t>
    <rPh sb="0" eb="2">
      <t>ネンユ</t>
    </rPh>
    <phoneticPr fontId="2"/>
  </si>
  <si>
    <t>空港税（海外）</t>
    <rPh sb="0" eb="3">
      <t>クウコウゼイ</t>
    </rPh>
    <rPh sb="4" eb="6">
      <t>カイガイ</t>
    </rPh>
    <phoneticPr fontId="2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</si>
  <si>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2"/>
  </si>
  <si>
    <t>その他</t>
    <rPh sb="2" eb="3">
      <t>タ</t>
    </rPh>
    <phoneticPr fontId="2"/>
  </si>
  <si>
    <t>*航空経路</t>
    <rPh sb="1" eb="3">
      <t>コウクウ</t>
    </rPh>
    <rPh sb="3" eb="5">
      <t>ケイロ</t>
    </rPh>
    <phoneticPr fontId="2"/>
  </si>
  <si>
    <t>国際観光
旅客税</t>
    <rPh sb="0" eb="2">
      <t>コクサイ</t>
    </rPh>
    <rPh sb="2" eb="4">
      <t>カンコウ</t>
    </rPh>
    <rPh sb="5" eb="7">
      <t>リョキャク</t>
    </rPh>
    <rPh sb="7" eb="8">
      <t>ゼイ</t>
    </rPh>
    <phoneticPr fontId="2"/>
  </si>
  <si>
    <t>所属
分類</t>
    <rPh sb="0" eb="2">
      <t>ショゾク</t>
    </rPh>
    <rPh sb="3" eb="5">
      <t>ブンルイ</t>
    </rPh>
    <phoneticPr fontId="2"/>
  </si>
  <si>
    <t>現地
業務
(日数)</t>
    <rPh sb="3" eb="5">
      <t>ギョウム</t>
    </rPh>
    <rPh sb="6" eb="7">
      <t>ニチ</t>
    </rPh>
    <rPh sb="7" eb="8">
      <t>スウ</t>
    </rPh>
    <phoneticPr fontId="5"/>
  </si>
  <si>
    <t>航空賃
（円）</t>
    <rPh sb="0" eb="2">
      <t>コウクウ</t>
    </rPh>
    <rPh sb="2" eb="3">
      <t>チン</t>
    </rPh>
    <rPh sb="5" eb="6">
      <t>エン</t>
    </rPh>
    <phoneticPr fontId="5"/>
  </si>
  <si>
    <t>従事
者
キー</t>
    <rPh sb="0" eb="2">
      <t>ジュウジ</t>
    </rPh>
    <rPh sb="3" eb="4">
      <t>シャ</t>
    </rPh>
    <phoneticPr fontId="2"/>
  </si>
  <si>
    <t>従事者
キー</t>
    <rPh sb="0" eb="2">
      <t>ジュウジ</t>
    </rPh>
    <rPh sb="2" eb="3">
      <t>シャ</t>
    </rPh>
    <phoneticPr fontId="5"/>
  </si>
  <si>
    <t>基礎調査（中小企業支援型）</t>
    <phoneticPr fontId="2"/>
  </si>
  <si>
    <t>拘束
日数</t>
    <rPh sb="0" eb="2">
      <t>コウソク</t>
    </rPh>
    <rPh sb="3" eb="5">
      <t>ニッスウ</t>
    </rPh>
    <phoneticPr fontId="2"/>
  </si>
  <si>
    <t>稼働
日数</t>
    <rPh sb="0" eb="2">
      <t>カドウ</t>
    </rPh>
    <rPh sb="3" eb="5">
      <t>ニッスウ</t>
    </rPh>
    <rPh sb="4" eb="5">
      <t>スウ</t>
    </rPh>
    <phoneticPr fontId="2"/>
  </si>
  <si>
    <t>従事者
キー</t>
    <rPh sb="0" eb="3">
      <t>ジュウジシャ</t>
    </rPh>
    <phoneticPr fontId="2"/>
  </si>
  <si>
    <t>　　小計　(1)+(2)+(3)</t>
    <rPh sb="2" eb="4">
      <t>ショウケイ</t>
    </rPh>
    <phoneticPr fontId="5"/>
  </si>
  <si>
    <t>日本の
内国旅費
（円）</t>
    <rPh sb="0" eb="2">
      <t>ニホン</t>
    </rPh>
    <rPh sb="10" eb="11">
      <t>エン</t>
    </rPh>
    <phoneticPr fontId="5"/>
  </si>
  <si>
    <t>日当</t>
    <rPh sb="0" eb="2">
      <t>ニットウ</t>
    </rPh>
    <phoneticPr fontId="2"/>
  </si>
  <si>
    <t>宿泊料</t>
    <rPh sb="0" eb="3">
      <t>シュクハクリョウ</t>
    </rPh>
    <phoneticPr fontId="2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</si>
  <si>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2"/>
  </si>
  <si>
    <r>
      <t>旅客ｻｰﾋﾞｽ
（国内）</t>
    </r>
    <r>
      <rPr>
        <sz val="10"/>
        <color rgb="FFFF0000"/>
        <rFont val="ＭＳ ゴシック"/>
        <family val="3"/>
        <charset val="128"/>
      </rPr>
      <t>税抜</t>
    </r>
    <rPh sb="0" eb="2">
      <t>リョキャク</t>
    </rPh>
    <rPh sb="9" eb="11">
      <t>コクナイ</t>
    </rPh>
    <rPh sb="12" eb="13">
      <t>ゼイ</t>
    </rPh>
    <rPh sb="13" eb="14">
      <t>ヌ</t>
    </rPh>
    <phoneticPr fontId="2"/>
  </si>
  <si>
    <t>←プルダウンから該当事業をお選びください</t>
    <rPh sb="8" eb="10">
      <t>ガイトウ</t>
    </rPh>
    <rPh sb="10" eb="12">
      <t>ジギョウ</t>
    </rPh>
    <rPh sb="14" eb="15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</si>
</sst>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  <numFmt numFmtId="184" formatCode="#,###"/>
  </numFmts>
  <fonts count="51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2"/>
      <color theme="1"/>
      <name val="游ゴシック Light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624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0" fontId="9" fillId="0" borderId="8" xfId="3" applyFont="1" applyFill="1" applyBorder="1" applyAlignment="1" applyProtection="1">
      <alignment vertical="center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0" fontId="13" fillId="0" borderId="26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6" fillId="0" borderId="0" xfId="3" applyFont="1" applyAlignme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4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4" fillId="10" borderId="0" xfId="3" applyFont="1" applyFill="1" applyBorder="1" applyAlignment="1" applyProtection="1">
      <alignment horizontal="left" vertical="center"/>
    </xf>
    <xf numFmtId="0" fontId="6" fillId="10" borderId="0" xfId="3" applyFont="1" applyFill="1" applyBorder="1" applyAlignment="1">
      <alignment vertical="center"/>
    </xf>
    <xf numFmtId="0" fontId="4" fillId="10" borderId="0" xfId="3" applyFont="1" applyFill="1" applyBorder="1" applyAlignment="1">
      <alignment vertical="center"/>
    </xf>
    <xf numFmtId="0" fontId="4" fillId="10" borderId="0" xfId="3" applyFont="1" applyFill="1" applyBorder="1" applyAlignment="1">
      <alignment horizontal="center" vertical="center"/>
    </xf>
    <xf numFmtId="177" fontId="49" fillId="0" borderId="0" xfId="0" applyNumberFormat="1" applyFont="1" applyAlignment="1" applyProtection="1">
      <alignment horizontal="left" vertical="top" wrapText="1"/>
    </xf>
    <xf numFmtId="0" fontId="0" fillId="0" borderId="61" xfId="0" applyFont="1" applyBorder="1">
      <alignment vertical="center"/>
    </xf>
    <xf numFmtId="0" fontId="41" fillId="0" borderId="0" xfId="89" applyBorder="1" applyAlignment="1">
      <alignment vertical="center" wrapText="1"/>
    </xf>
    <xf numFmtId="176" fontId="39" fillId="0" borderId="16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Border="1" applyProtection="1">
      <alignment vertical="center"/>
    </xf>
    <xf numFmtId="0" fontId="13" fillId="0" borderId="71" xfId="0" applyFont="1" applyBorder="1" applyProtection="1">
      <alignment vertical="center"/>
    </xf>
    <xf numFmtId="0" fontId="13" fillId="0" borderId="11" xfId="0" applyFont="1" applyBorder="1" applyAlignment="1" applyProtection="1">
      <alignment horizontal="center" vertical="center"/>
    </xf>
    <xf numFmtId="176" fontId="13" fillId="0" borderId="11" xfId="0" applyNumberFormat="1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9" xfId="0" applyFont="1" applyBorder="1" applyProtection="1">
      <alignment vertical="center"/>
      <protection locked="0"/>
    </xf>
    <xf numFmtId="0" fontId="13" fillId="0" borderId="73" xfId="0" applyFont="1" applyBorder="1" applyProtection="1">
      <alignment vertical="center"/>
      <protection locked="0"/>
    </xf>
    <xf numFmtId="0" fontId="13" fillId="0" borderId="2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49" fontId="4" fillId="0" borderId="0" xfId="0" quotePrefix="1" applyNumberFormat="1" applyFont="1" applyAlignment="1" applyProtection="1">
      <alignment horizontal="left" vertical="center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1" fillId="0" borderId="69" xfId="3" applyFont="1" applyBorder="1" applyAlignment="1">
      <alignment horizontal="center" wrapText="1"/>
    </xf>
    <xf numFmtId="0" fontId="0" fillId="0" borderId="3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0" fillId="0" borderId="22" xfId="0" applyFont="1" applyBorder="1" applyProtection="1">
      <alignment vertical="center"/>
      <protection locked="0"/>
    </xf>
    <xf numFmtId="184" fontId="4" fillId="2" borderId="6" xfId="0" applyNumberFormat="1" applyFont="1" applyFill="1" applyBorder="1" applyAlignment="1">
      <alignment horizontal="right" vertical="center"/>
    </xf>
    <xf numFmtId="184" fontId="4" fillId="2" borderId="47" xfId="0" applyNumberFormat="1" applyFont="1" applyFill="1" applyBorder="1" applyAlignment="1">
      <alignment horizontal="right" vertical="center"/>
    </xf>
    <xf numFmtId="184" fontId="4" fillId="2" borderId="47" xfId="0" applyNumberFormat="1" applyFont="1" applyFill="1" applyBorder="1" applyAlignment="1" applyProtection="1">
      <alignment horizontal="right" vertical="center"/>
      <protection locked="0"/>
    </xf>
    <xf numFmtId="184" fontId="4" fillId="2" borderId="1" xfId="0" applyNumberFormat="1" applyFont="1" applyFill="1" applyBorder="1" applyProtection="1">
      <alignment vertical="center"/>
    </xf>
    <xf numFmtId="184" fontId="4" fillId="2" borderId="18" xfId="0" applyNumberFormat="1" applyFont="1" applyFill="1" applyBorder="1" applyProtection="1">
      <alignment vertical="center"/>
    </xf>
    <xf numFmtId="184" fontId="4" fillId="2" borderId="3" xfId="0" applyNumberFormat="1" applyFont="1" applyFill="1" applyBorder="1" applyProtection="1">
      <alignment vertical="center"/>
    </xf>
    <xf numFmtId="184" fontId="17" fillId="2" borderId="3" xfId="1" applyNumberFormat="1" applyFont="1" applyFill="1" applyBorder="1" applyAlignment="1">
      <alignment horizontal="right" vertical="center"/>
    </xf>
    <xf numFmtId="184" fontId="13" fillId="2" borderId="2" xfId="0" applyNumberFormat="1" applyFont="1" applyFill="1" applyBorder="1" applyProtection="1">
      <alignment vertical="center"/>
    </xf>
    <xf numFmtId="184" fontId="13" fillId="2" borderId="0" xfId="0" applyNumberFormat="1" applyFont="1" applyFill="1" applyBorder="1" applyProtection="1">
      <alignment vertical="center"/>
    </xf>
    <xf numFmtId="184" fontId="13" fillId="2" borderId="1" xfId="0" applyNumberFormat="1" applyFont="1" applyFill="1" applyBorder="1" applyProtection="1">
      <alignment vertical="center"/>
    </xf>
    <xf numFmtId="184" fontId="13" fillId="2" borderId="14" xfId="0" applyNumberFormat="1" applyFont="1" applyFill="1" applyBorder="1" applyProtection="1">
      <alignment vertical="center"/>
    </xf>
    <xf numFmtId="184" fontId="13" fillId="2" borderId="18" xfId="0" applyNumberFormat="1" applyFont="1" applyFill="1" applyBorder="1" applyProtection="1">
      <alignment vertical="center"/>
    </xf>
    <xf numFmtId="184" fontId="13" fillId="2" borderId="11" xfId="0" applyNumberFormat="1" applyFont="1" applyFill="1" applyBorder="1" applyProtection="1">
      <alignment vertical="center"/>
    </xf>
    <xf numFmtId="184" fontId="13" fillId="2" borderId="4" xfId="0" applyNumberFormat="1" applyFont="1" applyFill="1" applyBorder="1" applyProtection="1">
      <alignment vertical="center"/>
    </xf>
    <xf numFmtId="184" fontId="13" fillId="2" borderId="3" xfId="0" applyNumberFormat="1" applyFont="1" applyFill="1" applyBorder="1" applyProtection="1">
      <alignment vertical="center"/>
    </xf>
    <xf numFmtId="184" fontId="4" fillId="2" borderId="16" xfId="0" applyNumberFormat="1" applyFont="1" applyFill="1" applyBorder="1" applyAlignment="1">
      <alignment horizontal="right" vertical="center"/>
    </xf>
    <xf numFmtId="184" fontId="4" fillId="2" borderId="1" xfId="0" applyNumberFormat="1" applyFont="1" applyFill="1" applyBorder="1" applyAlignment="1">
      <alignment vertical="center"/>
    </xf>
    <xf numFmtId="184" fontId="4" fillId="2" borderId="4" xfId="0" applyNumberFormat="1" applyFont="1" applyFill="1" applyBorder="1" applyAlignment="1">
      <alignment vertical="center"/>
    </xf>
    <xf numFmtId="184" fontId="4" fillId="2" borderId="17" xfId="0" applyNumberFormat="1" applyFont="1" applyFill="1" applyBorder="1" applyAlignment="1" applyProtection="1">
      <alignment horizontal="right" vertical="center"/>
    </xf>
    <xf numFmtId="184" fontId="4" fillId="2" borderId="18" xfId="0" applyNumberFormat="1" applyFont="1" applyFill="1" applyBorder="1" applyAlignment="1" applyProtection="1">
      <alignment horizontal="right" vertical="center"/>
    </xf>
    <xf numFmtId="184" fontId="4" fillId="3" borderId="0" xfId="0" applyNumberFormat="1" applyFont="1" applyFill="1" applyBorder="1" applyAlignment="1">
      <alignment horizontal="right" vertical="center"/>
    </xf>
    <xf numFmtId="184" fontId="4" fillId="3" borderId="0" xfId="0" applyNumberFormat="1" applyFont="1" applyFill="1" applyAlignment="1">
      <alignment vertical="center"/>
    </xf>
    <xf numFmtId="184" fontId="4" fillId="0" borderId="11" xfId="0" applyNumberFormat="1" applyFont="1" applyFill="1" applyBorder="1" applyAlignment="1">
      <alignment horizontal="center" vertical="center"/>
    </xf>
    <xf numFmtId="184" fontId="6" fillId="2" borderId="2" xfId="0" applyNumberFormat="1" applyFont="1" applyFill="1" applyBorder="1" applyProtection="1">
      <alignment vertical="center"/>
    </xf>
    <xf numFmtId="0" fontId="0" fillId="0" borderId="1" xfId="0" applyFont="1" applyBorder="1" applyProtection="1">
      <alignment vertical="center"/>
      <protection locked="0"/>
    </xf>
    <xf numFmtId="0" fontId="0" fillId="0" borderId="19" xfId="0" applyFont="1" applyBorder="1" applyProtection="1">
      <alignment vertical="center"/>
      <protection locked="0"/>
    </xf>
    <xf numFmtId="184" fontId="4" fillId="0" borderId="1" xfId="1" applyNumberFormat="1" applyFont="1" applyBorder="1" applyAlignment="1" applyProtection="1">
      <alignment vertical="center" wrapText="1"/>
    </xf>
    <xf numFmtId="184" fontId="4" fillId="0" borderId="1" xfId="1" applyNumberFormat="1" applyFont="1" applyFill="1" applyBorder="1" applyAlignment="1" applyProtection="1">
      <alignment vertical="center" wrapText="1"/>
    </xf>
    <xf numFmtId="184" fontId="4" fillId="0" borderId="1" xfId="1" applyNumberFormat="1" applyFont="1" applyBorder="1" applyAlignment="1" applyProtection="1">
      <alignment horizontal="right" vertical="center"/>
      <protection locked="0"/>
    </xf>
    <xf numFmtId="184" fontId="4" fillId="2" borderId="6" xfId="1" applyNumberFormat="1" applyFont="1" applyFill="1" applyBorder="1" applyAlignment="1" applyProtection="1">
      <alignment vertical="center"/>
    </xf>
    <xf numFmtId="184" fontId="4" fillId="9" borderId="16" xfId="1" quotePrefix="1" applyNumberFormat="1" applyFont="1" applyFill="1" applyBorder="1" applyAlignment="1" applyProtection="1">
      <alignment vertical="center" wrapText="1"/>
    </xf>
    <xf numFmtId="184" fontId="35" fillId="2" borderId="1" xfId="3" applyNumberFormat="1" applyFont="1" applyFill="1" applyBorder="1" applyAlignment="1" applyProtection="1">
      <alignment vertical="center"/>
    </xf>
    <xf numFmtId="184" fontId="9" fillId="3" borderId="1" xfId="3" applyNumberFormat="1" applyFont="1" applyFill="1" applyBorder="1" applyAlignment="1" applyProtection="1">
      <alignment vertical="center"/>
      <protection locked="0"/>
    </xf>
    <xf numFmtId="184" fontId="9" fillId="0" borderId="1" xfId="3" applyNumberFormat="1" applyFont="1" applyFill="1" applyBorder="1" applyAlignment="1" applyProtection="1">
      <alignment vertical="center"/>
      <protection locked="0"/>
    </xf>
    <xf numFmtId="184" fontId="9" fillId="0" borderId="66" xfId="3" applyNumberFormat="1" applyFont="1" applyFill="1" applyBorder="1" applyAlignment="1" applyProtection="1">
      <alignment vertical="center"/>
    </xf>
    <xf numFmtId="184" fontId="9" fillId="0" borderId="67" xfId="3" applyNumberFormat="1" applyFont="1" applyFill="1" applyBorder="1" applyAlignment="1" applyProtection="1">
      <alignment vertical="center"/>
    </xf>
    <xf numFmtId="184" fontId="9" fillId="0" borderId="68" xfId="3" applyNumberFormat="1" applyFont="1" applyFill="1" applyBorder="1" applyAlignment="1" applyProtection="1">
      <alignment vertical="center"/>
    </xf>
    <xf numFmtId="184" fontId="35" fillId="0" borderId="1" xfId="3" applyNumberFormat="1" applyFont="1" applyFill="1" applyBorder="1" applyAlignment="1" applyProtection="1">
      <alignment vertical="center"/>
      <protection locked="0"/>
    </xf>
    <xf numFmtId="184" fontId="35" fillId="2" borderId="14" xfId="3" applyNumberFormat="1" applyFont="1" applyFill="1" applyBorder="1" applyAlignment="1" applyProtection="1">
      <alignment vertical="center"/>
    </xf>
    <xf numFmtId="184" fontId="6" fillId="2" borderId="7" xfId="3" applyNumberFormat="1" applyFont="1" applyFill="1" applyBorder="1" applyAlignment="1"/>
    <xf numFmtId="184" fontId="4" fillId="2" borderId="2" xfId="3" applyNumberFormat="1" applyFont="1" applyFill="1" applyBorder="1" applyAlignment="1"/>
    <xf numFmtId="184" fontId="4" fillId="2" borderId="8" xfId="3" applyNumberFormat="1" applyFont="1" applyFill="1" applyBorder="1" applyAlignment="1"/>
    <xf numFmtId="184" fontId="4" fillId="0" borderId="25" xfId="3" applyNumberFormat="1" applyFont="1" applyFill="1" applyBorder="1" applyAlignment="1"/>
    <xf numFmtId="184" fontId="4" fillId="0" borderId="0" xfId="3" applyNumberFormat="1" applyFont="1" applyFill="1" applyBorder="1" applyAlignment="1"/>
    <xf numFmtId="184" fontId="6" fillId="2" borderId="9" xfId="3" applyNumberFormat="1" applyFont="1" applyFill="1" applyBorder="1" applyAlignment="1"/>
    <xf numFmtId="184" fontId="6" fillId="2" borderId="10" xfId="3" applyNumberFormat="1" applyFont="1" applyFill="1" applyBorder="1" applyAlignment="1">
      <alignment vertical="center"/>
    </xf>
    <xf numFmtId="0" fontId="50" fillId="0" borderId="1" xfId="0" applyFont="1" applyBorder="1">
      <alignment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11" borderId="0" xfId="3" applyFont="1" applyFill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4" fillId="0" borderId="2" xfId="3" applyFont="1" applyFill="1" applyBorder="1" applyAlignment="1" applyProtection="1">
      <alignment horizontal="left" vertical="center"/>
      <protection locked="0"/>
    </xf>
    <xf numFmtId="0" fontId="4" fillId="10" borderId="0" xfId="3" applyFont="1" applyFill="1" applyBorder="1" applyAlignment="1" applyProtection="1">
      <alignment horizontal="left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184" fontId="4" fillId="0" borderId="1" xfId="1" applyNumberFormat="1" applyFont="1" applyBorder="1" applyAlignment="1" applyProtection="1">
      <alignment horizontal="center" vertical="center"/>
    </xf>
    <xf numFmtId="184" fontId="4" fillId="0" borderId="6" xfId="1" applyNumberFormat="1" applyFont="1" applyBorder="1" applyAlignment="1" applyProtection="1">
      <alignment vertical="center"/>
    </xf>
    <xf numFmtId="184" fontId="4" fillId="0" borderId="16" xfId="1" applyNumberFormat="1" applyFont="1" applyBorder="1" applyAlignment="1" applyProtection="1">
      <alignment vertical="center"/>
    </xf>
    <xf numFmtId="184" fontId="4" fillId="0" borderId="6" xfId="1" applyNumberFormat="1" applyFont="1" applyBorder="1" applyAlignment="1" applyProtection="1">
      <alignment horizontal="center" vertical="center"/>
    </xf>
    <xf numFmtId="184" fontId="4" fillId="0" borderId="16" xfId="1" applyNumberFormat="1" applyFont="1" applyBorder="1" applyAlignment="1" applyProtection="1">
      <alignment horizontal="center" vertical="center"/>
    </xf>
    <xf numFmtId="184" fontId="4" fillId="0" borderId="1" xfId="1" applyNumberFormat="1" applyFont="1" applyBorder="1" applyAlignment="1" applyProtection="1">
      <alignment horizontal="center" vertical="center" wrapText="1"/>
    </xf>
    <xf numFmtId="184" fontId="4" fillId="0" borderId="6" xfId="1" applyNumberFormat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6" xfId="3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 wrapText="1"/>
    </xf>
    <xf numFmtId="0" fontId="9" fillId="0" borderId="16" xfId="3" applyFont="1" applyBorder="1" applyAlignment="1" applyProtection="1">
      <alignment horizontal="center" vertical="center"/>
    </xf>
    <xf numFmtId="184" fontId="4" fillId="0" borderId="8" xfId="1" applyNumberFormat="1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5" xfId="0" applyFont="1" applyBorder="1" applyAlignment="1" applyProtection="1">
      <alignment horizontal="center" vertical="center" wrapText="1" readingOrder="1"/>
    </xf>
    <xf numFmtId="0" fontId="13" fillId="0" borderId="33" xfId="0" applyFont="1" applyBorder="1" applyAlignment="1" applyProtection="1">
      <alignment horizontal="center" vertical="center" wrapText="1" readingOrder="1"/>
    </xf>
    <xf numFmtId="0" fontId="13" fillId="0" borderId="72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 readingOrder="1"/>
    </xf>
    <xf numFmtId="0" fontId="13" fillId="0" borderId="33" xfId="0" applyFont="1" applyBorder="1" applyAlignment="1" applyProtection="1">
      <alignment horizontal="center" vertical="center" readingOrder="1"/>
    </xf>
    <xf numFmtId="0" fontId="13" fillId="0" borderId="72" xfId="0" applyFont="1" applyBorder="1" applyAlignment="1" applyProtection="1">
      <alignment horizontal="center" vertical="center" readingOrder="1"/>
    </xf>
    <xf numFmtId="0" fontId="13" fillId="0" borderId="4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84" fontId="6" fillId="2" borderId="7" xfId="0" applyNumberFormat="1" applyFont="1" applyFill="1" applyBorder="1" applyAlignment="1" applyProtection="1">
      <alignment horizontal="right" vertical="center"/>
    </xf>
    <xf numFmtId="184" fontId="6" fillId="2" borderId="45" xfId="0" applyNumberFormat="1" applyFont="1" applyFill="1" applyBorder="1" applyAlignment="1" applyProtection="1">
      <alignment horizontal="right" vertical="center"/>
    </xf>
    <xf numFmtId="184" fontId="6" fillId="2" borderId="51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 xr:uid="{00000000-0005-0000-0000-000000000000}"/>
    <cellStyle name="ハイパーリンク" xfId="89" builtinId="8"/>
    <cellStyle name="ハイパーリンク 10" xfId="8" xr:uid="{00000000-0005-0000-0000-000002000000}"/>
    <cellStyle name="ハイパーリンク 11" xfId="9" xr:uid="{00000000-0005-0000-0000-000003000000}"/>
    <cellStyle name="ハイパーリンク 12" xfId="10" xr:uid="{00000000-0005-0000-0000-000004000000}"/>
    <cellStyle name="ハイパーリンク 13" xfId="11" xr:uid="{00000000-0005-0000-0000-000005000000}"/>
    <cellStyle name="ハイパーリンク 14" xfId="12" xr:uid="{00000000-0005-0000-0000-000006000000}"/>
    <cellStyle name="ハイパーリンク 15" xfId="13" xr:uid="{00000000-0005-0000-0000-000007000000}"/>
    <cellStyle name="ハイパーリンク 16" xfId="14" xr:uid="{00000000-0005-0000-0000-000008000000}"/>
    <cellStyle name="ハイパーリンク 17" xfId="15" xr:uid="{00000000-0005-0000-0000-000009000000}"/>
    <cellStyle name="ハイパーリンク 18" xfId="16" xr:uid="{00000000-0005-0000-0000-00000A000000}"/>
    <cellStyle name="ハイパーリンク 19" xfId="17" xr:uid="{00000000-0005-0000-0000-00000B000000}"/>
    <cellStyle name="ハイパーリンク 2" xfId="18" xr:uid="{00000000-0005-0000-0000-00000C000000}"/>
    <cellStyle name="ハイパーリンク 20" xfId="19" xr:uid="{00000000-0005-0000-0000-00000D000000}"/>
    <cellStyle name="ハイパーリンク 21" xfId="20" xr:uid="{00000000-0005-0000-0000-00000E000000}"/>
    <cellStyle name="ハイパーリンク 22" xfId="21" xr:uid="{00000000-0005-0000-0000-00000F000000}"/>
    <cellStyle name="ハイパーリンク 23" xfId="22" xr:uid="{00000000-0005-0000-0000-000010000000}"/>
    <cellStyle name="ハイパーリンク 24" xfId="23" xr:uid="{00000000-0005-0000-0000-000011000000}"/>
    <cellStyle name="ハイパーリンク 25" xfId="24" xr:uid="{00000000-0005-0000-0000-000012000000}"/>
    <cellStyle name="ハイパーリンク 26" xfId="25" xr:uid="{00000000-0005-0000-0000-000013000000}"/>
    <cellStyle name="ハイパーリンク 27" xfId="26" xr:uid="{00000000-0005-0000-0000-000014000000}"/>
    <cellStyle name="ハイパーリンク 28" xfId="27" xr:uid="{00000000-0005-0000-0000-000015000000}"/>
    <cellStyle name="ハイパーリンク 29" xfId="28" xr:uid="{00000000-0005-0000-0000-000016000000}"/>
    <cellStyle name="ハイパーリンク 3" xfId="29" xr:uid="{00000000-0005-0000-0000-000017000000}"/>
    <cellStyle name="ハイパーリンク 30" xfId="30" xr:uid="{00000000-0005-0000-0000-000018000000}"/>
    <cellStyle name="ハイパーリンク 31" xfId="31" xr:uid="{00000000-0005-0000-0000-000019000000}"/>
    <cellStyle name="ハイパーリンク 32" xfId="32" xr:uid="{00000000-0005-0000-0000-00001A000000}"/>
    <cellStyle name="ハイパーリンク 33" xfId="33" xr:uid="{00000000-0005-0000-0000-00001B000000}"/>
    <cellStyle name="ハイパーリンク 34" xfId="34" xr:uid="{00000000-0005-0000-0000-00001C000000}"/>
    <cellStyle name="ハイパーリンク 35" xfId="35" xr:uid="{00000000-0005-0000-0000-00001D000000}"/>
    <cellStyle name="ハイパーリンク 36" xfId="36" xr:uid="{00000000-0005-0000-0000-00001E000000}"/>
    <cellStyle name="ハイパーリンク 37" xfId="37" xr:uid="{00000000-0005-0000-0000-00001F000000}"/>
    <cellStyle name="ハイパーリンク 38" xfId="38" xr:uid="{00000000-0005-0000-0000-000020000000}"/>
    <cellStyle name="ハイパーリンク 39" xfId="39" xr:uid="{00000000-0005-0000-0000-000021000000}"/>
    <cellStyle name="ハイパーリンク 4" xfId="40" xr:uid="{00000000-0005-0000-0000-000022000000}"/>
    <cellStyle name="ハイパーリンク 5" xfId="41" xr:uid="{00000000-0005-0000-0000-000023000000}"/>
    <cellStyle name="ハイパーリンク 6" xfId="42" xr:uid="{00000000-0005-0000-0000-000024000000}"/>
    <cellStyle name="ハイパーリンク 7" xfId="43" xr:uid="{00000000-0005-0000-0000-000025000000}"/>
    <cellStyle name="ハイパーリンク 8" xfId="44" xr:uid="{00000000-0005-0000-0000-000026000000}"/>
    <cellStyle name="ハイパーリンク 9" xfId="45" xr:uid="{00000000-0005-0000-0000-000027000000}"/>
    <cellStyle name="桁区切り" xfId="1" builtinId="6"/>
    <cellStyle name="桁区切り 2" xfId="2" xr:uid="{00000000-0005-0000-0000-000029000000}"/>
    <cellStyle name="桁区切り 2 2" xfId="46" xr:uid="{00000000-0005-0000-0000-00002A000000}"/>
    <cellStyle name="桁区切り 3" xfId="47" xr:uid="{00000000-0005-0000-0000-00002B000000}"/>
    <cellStyle name="桁区切り 4" xfId="87" xr:uid="{00000000-0005-0000-0000-00002C000000}"/>
    <cellStyle name="標準" xfId="0" builtinId="0"/>
    <cellStyle name="標準 2" xfId="3" xr:uid="{00000000-0005-0000-0000-00002E000000}"/>
    <cellStyle name="標準 3" xfId="4" xr:uid="{00000000-0005-0000-0000-00002F000000}"/>
    <cellStyle name="標準 4" xfId="5" xr:uid="{00000000-0005-0000-0000-000030000000}"/>
    <cellStyle name="標準 4 2" xfId="6" xr:uid="{00000000-0005-0000-0000-000031000000}"/>
    <cellStyle name="標準 5" xfId="48" xr:uid="{00000000-0005-0000-0000-000032000000}"/>
    <cellStyle name="標準_ﾀﾝｻﾞﾆｱ3年次概算040412旧.xls" xfId="88" xr:uid="{00000000-0005-0000-0000-000033000000}"/>
    <cellStyle name="表示済みのハイパーリンク 10" xfId="49" xr:uid="{00000000-0005-0000-0000-000034000000}"/>
    <cellStyle name="表示済みのハイパーリンク 11" xfId="50" xr:uid="{00000000-0005-0000-0000-000035000000}"/>
    <cellStyle name="表示済みのハイパーリンク 12" xfId="51" xr:uid="{00000000-0005-0000-0000-000036000000}"/>
    <cellStyle name="表示済みのハイパーリンク 13" xfId="52" xr:uid="{00000000-0005-0000-0000-000037000000}"/>
    <cellStyle name="表示済みのハイパーリンク 14" xfId="53" xr:uid="{00000000-0005-0000-0000-000038000000}"/>
    <cellStyle name="表示済みのハイパーリンク 15" xfId="54" xr:uid="{00000000-0005-0000-0000-000039000000}"/>
    <cellStyle name="表示済みのハイパーリンク 16" xfId="55" xr:uid="{00000000-0005-0000-0000-00003A000000}"/>
    <cellStyle name="表示済みのハイパーリンク 17" xfId="56" xr:uid="{00000000-0005-0000-0000-00003B000000}"/>
    <cellStyle name="表示済みのハイパーリンク 18" xfId="57" xr:uid="{00000000-0005-0000-0000-00003C000000}"/>
    <cellStyle name="表示済みのハイパーリンク 19" xfId="58" xr:uid="{00000000-0005-0000-0000-00003D000000}"/>
    <cellStyle name="表示済みのハイパーリンク 2" xfId="59" xr:uid="{00000000-0005-0000-0000-00003E000000}"/>
    <cellStyle name="表示済みのハイパーリンク 20" xfId="60" xr:uid="{00000000-0005-0000-0000-00003F000000}"/>
    <cellStyle name="表示済みのハイパーリンク 21" xfId="61" xr:uid="{00000000-0005-0000-0000-000040000000}"/>
    <cellStyle name="表示済みのハイパーリンク 22" xfId="62" xr:uid="{00000000-0005-0000-0000-000041000000}"/>
    <cellStyle name="表示済みのハイパーリンク 23" xfId="63" xr:uid="{00000000-0005-0000-0000-000042000000}"/>
    <cellStyle name="表示済みのハイパーリンク 24" xfId="64" xr:uid="{00000000-0005-0000-0000-000043000000}"/>
    <cellStyle name="表示済みのハイパーリンク 25" xfId="65" xr:uid="{00000000-0005-0000-0000-000044000000}"/>
    <cellStyle name="表示済みのハイパーリンク 26" xfId="66" xr:uid="{00000000-0005-0000-0000-000045000000}"/>
    <cellStyle name="表示済みのハイパーリンク 27" xfId="67" xr:uid="{00000000-0005-0000-0000-000046000000}"/>
    <cellStyle name="表示済みのハイパーリンク 28" xfId="68" xr:uid="{00000000-0005-0000-0000-000047000000}"/>
    <cellStyle name="表示済みのハイパーリンク 29" xfId="69" xr:uid="{00000000-0005-0000-0000-000048000000}"/>
    <cellStyle name="表示済みのハイパーリンク 3" xfId="70" xr:uid="{00000000-0005-0000-0000-000049000000}"/>
    <cellStyle name="表示済みのハイパーリンク 30" xfId="71" xr:uid="{00000000-0005-0000-0000-00004A000000}"/>
    <cellStyle name="表示済みのハイパーリンク 31" xfId="72" xr:uid="{00000000-0005-0000-0000-00004B000000}"/>
    <cellStyle name="表示済みのハイパーリンク 32" xfId="73" xr:uid="{00000000-0005-0000-0000-00004C000000}"/>
    <cellStyle name="表示済みのハイパーリンク 33" xfId="74" xr:uid="{00000000-0005-0000-0000-00004D000000}"/>
    <cellStyle name="表示済みのハイパーリンク 34" xfId="75" xr:uid="{00000000-0005-0000-0000-00004E000000}"/>
    <cellStyle name="表示済みのハイパーリンク 35" xfId="76" xr:uid="{00000000-0005-0000-0000-00004F000000}"/>
    <cellStyle name="表示済みのハイパーリンク 36" xfId="77" xr:uid="{00000000-0005-0000-0000-000050000000}"/>
    <cellStyle name="表示済みのハイパーリンク 37" xfId="78" xr:uid="{00000000-0005-0000-0000-000051000000}"/>
    <cellStyle name="表示済みのハイパーリンク 38" xfId="79" xr:uid="{00000000-0005-0000-0000-000052000000}"/>
    <cellStyle name="表示済みのハイパーリンク 39" xfId="80" xr:uid="{00000000-0005-0000-0000-000053000000}"/>
    <cellStyle name="表示済みのハイパーリンク 4" xfId="81" xr:uid="{00000000-0005-0000-0000-000054000000}"/>
    <cellStyle name="表示済みのハイパーリンク 5" xfId="82" xr:uid="{00000000-0005-0000-0000-000055000000}"/>
    <cellStyle name="表示済みのハイパーリンク 6" xfId="83" xr:uid="{00000000-0005-0000-0000-000056000000}"/>
    <cellStyle name="表示済みのハイパーリンク 7" xfId="84" xr:uid="{00000000-0005-0000-0000-000057000000}"/>
    <cellStyle name="表示済みのハイパーリンク 8" xfId="85" xr:uid="{00000000-0005-0000-0000-000058000000}"/>
    <cellStyle name="表示済みのハイパーリンク 9" xfId="86" xr:uid="{00000000-0005-0000-0000-000059000000}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76200</xdr:rowOff>
    </xdr:from>
    <xdr:to>
      <xdr:col>6</xdr:col>
      <xdr:colOff>1971675</xdr:colOff>
      <xdr:row>43</xdr:row>
      <xdr:rowOff>84667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246530</xdr:colOff>
      <xdr:row>85</xdr:row>
      <xdr:rowOff>0</xdr:rowOff>
    </xdr:from>
    <xdr:to>
      <xdr:col>10</xdr:col>
      <xdr:colOff>369794</xdr:colOff>
      <xdr:row>89</xdr:row>
      <xdr:rowOff>123265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246530" y="13458265"/>
          <a:ext cx="8729382" cy="840441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現地業務：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行が足りない場合は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19~26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行を選択し、再表示させてください。それでも不足の時は、行を挿入してください。</a:t>
          </a:r>
          <a:endParaRPr lang="ja-JP" altLang="ja-JP" sz="1200">
            <a:effectLst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国内業務：　行が足りない場合は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54~61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行を選択し、再表示させてください。それでも不足の時は、行を挿入してください。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137584</xdr:colOff>
      <xdr:row>52</xdr:row>
      <xdr:rowOff>116416</xdr:rowOff>
    </xdr:from>
    <xdr:to>
      <xdr:col>13</xdr:col>
      <xdr:colOff>675466</xdr:colOff>
      <xdr:row>57</xdr:row>
      <xdr:rowOff>57274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465667" y="13133916"/>
          <a:ext cx="8729382" cy="840441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行が足りない場合は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25~41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行を選択し、再表示させてください。それでも不足の時は、行を挿入し、必要な関数をコピーしてください。</a:t>
          </a:r>
          <a:endParaRPr lang="ja-JP" altLang="ja-JP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936622</xdr:colOff>
      <xdr:row>31</xdr:row>
      <xdr:rowOff>150283</xdr:rowOff>
    </xdr:from>
    <xdr:to>
      <xdr:col>5</xdr:col>
      <xdr:colOff>10582</xdr:colOff>
      <xdr:row>34</xdr:row>
      <xdr:rowOff>127001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70539" y="6934200"/>
          <a:ext cx="4386793" cy="516468"/>
        </a:xfrm>
        <a:prstGeom prst="wedgeRoundRectCallout">
          <a:avLst>
            <a:gd name="adj1" fmla="val -48675"/>
            <a:gd name="adj2" fmla="val -1722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C33"/>
  <sheetViews>
    <sheetView zoomScaleNormal="100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88" t="s">
        <v>160</v>
      </c>
      <c r="B1" s="488"/>
      <c r="C1" s="488"/>
    </row>
    <row r="2" spans="1:3" ht="18" customHeight="1">
      <c r="A2" s="126" t="s">
        <v>158</v>
      </c>
      <c r="B2" s="126"/>
      <c r="C2" s="126"/>
    </row>
    <row r="3" spans="1:3" ht="18" customHeight="1">
      <c r="A3" s="271" t="s">
        <v>159</v>
      </c>
      <c r="B3" s="126" t="s">
        <v>216</v>
      </c>
      <c r="C3" s="126"/>
    </row>
    <row r="4" spans="1:3" ht="18" customHeight="1">
      <c r="A4" s="271" t="s">
        <v>159</v>
      </c>
      <c r="B4" s="126" t="s">
        <v>217</v>
      </c>
      <c r="C4" s="126"/>
    </row>
    <row r="5" spans="1:3" ht="18" customHeight="1">
      <c r="A5" s="271" t="s">
        <v>159</v>
      </c>
      <c r="B5" s="126" t="s">
        <v>218</v>
      </c>
      <c r="C5" s="126"/>
    </row>
    <row r="6" spans="1:3" ht="18" customHeight="1">
      <c r="A6" s="271" t="s">
        <v>159</v>
      </c>
      <c r="B6" s="126" t="s">
        <v>219</v>
      </c>
      <c r="C6" s="126"/>
    </row>
    <row r="7" spans="1:3" ht="18" customHeight="1" thickBot="1">
      <c r="A7" s="126"/>
      <c r="B7" s="126"/>
      <c r="C7" s="126"/>
    </row>
    <row r="8" spans="1:3" ht="18" customHeight="1">
      <c r="A8" s="228"/>
      <c r="B8" s="229" t="s">
        <v>161</v>
      </c>
      <c r="C8" s="230" t="s">
        <v>162</v>
      </c>
    </row>
    <row r="9" spans="1:3" ht="85.5">
      <c r="A9" s="485" t="s">
        <v>165</v>
      </c>
      <c r="B9" s="273" t="s">
        <v>163</v>
      </c>
      <c r="C9" s="286" t="s">
        <v>258</v>
      </c>
    </row>
    <row r="10" spans="1:3" ht="28.5">
      <c r="A10" s="486"/>
      <c r="B10" s="273" t="s">
        <v>164</v>
      </c>
      <c r="C10" s="286" t="s">
        <v>287</v>
      </c>
    </row>
    <row r="11" spans="1:3" ht="67.5" customHeight="1">
      <c r="A11" s="487" t="s">
        <v>172</v>
      </c>
      <c r="B11" s="414" t="s">
        <v>255</v>
      </c>
      <c r="C11" s="286" t="s">
        <v>288</v>
      </c>
    </row>
    <row r="12" spans="1:3" ht="41.25" customHeight="1">
      <c r="A12" s="487"/>
      <c r="B12" s="273" t="s">
        <v>166</v>
      </c>
      <c r="C12" s="286" t="s">
        <v>176</v>
      </c>
    </row>
    <row r="13" spans="1:3" ht="39.75" customHeight="1">
      <c r="A13" s="487"/>
      <c r="B13" s="275" t="s">
        <v>167</v>
      </c>
      <c r="C13" s="286" t="s">
        <v>210</v>
      </c>
    </row>
    <row r="14" spans="1:3" ht="142.5">
      <c r="A14" s="487"/>
      <c r="B14" s="275" t="s">
        <v>169</v>
      </c>
      <c r="C14" s="286" t="s">
        <v>289</v>
      </c>
    </row>
    <row r="15" spans="1:3" ht="36.75" customHeight="1">
      <c r="A15" s="487"/>
      <c r="B15" s="275" t="s">
        <v>170</v>
      </c>
      <c r="C15" s="286" t="s">
        <v>206</v>
      </c>
    </row>
    <row r="16" spans="1:3" ht="42.75">
      <c r="A16" s="487"/>
      <c r="B16" s="322" t="s">
        <v>265</v>
      </c>
      <c r="C16" s="286" t="s">
        <v>286</v>
      </c>
    </row>
    <row r="17" spans="1:3" ht="41.25" customHeight="1">
      <c r="A17" s="487"/>
      <c r="B17" s="392" t="s">
        <v>171</v>
      </c>
      <c r="C17" s="393" t="s">
        <v>290</v>
      </c>
    </row>
    <row r="18" spans="1:3" ht="43.5" thickBot="1">
      <c r="A18" s="413"/>
      <c r="B18" s="394" t="s">
        <v>291</v>
      </c>
      <c r="C18" s="395" t="s">
        <v>292</v>
      </c>
    </row>
    <row r="19" spans="1:3" ht="13.15" customHeight="1">
      <c r="A19" s="396"/>
      <c r="B19" s="396"/>
      <c r="C19" s="397"/>
    </row>
    <row r="20" spans="1:3" ht="10.15" customHeight="1">
      <c r="A20" s="126"/>
      <c r="B20" s="126"/>
      <c r="C20" s="126"/>
    </row>
    <row r="21" spans="1:3" ht="18" customHeight="1">
      <c r="A21" s="126"/>
      <c r="B21" s="127" t="s">
        <v>136</v>
      </c>
      <c r="C21" s="126"/>
    </row>
    <row r="22" spans="1:3" ht="97.9" customHeight="1">
      <c r="A22" s="126"/>
      <c r="B22" s="273" t="s">
        <v>209</v>
      </c>
      <c r="C22" s="274" t="s">
        <v>305</v>
      </c>
    </row>
    <row r="23" spans="1:3" ht="54.75" customHeight="1">
      <c r="A23" s="126"/>
      <c r="B23" s="322" t="s">
        <v>173</v>
      </c>
      <c r="C23" s="274" t="s">
        <v>278</v>
      </c>
    </row>
    <row r="24" spans="1:3" ht="41.25" customHeight="1">
      <c r="A24" s="126"/>
      <c r="B24" s="273" t="s">
        <v>211</v>
      </c>
      <c r="C24" s="320" t="s">
        <v>212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 xr:uid="{00000000-0004-0000-0000-000000000000}"/>
    <hyperlink ref="B10" location="様式1!Print_Area" display="様式1" xr:uid="{00000000-0004-0000-0000-000001000000}"/>
    <hyperlink ref="B12" location="様式2_3機材!Print_Area" display="様式2_3機材費" xr:uid="{00000000-0004-0000-0000-000002000000}"/>
    <hyperlink ref="B13" location="'機材様式（別紙明細）'!Print_Area" display="機材様式（別紙明細）" xr:uid="{00000000-0004-0000-0000-000003000000}"/>
    <hyperlink ref="B14" location="様式2_4旅費!Print_Area" display="様式2_4旅費" xr:uid="{00000000-0004-0000-0000-000004000000}"/>
    <hyperlink ref="B15" location="様式2_5現地活動費!Print_Area" display="様式2_5現地活動費" xr:uid="{00000000-0004-0000-0000-000005000000}"/>
    <hyperlink ref="B16" location="'様式2_6本邦受入活動費&amp;管理費'!Print_Area" display="様式2_6本邦受入活動費＆管理費" xr:uid="{00000000-0004-0000-0000-000006000000}"/>
    <hyperlink ref="B17" location="業務従事者名簿!Print_Area" display="業務従事者名簿" xr:uid="{00000000-0004-0000-0000-000007000000}"/>
    <hyperlink ref="B22" location="' 表紙'!Print_Area" display="最終見積金額内訳（表紙が必要）" xr:uid="{00000000-0004-0000-0000-000008000000}"/>
    <hyperlink ref="B24" location="年度毎内訳!Print_Area" display="年度毎内訳" xr:uid="{00000000-0004-0000-0000-000009000000}"/>
    <hyperlink ref="B11" location="'様式2_1人件費  2_2その他原価・一般管理費等'!Print_Area" display="様式2_1人件費　2_2その他原価・一般管理費等" xr:uid="{00000000-0004-0000-0000-00000A000000}"/>
    <hyperlink ref="B23" location="様式1!Print_Area" display="様式1!Print_Area" xr:uid="{00000000-0004-0000-0000-00000B000000}"/>
  </hyperlinks>
  <pageMargins left="0.31496062992125984" right="0.11811023622047245" top="0.74803149606299213" bottom="0.35433070866141736" header="0.31496062992125984" footer="0.31496062992125984"/>
  <pageSetup paperSize="9" scale="80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E7" sqref="E7:G8"/>
    </sheetView>
  </sheetViews>
  <sheetFormatPr defaultColWidth="9" defaultRowHeight="14.25"/>
  <cols>
    <col min="1" max="1" width="6.125" style="87" customWidth="1"/>
    <col min="2" max="2" width="30.375" style="87" customWidth="1"/>
    <col min="3" max="3" width="21.5" style="87" customWidth="1"/>
    <col min="4" max="4" width="16.625" style="87" customWidth="1"/>
    <col min="5" max="5" width="13.5" style="87" customWidth="1"/>
    <col min="6" max="6" width="22.75" style="87" customWidth="1"/>
    <col min="7" max="7" width="19.25" style="87" customWidth="1"/>
    <col min="8" max="8" width="7.75" style="87" customWidth="1"/>
    <col min="9" max="16384" width="9" style="87"/>
  </cols>
  <sheetData>
    <row r="2" spans="1:8" ht="20.25" customHeight="1">
      <c r="A2" s="34" t="s">
        <v>134</v>
      </c>
      <c r="B2" s="93"/>
      <c r="C2" s="34"/>
      <c r="D2" s="34"/>
      <c r="E2" s="34"/>
      <c r="F2" s="34"/>
      <c r="G2" s="34"/>
    </row>
    <row r="3" spans="1:8" ht="20.25" customHeight="1">
      <c r="A3" s="34"/>
      <c r="B3" s="39"/>
      <c r="C3" s="39"/>
      <c r="D3" s="34"/>
      <c r="E3" s="34"/>
      <c r="F3" s="34"/>
      <c r="G3" s="34"/>
    </row>
    <row r="4" spans="1:8" ht="20.25" customHeight="1" thickBot="1">
      <c r="A4" s="34" t="s">
        <v>177</v>
      </c>
      <c r="B4" s="39"/>
      <c r="C4" s="94">
        <f>F13</f>
        <v>0</v>
      </c>
      <c r="D4" s="34" t="s">
        <v>11</v>
      </c>
      <c r="E4" s="34"/>
      <c r="F4" s="34"/>
      <c r="G4" s="34"/>
    </row>
    <row r="5" spans="1:8" ht="20.25" customHeight="1">
      <c r="A5" s="34"/>
      <c r="B5" s="284" t="s">
        <v>186</v>
      </c>
      <c r="C5" s="36" t="s">
        <v>187</v>
      </c>
      <c r="D5" s="243" t="s">
        <v>188</v>
      </c>
      <c r="E5" s="36" t="s">
        <v>41</v>
      </c>
      <c r="F5" s="211" t="s">
        <v>189</v>
      </c>
      <c r="G5" s="327" t="s">
        <v>190</v>
      </c>
      <c r="H5" s="222" t="s">
        <v>154</v>
      </c>
    </row>
    <row r="6" spans="1:8" ht="20.25" customHeight="1">
      <c r="A6" s="34"/>
      <c r="B6" s="204"/>
      <c r="C6" s="95"/>
      <c r="D6" s="210"/>
      <c r="E6" s="96"/>
      <c r="F6" s="438">
        <f t="shared" ref="F6:F12" si="0">D6*E6</f>
        <v>0</v>
      </c>
      <c r="G6" s="328"/>
      <c r="H6" s="223"/>
    </row>
    <row r="7" spans="1:8" ht="20.25" customHeight="1">
      <c r="A7" s="34"/>
      <c r="B7" s="204"/>
      <c r="C7" s="95"/>
      <c r="D7" s="210"/>
      <c r="E7" s="97"/>
      <c r="F7" s="438">
        <f t="shared" si="0"/>
        <v>0</v>
      </c>
      <c r="G7" s="328"/>
      <c r="H7" s="223"/>
    </row>
    <row r="8" spans="1:8" ht="20.25" customHeight="1">
      <c r="A8" s="34"/>
      <c r="B8" s="204"/>
      <c r="C8" s="95"/>
      <c r="D8" s="210"/>
      <c r="E8" s="97"/>
      <c r="F8" s="438">
        <f>D8*E8</f>
        <v>0</v>
      </c>
      <c r="G8" s="328"/>
      <c r="H8" s="223"/>
    </row>
    <row r="9" spans="1:8" ht="20.25" customHeight="1">
      <c r="A9" s="34"/>
      <c r="B9" s="204"/>
      <c r="C9" s="95"/>
      <c r="D9" s="210"/>
      <c r="E9" s="97"/>
      <c r="F9" s="438">
        <f t="shared" si="0"/>
        <v>0</v>
      </c>
      <c r="G9" s="328"/>
      <c r="H9" s="223"/>
    </row>
    <row r="10" spans="1:8" ht="20.25" customHeight="1">
      <c r="A10" s="34"/>
      <c r="B10" s="204"/>
      <c r="C10" s="95"/>
      <c r="D10" s="210"/>
      <c r="E10" s="97"/>
      <c r="F10" s="438">
        <f t="shared" si="0"/>
        <v>0</v>
      </c>
      <c r="G10" s="328"/>
      <c r="H10" s="223"/>
    </row>
    <row r="11" spans="1:8" ht="20.25" customHeight="1">
      <c r="A11" s="34"/>
      <c r="B11" s="204"/>
      <c r="C11" s="95"/>
      <c r="D11" s="210"/>
      <c r="E11" s="97"/>
      <c r="F11" s="438">
        <f t="shared" si="0"/>
        <v>0</v>
      </c>
      <c r="G11" s="328"/>
      <c r="H11" s="223"/>
    </row>
    <row r="12" spans="1:8" ht="20.25" customHeight="1">
      <c r="A12" s="34"/>
      <c r="B12" s="204" t="s">
        <v>121</v>
      </c>
      <c r="C12" s="95"/>
      <c r="D12" s="210"/>
      <c r="E12" s="97"/>
      <c r="F12" s="438">
        <f t="shared" si="0"/>
        <v>0</v>
      </c>
      <c r="G12" s="328"/>
      <c r="H12" s="223"/>
    </row>
    <row r="13" spans="1:8" ht="20.25" customHeight="1" thickBot="1">
      <c r="A13" s="34"/>
      <c r="B13" s="606" t="s">
        <v>64</v>
      </c>
      <c r="C13" s="607"/>
      <c r="D13" s="206"/>
      <c r="E13" s="102"/>
      <c r="F13" s="439">
        <f>SUM(F6:F12)</f>
        <v>0</v>
      </c>
      <c r="G13" s="329"/>
      <c r="H13" s="224"/>
    </row>
    <row r="14" spans="1:8" ht="20.25" customHeight="1">
      <c r="C14" s="101"/>
      <c r="D14" s="101"/>
    </row>
    <row r="15" spans="1:8" ht="20.25" customHeight="1">
      <c r="A15" s="34"/>
      <c r="B15" s="93"/>
      <c r="C15" s="34"/>
      <c r="D15" s="34"/>
      <c r="E15" s="34"/>
      <c r="F15" s="38"/>
      <c r="G15" s="34"/>
    </row>
    <row r="16" spans="1:8" ht="20.25" customHeight="1" thickBot="1">
      <c r="A16" s="34" t="s">
        <v>178</v>
      </c>
      <c r="B16" s="98"/>
      <c r="C16" s="94">
        <f>F21</f>
        <v>0</v>
      </c>
      <c r="D16" s="34" t="s">
        <v>11</v>
      </c>
      <c r="E16" s="39"/>
      <c r="F16" s="39"/>
      <c r="G16" s="39"/>
    </row>
    <row r="17" spans="1:8" ht="20.25" customHeight="1">
      <c r="A17" s="93"/>
      <c r="B17" s="284" t="s">
        <v>186</v>
      </c>
      <c r="C17" s="36" t="s">
        <v>187</v>
      </c>
      <c r="D17" s="243" t="s">
        <v>188</v>
      </c>
      <c r="E17" s="36" t="s">
        <v>41</v>
      </c>
      <c r="F17" s="211" t="s">
        <v>191</v>
      </c>
      <c r="G17" s="327" t="s">
        <v>190</v>
      </c>
      <c r="H17" s="222" t="s">
        <v>154</v>
      </c>
    </row>
    <row r="18" spans="1:8" ht="20.25" customHeight="1">
      <c r="A18" s="34"/>
      <c r="B18" s="204"/>
      <c r="C18" s="95"/>
      <c r="D18" s="210"/>
      <c r="E18" s="96"/>
      <c r="F18" s="438">
        <f>D18*E18</f>
        <v>0</v>
      </c>
      <c r="G18" s="328"/>
      <c r="H18" s="223"/>
    </row>
    <row r="19" spans="1:8" ht="20.25" customHeight="1">
      <c r="A19" s="34"/>
      <c r="B19" s="204"/>
      <c r="C19" s="95"/>
      <c r="D19" s="210"/>
      <c r="E19" s="97"/>
      <c r="F19" s="438">
        <f>D19*E19</f>
        <v>0</v>
      </c>
      <c r="G19" s="328"/>
      <c r="H19" s="223"/>
    </row>
    <row r="20" spans="1:8" ht="20.25" customHeight="1">
      <c r="A20" s="34"/>
      <c r="B20" s="204" t="s">
        <v>121</v>
      </c>
      <c r="C20" s="95"/>
      <c r="D20" s="210"/>
      <c r="E20" s="97"/>
      <c r="F20" s="438">
        <f>D20*E20</f>
        <v>0</v>
      </c>
      <c r="G20" s="328"/>
      <c r="H20" s="223"/>
    </row>
    <row r="21" spans="1:8" ht="20.25" customHeight="1" thickBot="1">
      <c r="A21" s="34"/>
      <c r="B21" s="522" t="s">
        <v>65</v>
      </c>
      <c r="C21" s="605"/>
      <c r="D21" s="207"/>
      <c r="E21" s="99"/>
      <c r="F21" s="439">
        <f>SUM(F18:F20)</f>
        <v>0</v>
      </c>
      <c r="G21" s="329"/>
      <c r="H21" s="224"/>
    </row>
    <row r="22" spans="1:8" ht="20.25" customHeight="1">
      <c r="A22" s="34"/>
      <c r="B22" s="244"/>
      <c r="C22" s="208"/>
      <c r="D22" s="212"/>
      <c r="E22" s="100"/>
      <c r="F22" s="209"/>
      <c r="G22" s="213"/>
    </row>
    <row r="23" spans="1:8" ht="20.25" customHeight="1"/>
    <row r="24" spans="1:8" ht="20.25" customHeight="1" thickBot="1">
      <c r="A24" s="87" t="s">
        <v>179</v>
      </c>
      <c r="C24" s="94">
        <f>F29</f>
        <v>0</v>
      </c>
      <c r="D24" s="34" t="s">
        <v>11</v>
      </c>
    </row>
    <row r="25" spans="1:8" ht="20.25" customHeight="1">
      <c r="B25" s="284" t="s">
        <v>186</v>
      </c>
      <c r="C25" s="36" t="s">
        <v>21</v>
      </c>
      <c r="D25" s="243" t="s">
        <v>52</v>
      </c>
      <c r="E25" s="36" t="s">
        <v>53</v>
      </c>
      <c r="F25" s="243" t="s">
        <v>54</v>
      </c>
      <c r="G25" s="327" t="s">
        <v>190</v>
      </c>
      <c r="H25" s="222" t="s">
        <v>154</v>
      </c>
    </row>
    <row r="26" spans="1:8" ht="20.25" customHeight="1">
      <c r="B26" s="204"/>
      <c r="C26" s="47"/>
      <c r="D26" s="214"/>
      <c r="E26" s="47"/>
      <c r="F26" s="438">
        <f>D26*E26</f>
        <v>0</v>
      </c>
      <c r="G26" s="330"/>
      <c r="H26" s="223"/>
    </row>
    <row r="27" spans="1:8" ht="20.25" customHeight="1">
      <c r="B27" s="204"/>
      <c r="C27" s="47"/>
      <c r="D27" s="214"/>
      <c r="E27" s="47"/>
      <c r="F27" s="438">
        <f>D27*E27</f>
        <v>0</v>
      </c>
      <c r="G27" s="330"/>
      <c r="H27" s="223"/>
    </row>
    <row r="28" spans="1:8" ht="20.25" customHeight="1">
      <c r="B28" s="204" t="s">
        <v>121</v>
      </c>
      <c r="C28" s="47"/>
      <c r="D28" s="214"/>
      <c r="E28" s="47"/>
      <c r="F28" s="438">
        <f>D28*E28</f>
        <v>0</v>
      </c>
      <c r="G28" s="330"/>
      <c r="H28" s="223"/>
    </row>
    <row r="29" spans="1:8" ht="20.25" customHeight="1" thickBot="1">
      <c r="B29" s="522" t="s">
        <v>66</v>
      </c>
      <c r="C29" s="605"/>
      <c r="D29" s="206"/>
      <c r="E29" s="104"/>
      <c r="F29" s="440">
        <f>SUM(F26:F28)</f>
        <v>0</v>
      </c>
      <c r="G29" s="331"/>
      <c r="H29" s="224"/>
    </row>
    <row r="30" spans="1:8" ht="20.25" customHeight="1">
      <c r="B30" s="244"/>
      <c r="C30" s="244"/>
      <c r="D30" s="208"/>
      <c r="E30" s="208"/>
      <c r="F30" s="208"/>
      <c r="G30" s="244"/>
    </row>
    <row r="31" spans="1:8" ht="20.25" customHeight="1">
      <c r="B31" s="39" t="s">
        <v>192</v>
      </c>
    </row>
    <row r="32" spans="1:8" ht="20.25" customHeight="1">
      <c r="A32" s="34"/>
      <c r="B32" s="87" t="s">
        <v>122</v>
      </c>
      <c r="C32" s="39"/>
      <c r="D32" s="208"/>
      <c r="E32" s="103"/>
      <c r="F32" s="205"/>
      <c r="G32" s="208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43307086614173229" header="0.31496062992125984" footer="0.19685039370078741"/>
  <pageSetup paperSize="9" scale="88" orientation="landscape" cellComments="asDisplayed" r:id="rId1"/>
  <ignoredErrors>
    <ignoredError sqref="F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99FFCC"/>
    <pageSetUpPr fitToPage="1"/>
  </sheetPr>
  <dimension ref="A2:Q31"/>
  <sheetViews>
    <sheetView view="pageBreakPreview" zoomScale="90" zoomScaleNormal="100" zoomScaleSheetLayoutView="90" workbookViewId="0">
      <selection activeCell="E7" sqref="E7:G8"/>
    </sheetView>
  </sheetViews>
  <sheetFormatPr defaultRowHeight="14.25"/>
  <cols>
    <col min="1" max="1" width="5.625" style="348" customWidth="1"/>
    <col min="2" max="3" width="22.625" customWidth="1"/>
    <col min="4" max="4" width="18.875" bestFit="1" customWidth="1"/>
    <col min="5" max="5" width="5.5" style="121" bestFit="1" customWidth="1"/>
    <col min="6" max="6" width="9" style="121"/>
    <col min="7" max="7" width="16.625" customWidth="1"/>
    <col min="8" max="8" width="21" bestFit="1" customWidth="1"/>
    <col min="9" max="9" width="14.375" bestFit="1" customWidth="1"/>
  </cols>
  <sheetData>
    <row r="2" spans="1:17" ht="17.25" customHeight="1"/>
    <row r="3" spans="1:17" ht="17.25" customHeight="1">
      <c r="A3" s="121"/>
      <c r="B3" s="407" t="str">
        <f>IF(様式1!B5="見積金額内訳書","",IF(様式1!B5="最終見積金額内訳書","",Q7))</f>
        <v/>
      </c>
      <c r="C3" s="407"/>
      <c r="D3" s="407"/>
      <c r="G3" s="126"/>
      <c r="H3" s="126"/>
      <c r="I3" s="271"/>
    </row>
    <row r="4" spans="1:17" ht="17.25">
      <c r="A4" s="121"/>
      <c r="B4" s="608" t="str">
        <f>IF(従事者明細!C1="",業務従事者名簿!Q9,業務従事者名簿!Q10)</f>
        <v>業務従事者名簿　　</v>
      </c>
      <c r="C4" s="608"/>
      <c r="D4" s="608"/>
      <c r="E4" s="608"/>
      <c r="F4" s="608"/>
      <c r="G4" s="608"/>
      <c r="H4" s="608"/>
      <c r="I4" s="608"/>
    </row>
    <row r="5" spans="1:17" ht="18" thickBot="1">
      <c r="A5" s="121"/>
      <c r="B5" s="609"/>
      <c r="C5" s="609"/>
      <c r="D5" s="609"/>
      <c r="E5" s="609"/>
      <c r="F5" s="609"/>
      <c r="G5" s="609"/>
      <c r="H5" s="609"/>
      <c r="I5" s="609"/>
    </row>
    <row r="6" spans="1:17" ht="30" customHeight="1" thickBot="1">
      <c r="A6" s="432" t="s">
        <v>322</v>
      </c>
      <c r="B6" s="125" t="s">
        <v>77</v>
      </c>
      <c r="C6" s="115" t="s">
        <v>78</v>
      </c>
      <c r="D6" s="115" t="s">
        <v>79</v>
      </c>
      <c r="E6" s="115" t="s">
        <v>70</v>
      </c>
      <c r="F6" s="115" t="s">
        <v>80</v>
      </c>
      <c r="G6" s="115" t="s">
        <v>149</v>
      </c>
      <c r="H6" s="115" t="s">
        <v>214</v>
      </c>
      <c r="I6" s="116" t="s">
        <v>128</v>
      </c>
    </row>
    <row r="7" spans="1:17" ht="32.1" customHeight="1" thickTop="1">
      <c r="A7" s="433"/>
      <c r="B7" s="272" t="str">
        <f>IF($A7="","",VLOOKUP($A7,従事者明細!$A$3:$I$52,2,FALSE))</f>
        <v/>
      </c>
      <c r="C7" s="107" t="str">
        <f>IF($A7="","",VLOOKUP($A7,従事者明細!$A$3:$I$52,3,FALSE))</f>
        <v/>
      </c>
      <c r="D7" s="107" t="str">
        <f>IF($A7="","",VLOOKUP($A7,従事者明細!$A$3:$I$52,5,FALSE))</f>
        <v/>
      </c>
      <c r="E7" s="122" t="str">
        <f>IF($A7="","",VLOOKUP($A7,従事者明細!$A$3:$I$52,4,FALSE))</f>
        <v/>
      </c>
      <c r="F7" s="123" t="str">
        <f>IF($A7="","",VLOOKUP($A7,従事者明細!$A$3:$I$52,6,FALSE))</f>
        <v/>
      </c>
      <c r="G7" s="128" t="str">
        <f>IF($A7="","",VLOOKUP($A7,従事者明細!$A$3:$I$52,7,FALSE))</f>
        <v/>
      </c>
      <c r="H7" s="124" t="str">
        <f>IF($A7="","",VLOOKUP($A7,従事者明細!$A$3:$I$52,8,FALSE))</f>
        <v/>
      </c>
      <c r="I7" s="398" t="str">
        <f>IF($A7="","",VLOOKUP($A7,従事者明細!$A$3:$I$52,9,FALSE))</f>
        <v/>
      </c>
      <c r="Q7" t="s">
        <v>153</v>
      </c>
    </row>
    <row r="8" spans="1:17" ht="32.1" customHeight="1">
      <c r="A8" s="434"/>
      <c r="B8" s="272" t="str">
        <f>IF($A8="","",VLOOKUP($A8,従事者明細!$A$3:$I$52,2,FALSE))</f>
        <v/>
      </c>
      <c r="C8" s="107" t="str">
        <f>IF($A8="","",VLOOKUP($A8,従事者明細!$A$3:$I$52,3,FALSE))</f>
        <v/>
      </c>
      <c r="D8" s="107" t="str">
        <f>IF($A8="","",VLOOKUP($A8,従事者明細!$A$3:$I$52,5,FALSE))</f>
        <v/>
      </c>
      <c r="E8" s="122" t="str">
        <f>IF($A8="","",VLOOKUP($A8,従事者明細!$A$3:$I$52,4,FALSE))</f>
        <v/>
      </c>
      <c r="F8" s="123" t="str">
        <f>IF($A8="","",VLOOKUP($A8,従事者明細!$A$3:$I$52,6,FALSE))</f>
        <v/>
      </c>
      <c r="G8" s="128" t="str">
        <f>IF($A8="","",VLOOKUP($A8,従事者明細!$A$3:$I$52,7,FALSE))</f>
        <v/>
      </c>
      <c r="H8" s="124" t="str">
        <f>IF($A8="","",VLOOKUP($A8,従事者明細!$A$3:$I$52,8,FALSE))</f>
        <v/>
      </c>
      <c r="I8" s="398" t="str">
        <f>IF($A8="","",VLOOKUP($A8,従事者明細!$A$3:$I$52,9,FALSE))</f>
        <v/>
      </c>
      <c r="Q8" t="s">
        <v>275</v>
      </c>
    </row>
    <row r="9" spans="1:17" ht="32.1" customHeight="1">
      <c r="A9" s="433"/>
      <c r="B9" s="272" t="str">
        <f>IF($A9="","",VLOOKUP($A9,従事者明細!$A$3:$I$52,2,FALSE))</f>
        <v/>
      </c>
      <c r="C9" s="107" t="str">
        <f>IF($A9="","",VLOOKUP($A9,従事者明細!$A$3:$I$52,3,FALSE))</f>
        <v/>
      </c>
      <c r="D9" s="107" t="str">
        <f>IF($A9="","",VLOOKUP($A9,従事者明細!$A$3:$I$52,5,FALSE))</f>
        <v/>
      </c>
      <c r="E9" s="122" t="str">
        <f>IF($A9="","",VLOOKUP($A9,従事者明細!$A$3:$I$52,4,FALSE))</f>
        <v/>
      </c>
      <c r="F9" s="123" t="str">
        <f>IF($A9="","",VLOOKUP($A9,従事者明細!$A$3:$I$52,6,FALSE))</f>
        <v/>
      </c>
      <c r="G9" s="128" t="str">
        <f>IF($A9="","",VLOOKUP($A9,従事者明細!$A$3:$I$52,7,FALSE))</f>
        <v/>
      </c>
      <c r="H9" s="124" t="str">
        <f>IF($A9="","",VLOOKUP($A9,従事者明細!$A$3:$I$52,8,FALSE))</f>
        <v/>
      </c>
      <c r="I9" s="398" t="str">
        <f>IF($A9="","",VLOOKUP($A9,従事者明細!$A$3:$I$52,9,FALSE))</f>
        <v/>
      </c>
      <c r="Q9" t="s">
        <v>273</v>
      </c>
    </row>
    <row r="10" spans="1:17" ht="32.1" customHeight="1">
      <c r="A10" s="434"/>
      <c r="B10" s="272" t="str">
        <f>IF($A10="","",VLOOKUP($A10,従事者明細!$A$3:$I$52,2,FALSE))</f>
        <v/>
      </c>
      <c r="C10" s="107" t="str">
        <f>IF($A10="","",VLOOKUP($A10,従事者明細!$A$3:$I$52,3,FALSE))</f>
        <v/>
      </c>
      <c r="D10" s="107" t="str">
        <f>IF($A10="","",VLOOKUP($A10,従事者明細!$A$3:$I$52,5,FALSE))</f>
        <v/>
      </c>
      <c r="E10" s="122" t="str">
        <f>IF($A10="","",VLOOKUP($A10,従事者明細!$A$3:$I$52,4,FALSE))</f>
        <v/>
      </c>
      <c r="F10" s="123" t="str">
        <f>IF($A10="","",VLOOKUP($A10,従事者明細!$A$3:$I$52,6,FALSE))</f>
        <v/>
      </c>
      <c r="G10" s="128" t="str">
        <f>IF($A10="","",VLOOKUP($A10,従事者明細!$A$3:$I$52,7,FALSE))</f>
        <v/>
      </c>
      <c r="H10" s="124" t="str">
        <f>IF($A10="","",VLOOKUP($A10,従事者明細!$A$3:$I$52,8,FALSE))</f>
        <v/>
      </c>
      <c r="I10" s="398" t="str">
        <f>IF($A10="","",VLOOKUP($A10,従事者明細!$A$3:$I$52,9,FALSE))</f>
        <v/>
      </c>
      <c r="Q10" t="s">
        <v>274</v>
      </c>
    </row>
    <row r="11" spans="1:17" ht="32.1" customHeight="1">
      <c r="A11" s="433"/>
      <c r="B11" s="272" t="str">
        <f>IF($A11="","",VLOOKUP($A11,従事者明細!$A$3:$I$52,2,FALSE))</f>
        <v/>
      </c>
      <c r="C11" s="107" t="str">
        <f>IF($A11="","",VLOOKUP($A11,従事者明細!$A$3:$I$52,3,FALSE))</f>
        <v/>
      </c>
      <c r="D11" s="107" t="str">
        <f>IF($A11="","",VLOOKUP($A11,従事者明細!$A$3:$I$52,5,FALSE))</f>
        <v/>
      </c>
      <c r="E11" s="122" t="str">
        <f>IF($A11="","",VLOOKUP($A11,従事者明細!$A$3:$I$52,4,FALSE))</f>
        <v/>
      </c>
      <c r="F11" s="123" t="str">
        <f>IF($A11="","",VLOOKUP($A11,従事者明細!$A$3:$I$52,6,FALSE))</f>
        <v/>
      </c>
      <c r="G11" s="128" t="str">
        <f>IF($A11="","",VLOOKUP($A11,従事者明細!$A$3:$I$52,7,FALSE))</f>
        <v/>
      </c>
      <c r="H11" s="124" t="str">
        <f>IF($A11="","",VLOOKUP($A11,従事者明細!$A$3:$I$52,8,FALSE))</f>
        <v/>
      </c>
      <c r="I11" s="398" t="str">
        <f>IF($A11="","",VLOOKUP($A11,従事者明細!$A$3:$I$52,9,FALSE))</f>
        <v/>
      </c>
    </row>
    <row r="12" spans="1:17" ht="32.1" customHeight="1">
      <c r="A12" s="434"/>
      <c r="B12" s="272" t="str">
        <f>IF($A12="","",VLOOKUP($A12,従事者明細!$A$3:$I$52,2,FALSE))</f>
        <v/>
      </c>
      <c r="C12" s="107" t="str">
        <f>IF($A12="","",VLOOKUP($A12,従事者明細!$A$3:$I$52,3,FALSE))</f>
        <v/>
      </c>
      <c r="D12" s="107" t="str">
        <f>IF($A12="","",VLOOKUP($A12,従事者明細!$A$3:$I$52,5,FALSE))</f>
        <v/>
      </c>
      <c r="E12" s="122" t="str">
        <f>IF($A12="","",VLOOKUP($A12,従事者明細!$A$3:$I$52,4,FALSE))</f>
        <v/>
      </c>
      <c r="F12" s="123" t="str">
        <f>IF($A12="","",VLOOKUP($A12,従事者明細!$A$3:$I$52,6,FALSE))</f>
        <v/>
      </c>
      <c r="G12" s="128" t="str">
        <f>IF($A12="","",VLOOKUP($A12,従事者明細!$A$3:$I$52,7,FALSE))</f>
        <v/>
      </c>
      <c r="H12" s="124" t="str">
        <f>IF($A12="","",VLOOKUP($A12,従事者明細!$A$3:$I$52,8,FALSE))</f>
        <v/>
      </c>
      <c r="I12" s="398" t="str">
        <f>IF($A12="","",VLOOKUP($A12,従事者明細!$A$3:$I$52,9,FALSE))</f>
        <v/>
      </c>
    </row>
    <row r="13" spans="1:17" ht="32.1" customHeight="1">
      <c r="A13" s="433"/>
      <c r="B13" s="272" t="str">
        <f>IF($A13="","",VLOOKUP($A13,従事者明細!$A$3:$I$52,2,FALSE))</f>
        <v/>
      </c>
      <c r="C13" s="107" t="str">
        <f>IF($A13="","",VLOOKUP($A13,従事者明細!$A$3:$I$52,3,FALSE))</f>
        <v/>
      </c>
      <c r="D13" s="107" t="str">
        <f>IF($A13="","",VLOOKUP($A13,従事者明細!$A$3:$I$52,5,FALSE))</f>
        <v/>
      </c>
      <c r="E13" s="122" t="str">
        <f>IF($A13="","",VLOOKUP($A13,従事者明細!$A$3:$I$52,4,FALSE))</f>
        <v/>
      </c>
      <c r="F13" s="123" t="str">
        <f>IF($A13="","",VLOOKUP($A13,従事者明細!$A$3:$I$52,6,FALSE))</f>
        <v/>
      </c>
      <c r="G13" s="128" t="str">
        <f>IF($A13="","",VLOOKUP($A13,従事者明細!$A$3:$I$52,7,FALSE))</f>
        <v/>
      </c>
      <c r="H13" s="124" t="str">
        <f>IF($A13="","",VLOOKUP($A13,従事者明細!$A$3:$I$52,8,FALSE))</f>
        <v/>
      </c>
      <c r="I13" s="398" t="str">
        <f>IF($A13="","",VLOOKUP($A13,従事者明細!$A$3:$I$52,9,FALSE))</f>
        <v/>
      </c>
    </row>
    <row r="14" spans="1:17" ht="32.1" customHeight="1">
      <c r="A14" s="434"/>
      <c r="B14" s="272" t="str">
        <f>IF($A14="","",VLOOKUP($A14,従事者明細!$A$3:$I$52,2,FALSE))</f>
        <v/>
      </c>
      <c r="C14" s="107" t="str">
        <f>IF($A14="","",VLOOKUP($A14,従事者明細!$A$3:$I$52,3,FALSE))</f>
        <v/>
      </c>
      <c r="D14" s="107" t="str">
        <f>IF($A14="","",VLOOKUP($A14,従事者明細!$A$3:$I$52,5,FALSE))</f>
        <v/>
      </c>
      <c r="E14" s="122" t="str">
        <f>IF($A14="","",VLOOKUP($A14,従事者明細!$A$3:$I$52,4,FALSE))</f>
        <v/>
      </c>
      <c r="F14" s="123" t="str">
        <f>IF($A14="","",VLOOKUP($A14,従事者明細!$A$3:$I$52,6,FALSE))</f>
        <v/>
      </c>
      <c r="G14" s="128" t="str">
        <f>IF($A14="","",VLOOKUP($A14,従事者明細!$A$3:$I$52,7,FALSE))</f>
        <v/>
      </c>
      <c r="H14" s="124" t="str">
        <f>IF($A14="","",VLOOKUP($A14,従事者明細!$A$3:$I$52,8,FALSE))</f>
        <v/>
      </c>
      <c r="I14" s="398" t="str">
        <f>IF($A14="","",VLOOKUP($A14,従事者明細!$A$3:$I$52,9,FALSE))</f>
        <v/>
      </c>
    </row>
    <row r="15" spans="1:17" ht="32.1" customHeight="1">
      <c r="A15" s="433"/>
      <c r="B15" s="272" t="str">
        <f>IF($A15="","",VLOOKUP($A15,従事者明細!$A$3:$I$52,2,FALSE))</f>
        <v/>
      </c>
      <c r="C15" s="107" t="str">
        <f>IF($A15="","",VLOOKUP($A15,従事者明細!$A$3:$I$52,3,FALSE))</f>
        <v/>
      </c>
      <c r="D15" s="107" t="str">
        <f>IF($A15="","",VLOOKUP($A15,従事者明細!$A$3:$I$52,5,FALSE))</f>
        <v/>
      </c>
      <c r="E15" s="122" t="str">
        <f>IF($A15="","",VLOOKUP($A15,従事者明細!$A$3:$I$52,4,FALSE))</f>
        <v/>
      </c>
      <c r="F15" s="123" t="str">
        <f>IF($A15="","",VLOOKUP($A15,従事者明細!$A$3:$I$52,6,FALSE))</f>
        <v/>
      </c>
      <c r="G15" s="128" t="str">
        <f>IF($A15="","",VLOOKUP($A15,従事者明細!$A$3:$I$52,7,FALSE))</f>
        <v/>
      </c>
      <c r="H15" s="124" t="str">
        <f>IF($A15="","",VLOOKUP($A15,従事者明細!$A$3:$I$52,8,FALSE))</f>
        <v/>
      </c>
      <c r="I15" s="398" t="str">
        <f>IF($A15="","",VLOOKUP($A15,従事者明細!$A$3:$I$52,9,FALSE))</f>
        <v/>
      </c>
    </row>
    <row r="16" spans="1:17" ht="32.1" customHeight="1">
      <c r="A16" s="434"/>
      <c r="B16" s="272" t="str">
        <f>IF($A16="","",VLOOKUP($A16,従事者明細!$A$3:$I$52,2,FALSE))</f>
        <v/>
      </c>
      <c r="C16" s="107" t="str">
        <f>IF($A16="","",VLOOKUP($A16,従事者明細!$A$3:$I$52,3,FALSE))</f>
        <v/>
      </c>
      <c r="D16" s="107" t="str">
        <f>IF($A16="","",VLOOKUP($A16,従事者明細!$A$3:$I$52,5,FALSE))</f>
        <v/>
      </c>
      <c r="E16" s="122" t="str">
        <f>IF($A16="","",VLOOKUP($A16,従事者明細!$A$3:$I$52,4,FALSE))</f>
        <v/>
      </c>
      <c r="F16" s="123" t="str">
        <f>IF($A16="","",VLOOKUP($A16,従事者明細!$A$3:$I$52,6,FALSE))</f>
        <v/>
      </c>
      <c r="G16" s="128" t="str">
        <f>IF($A16="","",VLOOKUP($A16,従事者明細!$A$3:$I$52,7,FALSE))</f>
        <v/>
      </c>
      <c r="H16" s="124" t="str">
        <f>IF($A16="","",VLOOKUP($A16,従事者明細!$A$3:$I$52,8,FALSE))</f>
        <v/>
      </c>
      <c r="I16" s="398" t="str">
        <f>IF($A16="","",VLOOKUP($A16,従事者明細!$A$3:$I$52,9,FALSE))</f>
        <v/>
      </c>
    </row>
    <row r="17" spans="1:10" ht="30" hidden="1" customHeight="1">
      <c r="A17" s="433"/>
      <c r="B17" s="332" t="str">
        <f>IF($A17="","",VLOOKUP($A17,従事者明細!$A$3:$I$52,2,FALSE))</f>
        <v/>
      </c>
      <c r="C17" s="333" t="str">
        <f>IF($A17="","",VLOOKUP($A17,従事者明細!$A$3:$I$52,3,FALSE))</f>
        <v/>
      </c>
      <c r="D17" s="369" t="str">
        <f>IF($A17="","",VLOOKUP($A17,従事者明細!$A$3:$I$52,5,FALSE))</f>
        <v/>
      </c>
      <c r="E17" s="334" t="str">
        <f>IF($A17="","",VLOOKUP($A17,従事者明細!$A$3:$I$52,4,FALSE))</f>
        <v/>
      </c>
      <c r="F17" s="335" t="str">
        <f>IF($A17="","",VLOOKUP($A17,従事者明細!$A$3:$I$52,6,FALSE))</f>
        <v/>
      </c>
      <c r="G17" s="336" t="str">
        <f>IF($A17="","",VLOOKUP($A17,従事者明細!$A$3:$I$52,7,FALSE))</f>
        <v/>
      </c>
      <c r="H17" s="337" t="str">
        <f>IF($A17="","",VLOOKUP($A17,従事者明細!$A$3:$I$52,8,FALSE))</f>
        <v/>
      </c>
      <c r="I17" s="399" t="str">
        <f>IF($A17="","",VLOOKUP($A17,従事者明細!$A$3:$I$52,9,FALSE))</f>
        <v/>
      </c>
    </row>
    <row r="18" spans="1:10" ht="30" hidden="1" customHeight="1">
      <c r="A18" s="434"/>
      <c r="B18" s="272" t="str">
        <f>IF($A18="","",VLOOKUP($A18,従事者明細!$A$3:$I$52,2,FALSE))</f>
        <v/>
      </c>
      <c r="C18" s="107" t="str">
        <f>IF($A18="","",VLOOKUP($A18,従事者明細!$A$3:$I$52,3,FALSE))</f>
        <v/>
      </c>
      <c r="D18" s="107" t="str">
        <f>IF($A18="","",VLOOKUP($A18,従事者明細!$A$3:$I$52,5,FALSE))</f>
        <v/>
      </c>
      <c r="E18" s="122" t="str">
        <f>IF($A18="","",VLOOKUP($A18,従事者明細!$A$3:$I$52,4,FALSE))</f>
        <v/>
      </c>
      <c r="F18" s="123" t="str">
        <f>IF($A18="","",VLOOKUP($A18,従事者明細!$A$3:$I$52,6,FALSE))</f>
        <v/>
      </c>
      <c r="G18" s="128" t="str">
        <f>IF($A18="","",VLOOKUP($A18,従事者明細!$A$3:$I$52,7,FALSE))</f>
        <v/>
      </c>
      <c r="H18" s="124" t="str">
        <f>IF($A18="","",VLOOKUP($A18,従事者明細!$A$3:$I$52,8,FALSE))</f>
        <v/>
      </c>
      <c r="I18" s="398" t="str">
        <f>IF($A18="","",VLOOKUP($A18,従事者明細!$A$3:$I$52,9,FALSE))</f>
        <v/>
      </c>
    </row>
    <row r="19" spans="1:10" ht="30" hidden="1" customHeight="1">
      <c r="A19" s="434"/>
      <c r="B19" s="272" t="str">
        <f>IF($A19="","",VLOOKUP($A19,従事者明細!$A$3:$I$52,2,FALSE))</f>
        <v/>
      </c>
      <c r="C19" s="107" t="str">
        <f>IF($A19="","",VLOOKUP($A19,従事者明細!$A$3:$I$52,3,FALSE))</f>
        <v/>
      </c>
      <c r="D19" s="107" t="str">
        <f>IF($A19="","",VLOOKUP($A19,従事者明細!$A$3:$I$52,5,FALSE))</f>
        <v/>
      </c>
      <c r="E19" s="122" t="str">
        <f>IF($A19="","",VLOOKUP($A19,従事者明細!$A$3:$I$52,4,FALSE))</f>
        <v/>
      </c>
      <c r="F19" s="123" t="str">
        <f>IF($A19="","",VLOOKUP($A19,従事者明細!$A$3:$I$52,6,FALSE))</f>
        <v/>
      </c>
      <c r="G19" s="128" t="str">
        <f>IF($A19="","",VLOOKUP($A19,従事者明細!$A$3:$I$52,7,FALSE))</f>
        <v/>
      </c>
      <c r="H19" s="124" t="str">
        <f>IF($A19="","",VLOOKUP($A19,従事者明細!$A$3:$I$52,8,FALSE))</f>
        <v/>
      </c>
      <c r="I19" s="398" t="str">
        <f>IF($A19="","",VLOOKUP($A19,従事者明細!$A$3:$I$52,9,FALSE))</f>
        <v/>
      </c>
    </row>
    <row r="20" spans="1:10" ht="30" hidden="1" customHeight="1">
      <c r="A20" s="434"/>
      <c r="B20" s="272" t="str">
        <f>IF($A20="","",VLOOKUP($A20,従事者明細!$A$3:$I$52,2,FALSE))</f>
        <v/>
      </c>
      <c r="C20" s="107" t="str">
        <f>IF($A20="","",VLOOKUP($A20,従事者明細!$A$3:$I$52,3,FALSE))</f>
        <v/>
      </c>
      <c r="D20" s="107" t="str">
        <f>IF($A20="","",VLOOKUP($A20,従事者明細!$A$3:$I$52,5,FALSE))</f>
        <v/>
      </c>
      <c r="E20" s="122" t="str">
        <f>IF($A20="","",VLOOKUP($A20,従事者明細!$A$3:$I$52,4,FALSE))</f>
        <v/>
      </c>
      <c r="F20" s="123" t="str">
        <f>IF($A20="","",VLOOKUP($A20,従事者明細!$A$3:$I$52,6,FALSE))</f>
        <v/>
      </c>
      <c r="G20" s="128" t="str">
        <f>IF($A20="","",VLOOKUP($A20,従事者明細!$A$3:$I$52,7,FALSE))</f>
        <v/>
      </c>
      <c r="H20" s="124" t="str">
        <f>IF($A20="","",VLOOKUP($A20,従事者明細!$A$3:$I$52,8,FALSE))</f>
        <v/>
      </c>
      <c r="I20" s="398" t="str">
        <f>IF($A20="","",VLOOKUP($A20,従事者明細!$A$3:$I$52,9,FALSE))</f>
        <v/>
      </c>
    </row>
    <row r="21" spans="1:10" ht="30" hidden="1" customHeight="1">
      <c r="A21" s="434"/>
      <c r="B21" s="272" t="str">
        <f>IF($A21="","",VLOOKUP($A21,従事者明細!$A$3:$I$52,2,FALSE))</f>
        <v/>
      </c>
      <c r="C21" s="107" t="str">
        <f>IF($A21="","",VLOOKUP($A21,従事者明細!$A$3:$I$52,3,FALSE))</f>
        <v/>
      </c>
      <c r="D21" s="107" t="str">
        <f>IF($A21="","",VLOOKUP($A21,従事者明細!$A$3:$I$52,5,FALSE))</f>
        <v/>
      </c>
      <c r="E21" s="122" t="str">
        <f>IF($A21="","",VLOOKUP($A21,従事者明細!$A$3:$I$52,4,FALSE))</f>
        <v/>
      </c>
      <c r="F21" s="123" t="str">
        <f>IF($A21="","",VLOOKUP($A21,従事者明細!$A$3:$I$52,6,FALSE))</f>
        <v/>
      </c>
      <c r="G21" s="128" t="str">
        <f>IF($A21="","",VLOOKUP($A21,従事者明細!$A$3:$I$52,7,FALSE))</f>
        <v/>
      </c>
      <c r="H21" s="124" t="str">
        <f>IF($A21="","",VLOOKUP($A21,従事者明細!$A$3:$I$52,8,FALSE))</f>
        <v/>
      </c>
      <c r="I21" s="398" t="str">
        <f>IF($A21="","",VLOOKUP($A21,従事者明細!$A$3:$I$52,9,FALSE))</f>
        <v/>
      </c>
    </row>
    <row r="22" spans="1:10" ht="30" hidden="1" customHeight="1">
      <c r="A22" s="434"/>
      <c r="B22" s="272" t="str">
        <f>IF($A22="","",VLOOKUP($A22,従事者明細!$A$3:$I$52,2,FALSE))</f>
        <v/>
      </c>
      <c r="C22" s="107" t="str">
        <f>IF($A22="","",VLOOKUP($A22,従事者明細!$A$3:$I$52,3,FALSE))</f>
        <v/>
      </c>
      <c r="D22" s="107" t="str">
        <f>IF($A22="","",VLOOKUP($A22,従事者明細!$A$3:$I$52,5,FALSE))</f>
        <v/>
      </c>
      <c r="E22" s="122" t="str">
        <f>IF($A22="","",VLOOKUP($A22,従事者明細!$A$3:$I$52,4,FALSE))</f>
        <v/>
      </c>
      <c r="F22" s="123" t="str">
        <f>IF($A22="","",VLOOKUP($A22,従事者明細!$A$3:$I$52,6,FALSE))</f>
        <v/>
      </c>
      <c r="G22" s="128" t="str">
        <f>IF($A22="","",VLOOKUP($A22,従事者明細!$A$3:$I$52,7,FALSE))</f>
        <v/>
      </c>
      <c r="H22" s="124" t="str">
        <f>IF($A22="","",VLOOKUP($A22,従事者明細!$A$3:$I$52,8,FALSE))</f>
        <v/>
      </c>
      <c r="I22" s="398" t="str">
        <f>IF($A22="","",VLOOKUP($A22,従事者明細!$A$3:$I$52,9,FALSE))</f>
        <v/>
      </c>
    </row>
    <row r="23" spans="1:10" ht="30" hidden="1" customHeight="1">
      <c r="A23" s="434"/>
      <c r="B23" s="272" t="str">
        <f>IF($A23="","",VLOOKUP($A23,従事者明細!$A$3:$I$52,2,FALSE))</f>
        <v/>
      </c>
      <c r="C23" s="107" t="str">
        <f>IF($A23="","",VLOOKUP($A23,従事者明細!$A$3:$I$52,3,FALSE))</f>
        <v/>
      </c>
      <c r="D23" s="107" t="str">
        <f>IF($A23="","",VLOOKUP($A23,従事者明細!$A$3:$I$52,5,FALSE))</f>
        <v/>
      </c>
      <c r="E23" s="122" t="str">
        <f>IF($A23="","",VLOOKUP($A23,従事者明細!$A$3:$I$52,4,FALSE))</f>
        <v/>
      </c>
      <c r="F23" s="123" t="str">
        <f>IF($A23="","",VLOOKUP($A23,従事者明細!$A$3:$I$52,6,FALSE))</f>
        <v/>
      </c>
      <c r="G23" s="128" t="str">
        <f>IF($A23="","",VLOOKUP($A23,従事者明細!$A$3:$I$52,7,FALSE))</f>
        <v/>
      </c>
      <c r="H23" s="124" t="str">
        <f>IF($A23="","",VLOOKUP($A23,従事者明細!$A$3:$I$52,8,FALSE))</f>
        <v/>
      </c>
      <c r="I23" s="398" t="str">
        <f>IF($A23="","",VLOOKUP($A23,従事者明細!$A$3:$I$52,9,FALSE))</f>
        <v/>
      </c>
    </row>
    <row r="24" spans="1:10" ht="30" hidden="1" customHeight="1">
      <c r="A24" s="434"/>
      <c r="B24" s="272" t="str">
        <f>IF($A24="","",VLOOKUP($A24,従事者明細!$A$3:$I$52,2,FALSE))</f>
        <v/>
      </c>
      <c r="C24" s="107" t="str">
        <f>IF($A24="","",VLOOKUP($A24,従事者明細!$A$3:$I$52,3,FALSE))</f>
        <v/>
      </c>
      <c r="D24" s="107" t="str">
        <f>IF($A24="","",VLOOKUP($A24,従事者明細!$A$3:$I$52,5,FALSE))</f>
        <v/>
      </c>
      <c r="E24" s="122" t="str">
        <f>IF($A24="","",VLOOKUP($A24,従事者明細!$A$3:$I$52,4,FALSE))</f>
        <v/>
      </c>
      <c r="F24" s="123" t="str">
        <f>IF($A24="","",VLOOKUP($A24,従事者明細!$A$3:$I$52,6,FALSE))</f>
        <v/>
      </c>
      <c r="G24" s="128" t="str">
        <f>IF($A24="","",VLOOKUP($A24,従事者明細!$A$3:$I$52,7,FALSE))</f>
        <v/>
      </c>
      <c r="H24" s="124" t="str">
        <f>IF($A24="","",VLOOKUP($A24,従事者明細!$A$3:$I$52,8,FALSE))</f>
        <v/>
      </c>
      <c r="I24" s="398" t="str">
        <f>IF($A24="","",VLOOKUP($A24,従事者明細!$A$3:$I$52,9,FALSE))</f>
        <v/>
      </c>
    </row>
    <row r="25" spans="1:10" ht="30" hidden="1" customHeight="1">
      <c r="A25" s="434"/>
      <c r="B25" s="272" t="str">
        <f>IF($A25="","",VLOOKUP($A25,従事者明細!$A$3:$I$52,2,FALSE))</f>
        <v/>
      </c>
      <c r="C25" s="107" t="str">
        <f>IF($A25="","",VLOOKUP($A25,従事者明細!$A$3:$I$52,3,FALSE))</f>
        <v/>
      </c>
      <c r="D25" s="107" t="str">
        <f>IF($A25="","",VLOOKUP($A25,従事者明細!$A$3:$I$52,5,FALSE))</f>
        <v/>
      </c>
      <c r="E25" s="122" t="str">
        <f>IF($A25="","",VLOOKUP($A25,従事者明細!$A$3:$I$52,4,FALSE))</f>
        <v/>
      </c>
      <c r="F25" s="123" t="str">
        <f>IF($A25="","",VLOOKUP($A25,従事者明細!$A$3:$I$52,6,FALSE))</f>
        <v/>
      </c>
      <c r="G25" s="128" t="str">
        <f>IF($A25="","",VLOOKUP($A25,従事者明細!$A$3:$I$52,7,FALSE))</f>
        <v/>
      </c>
      <c r="H25" s="124" t="str">
        <f>IF($A25="","",VLOOKUP($A25,従事者明細!$A$3:$I$52,8,FALSE))</f>
        <v/>
      </c>
      <c r="I25" s="398" t="str">
        <f>IF($A25="","",VLOOKUP($A25,従事者明細!$A$3:$I$52,9,FALSE))</f>
        <v/>
      </c>
    </row>
    <row r="26" spans="1:10" ht="32.1" customHeight="1" thickBot="1">
      <c r="A26" s="435"/>
      <c r="B26" s="338" t="str">
        <f>IF($A26="","",VLOOKUP($A26,従事者明細!$A$3:$I$52,2,FALSE))</f>
        <v/>
      </c>
      <c r="C26" s="339" t="str">
        <f>IF($A26="","",VLOOKUP($A26,従事者明細!$A$3:$I$52,3,FALSE))</f>
        <v/>
      </c>
      <c r="D26" s="339" t="str">
        <f>IF($A26="","",VLOOKUP($A26,従事者明細!$A$3:$I$52,5,FALSE))</f>
        <v/>
      </c>
      <c r="E26" s="370" t="str">
        <f>IF($A26="","",VLOOKUP($A26,従事者明細!$A$3:$I$52,4,FALSE))</f>
        <v/>
      </c>
      <c r="F26" s="340" t="str">
        <f>IF($A26="","",VLOOKUP($A26,従事者明細!$A$3:$I$52,6,FALSE))</f>
        <v/>
      </c>
      <c r="G26" s="341" t="str">
        <f>IF($A26="","",VLOOKUP($A26,従事者明細!$A$3:$I$52,7,FALSE))</f>
        <v/>
      </c>
      <c r="H26" s="342" t="str">
        <f>IF($A26="","",VLOOKUP($A26,従事者明細!$A$3:$I$52,8,FALSE))</f>
        <v/>
      </c>
      <c r="I26" s="400" t="str">
        <f>IF($A26="","",VLOOKUP($A26,従事者明細!$A$3:$I$52,9,FALSE))</f>
        <v/>
      </c>
    </row>
    <row r="27" spans="1:10">
      <c r="B27" s="118"/>
      <c r="C27" s="118"/>
      <c r="D27" s="118"/>
      <c r="E27" s="118"/>
      <c r="F27" s="118"/>
      <c r="G27" s="118"/>
      <c r="H27" s="118"/>
      <c r="I27" s="118"/>
      <c r="J27" s="120"/>
    </row>
    <row r="28" spans="1:10">
      <c r="B28" s="117"/>
      <c r="C28" s="117"/>
      <c r="D28" s="117"/>
      <c r="E28" s="118"/>
      <c r="F28" s="118"/>
      <c r="G28" s="117"/>
      <c r="H28" s="117"/>
      <c r="I28" s="118"/>
    </row>
    <row r="29" spans="1:10">
      <c r="B29" s="489"/>
      <c r="C29" s="489"/>
      <c r="D29" s="489"/>
      <c r="E29" s="489"/>
      <c r="F29" s="489"/>
      <c r="G29" s="489"/>
      <c r="H29" s="489"/>
      <c r="I29" s="489"/>
    </row>
    <row r="30" spans="1:10">
      <c r="B30" s="119"/>
    </row>
    <row r="31" spans="1:10">
      <c r="B31" s="119"/>
    </row>
  </sheetData>
  <mergeCells count="3">
    <mergeCell ref="B4:I4"/>
    <mergeCell ref="B5:I5"/>
    <mergeCell ref="B29:I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rgb="FF7030A0"/>
    <pageSetUpPr fitToPage="1"/>
  </sheetPr>
  <dimension ref="A1:H26"/>
  <sheetViews>
    <sheetView showGridLines="0" view="pageBreakPreview" topLeftCell="B2" zoomScaleNormal="100" zoomScaleSheetLayoutView="100" workbookViewId="0">
      <selection activeCell="E7" sqref="E7:G8"/>
    </sheetView>
  </sheetViews>
  <sheetFormatPr defaultRowHeight="12"/>
  <cols>
    <col min="1" max="1" width="7.5" style="129" customWidth="1"/>
    <col min="2" max="2" width="8.25" style="129" customWidth="1"/>
    <col min="3" max="3" width="4.875" style="129" customWidth="1"/>
    <col min="4" max="4" width="32.125" style="129" customWidth="1"/>
    <col min="5" max="8" width="17" style="129" customWidth="1"/>
    <col min="9" max="9" width="6.375" style="129" customWidth="1"/>
    <col min="10" max="256" width="9" style="129"/>
    <col min="257" max="257" width="7.5" style="129" customWidth="1"/>
    <col min="258" max="258" width="8.25" style="129" customWidth="1"/>
    <col min="259" max="259" width="4.875" style="129" customWidth="1"/>
    <col min="260" max="260" width="32.125" style="129" customWidth="1"/>
    <col min="261" max="264" width="17" style="129" customWidth="1"/>
    <col min="265" max="265" width="6.375" style="129" customWidth="1"/>
    <col min="266" max="512" width="9" style="129"/>
    <col min="513" max="513" width="7.5" style="129" customWidth="1"/>
    <col min="514" max="514" width="8.25" style="129" customWidth="1"/>
    <col min="515" max="515" width="4.875" style="129" customWidth="1"/>
    <col min="516" max="516" width="32.125" style="129" customWidth="1"/>
    <col min="517" max="520" width="17" style="129" customWidth="1"/>
    <col min="521" max="521" width="6.375" style="129" customWidth="1"/>
    <col min="522" max="768" width="9" style="129"/>
    <col min="769" max="769" width="7.5" style="129" customWidth="1"/>
    <col min="770" max="770" width="8.25" style="129" customWidth="1"/>
    <col min="771" max="771" width="4.875" style="129" customWidth="1"/>
    <col min="772" max="772" width="32.125" style="129" customWidth="1"/>
    <col min="773" max="776" width="17" style="129" customWidth="1"/>
    <col min="777" max="777" width="6.375" style="129" customWidth="1"/>
    <col min="778" max="1024" width="9" style="129"/>
    <col min="1025" max="1025" width="7.5" style="129" customWidth="1"/>
    <col min="1026" max="1026" width="8.25" style="129" customWidth="1"/>
    <col min="1027" max="1027" width="4.875" style="129" customWidth="1"/>
    <col min="1028" max="1028" width="32.125" style="129" customWidth="1"/>
    <col min="1029" max="1032" width="17" style="129" customWidth="1"/>
    <col min="1033" max="1033" width="6.375" style="129" customWidth="1"/>
    <col min="1034" max="1280" width="9" style="129"/>
    <col min="1281" max="1281" width="7.5" style="129" customWidth="1"/>
    <col min="1282" max="1282" width="8.25" style="129" customWidth="1"/>
    <col min="1283" max="1283" width="4.875" style="129" customWidth="1"/>
    <col min="1284" max="1284" width="32.125" style="129" customWidth="1"/>
    <col min="1285" max="1288" width="17" style="129" customWidth="1"/>
    <col min="1289" max="1289" width="6.375" style="129" customWidth="1"/>
    <col min="1290" max="1536" width="9" style="129"/>
    <col min="1537" max="1537" width="7.5" style="129" customWidth="1"/>
    <col min="1538" max="1538" width="8.25" style="129" customWidth="1"/>
    <col min="1539" max="1539" width="4.875" style="129" customWidth="1"/>
    <col min="1540" max="1540" width="32.125" style="129" customWidth="1"/>
    <col min="1541" max="1544" width="17" style="129" customWidth="1"/>
    <col min="1545" max="1545" width="6.375" style="129" customWidth="1"/>
    <col min="1546" max="1792" width="9" style="129"/>
    <col min="1793" max="1793" width="7.5" style="129" customWidth="1"/>
    <col min="1794" max="1794" width="8.25" style="129" customWidth="1"/>
    <col min="1795" max="1795" width="4.875" style="129" customWidth="1"/>
    <col min="1796" max="1796" width="32.125" style="129" customWidth="1"/>
    <col min="1797" max="1800" width="17" style="129" customWidth="1"/>
    <col min="1801" max="1801" width="6.375" style="129" customWidth="1"/>
    <col min="1802" max="2048" width="9" style="129"/>
    <col min="2049" max="2049" width="7.5" style="129" customWidth="1"/>
    <col min="2050" max="2050" width="8.25" style="129" customWidth="1"/>
    <col min="2051" max="2051" width="4.875" style="129" customWidth="1"/>
    <col min="2052" max="2052" width="32.125" style="129" customWidth="1"/>
    <col min="2053" max="2056" width="17" style="129" customWidth="1"/>
    <col min="2057" max="2057" width="6.375" style="129" customWidth="1"/>
    <col min="2058" max="2304" width="9" style="129"/>
    <col min="2305" max="2305" width="7.5" style="129" customWidth="1"/>
    <col min="2306" max="2306" width="8.25" style="129" customWidth="1"/>
    <col min="2307" max="2307" width="4.875" style="129" customWidth="1"/>
    <col min="2308" max="2308" width="32.125" style="129" customWidth="1"/>
    <col min="2309" max="2312" width="17" style="129" customWidth="1"/>
    <col min="2313" max="2313" width="6.375" style="129" customWidth="1"/>
    <col min="2314" max="2560" width="9" style="129"/>
    <col min="2561" max="2561" width="7.5" style="129" customWidth="1"/>
    <col min="2562" max="2562" width="8.25" style="129" customWidth="1"/>
    <col min="2563" max="2563" width="4.875" style="129" customWidth="1"/>
    <col min="2564" max="2564" width="32.125" style="129" customWidth="1"/>
    <col min="2565" max="2568" width="17" style="129" customWidth="1"/>
    <col min="2569" max="2569" width="6.375" style="129" customWidth="1"/>
    <col min="2570" max="2816" width="9" style="129"/>
    <col min="2817" max="2817" width="7.5" style="129" customWidth="1"/>
    <col min="2818" max="2818" width="8.25" style="129" customWidth="1"/>
    <col min="2819" max="2819" width="4.875" style="129" customWidth="1"/>
    <col min="2820" max="2820" width="32.125" style="129" customWidth="1"/>
    <col min="2821" max="2824" width="17" style="129" customWidth="1"/>
    <col min="2825" max="2825" width="6.375" style="129" customWidth="1"/>
    <col min="2826" max="3072" width="9" style="129"/>
    <col min="3073" max="3073" width="7.5" style="129" customWidth="1"/>
    <col min="3074" max="3074" width="8.25" style="129" customWidth="1"/>
    <col min="3075" max="3075" width="4.875" style="129" customWidth="1"/>
    <col min="3076" max="3076" width="32.125" style="129" customWidth="1"/>
    <col min="3077" max="3080" width="17" style="129" customWidth="1"/>
    <col min="3081" max="3081" width="6.375" style="129" customWidth="1"/>
    <col min="3082" max="3328" width="9" style="129"/>
    <col min="3329" max="3329" width="7.5" style="129" customWidth="1"/>
    <col min="3330" max="3330" width="8.25" style="129" customWidth="1"/>
    <col min="3331" max="3331" width="4.875" style="129" customWidth="1"/>
    <col min="3332" max="3332" width="32.125" style="129" customWidth="1"/>
    <col min="3333" max="3336" width="17" style="129" customWidth="1"/>
    <col min="3337" max="3337" width="6.375" style="129" customWidth="1"/>
    <col min="3338" max="3584" width="9" style="129"/>
    <col min="3585" max="3585" width="7.5" style="129" customWidth="1"/>
    <col min="3586" max="3586" width="8.25" style="129" customWidth="1"/>
    <col min="3587" max="3587" width="4.875" style="129" customWidth="1"/>
    <col min="3588" max="3588" width="32.125" style="129" customWidth="1"/>
    <col min="3589" max="3592" width="17" style="129" customWidth="1"/>
    <col min="3593" max="3593" width="6.375" style="129" customWidth="1"/>
    <col min="3594" max="3840" width="9" style="129"/>
    <col min="3841" max="3841" width="7.5" style="129" customWidth="1"/>
    <col min="3842" max="3842" width="8.25" style="129" customWidth="1"/>
    <col min="3843" max="3843" width="4.875" style="129" customWidth="1"/>
    <col min="3844" max="3844" width="32.125" style="129" customWidth="1"/>
    <col min="3845" max="3848" width="17" style="129" customWidth="1"/>
    <col min="3849" max="3849" width="6.375" style="129" customWidth="1"/>
    <col min="3850" max="4096" width="9" style="129"/>
    <col min="4097" max="4097" width="7.5" style="129" customWidth="1"/>
    <col min="4098" max="4098" width="8.25" style="129" customWidth="1"/>
    <col min="4099" max="4099" width="4.875" style="129" customWidth="1"/>
    <col min="4100" max="4100" width="32.125" style="129" customWidth="1"/>
    <col min="4101" max="4104" width="17" style="129" customWidth="1"/>
    <col min="4105" max="4105" width="6.375" style="129" customWidth="1"/>
    <col min="4106" max="4352" width="9" style="129"/>
    <col min="4353" max="4353" width="7.5" style="129" customWidth="1"/>
    <col min="4354" max="4354" width="8.25" style="129" customWidth="1"/>
    <col min="4355" max="4355" width="4.875" style="129" customWidth="1"/>
    <col min="4356" max="4356" width="32.125" style="129" customWidth="1"/>
    <col min="4357" max="4360" width="17" style="129" customWidth="1"/>
    <col min="4361" max="4361" width="6.375" style="129" customWidth="1"/>
    <col min="4362" max="4608" width="9" style="129"/>
    <col min="4609" max="4609" width="7.5" style="129" customWidth="1"/>
    <col min="4610" max="4610" width="8.25" style="129" customWidth="1"/>
    <col min="4611" max="4611" width="4.875" style="129" customWidth="1"/>
    <col min="4612" max="4612" width="32.125" style="129" customWidth="1"/>
    <col min="4613" max="4616" width="17" style="129" customWidth="1"/>
    <col min="4617" max="4617" width="6.375" style="129" customWidth="1"/>
    <col min="4618" max="4864" width="9" style="129"/>
    <col min="4865" max="4865" width="7.5" style="129" customWidth="1"/>
    <col min="4866" max="4866" width="8.25" style="129" customWidth="1"/>
    <col min="4867" max="4867" width="4.875" style="129" customWidth="1"/>
    <col min="4868" max="4868" width="32.125" style="129" customWidth="1"/>
    <col min="4869" max="4872" width="17" style="129" customWidth="1"/>
    <col min="4873" max="4873" width="6.375" style="129" customWidth="1"/>
    <col min="4874" max="5120" width="9" style="129"/>
    <col min="5121" max="5121" width="7.5" style="129" customWidth="1"/>
    <col min="5122" max="5122" width="8.25" style="129" customWidth="1"/>
    <col min="5123" max="5123" width="4.875" style="129" customWidth="1"/>
    <col min="5124" max="5124" width="32.125" style="129" customWidth="1"/>
    <col min="5125" max="5128" width="17" style="129" customWidth="1"/>
    <col min="5129" max="5129" width="6.375" style="129" customWidth="1"/>
    <col min="5130" max="5376" width="9" style="129"/>
    <col min="5377" max="5377" width="7.5" style="129" customWidth="1"/>
    <col min="5378" max="5378" width="8.25" style="129" customWidth="1"/>
    <col min="5379" max="5379" width="4.875" style="129" customWidth="1"/>
    <col min="5380" max="5380" width="32.125" style="129" customWidth="1"/>
    <col min="5381" max="5384" width="17" style="129" customWidth="1"/>
    <col min="5385" max="5385" width="6.375" style="129" customWidth="1"/>
    <col min="5386" max="5632" width="9" style="129"/>
    <col min="5633" max="5633" width="7.5" style="129" customWidth="1"/>
    <col min="5634" max="5634" width="8.25" style="129" customWidth="1"/>
    <col min="5635" max="5635" width="4.875" style="129" customWidth="1"/>
    <col min="5636" max="5636" width="32.125" style="129" customWidth="1"/>
    <col min="5637" max="5640" width="17" style="129" customWidth="1"/>
    <col min="5641" max="5641" width="6.375" style="129" customWidth="1"/>
    <col min="5642" max="5888" width="9" style="129"/>
    <col min="5889" max="5889" width="7.5" style="129" customWidth="1"/>
    <col min="5890" max="5890" width="8.25" style="129" customWidth="1"/>
    <col min="5891" max="5891" width="4.875" style="129" customWidth="1"/>
    <col min="5892" max="5892" width="32.125" style="129" customWidth="1"/>
    <col min="5893" max="5896" width="17" style="129" customWidth="1"/>
    <col min="5897" max="5897" width="6.375" style="129" customWidth="1"/>
    <col min="5898" max="6144" width="9" style="129"/>
    <col min="6145" max="6145" width="7.5" style="129" customWidth="1"/>
    <col min="6146" max="6146" width="8.25" style="129" customWidth="1"/>
    <col min="6147" max="6147" width="4.875" style="129" customWidth="1"/>
    <col min="6148" max="6148" width="32.125" style="129" customWidth="1"/>
    <col min="6149" max="6152" width="17" style="129" customWidth="1"/>
    <col min="6153" max="6153" width="6.375" style="129" customWidth="1"/>
    <col min="6154" max="6400" width="9" style="129"/>
    <col min="6401" max="6401" width="7.5" style="129" customWidth="1"/>
    <col min="6402" max="6402" width="8.25" style="129" customWidth="1"/>
    <col min="6403" max="6403" width="4.875" style="129" customWidth="1"/>
    <col min="6404" max="6404" width="32.125" style="129" customWidth="1"/>
    <col min="6405" max="6408" width="17" style="129" customWidth="1"/>
    <col min="6409" max="6409" width="6.375" style="129" customWidth="1"/>
    <col min="6410" max="6656" width="9" style="129"/>
    <col min="6657" max="6657" width="7.5" style="129" customWidth="1"/>
    <col min="6658" max="6658" width="8.25" style="129" customWidth="1"/>
    <col min="6659" max="6659" width="4.875" style="129" customWidth="1"/>
    <col min="6660" max="6660" width="32.125" style="129" customWidth="1"/>
    <col min="6661" max="6664" width="17" style="129" customWidth="1"/>
    <col min="6665" max="6665" width="6.375" style="129" customWidth="1"/>
    <col min="6666" max="6912" width="9" style="129"/>
    <col min="6913" max="6913" width="7.5" style="129" customWidth="1"/>
    <col min="6914" max="6914" width="8.25" style="129" customWidth="1"/>
    <col min="6915" max="6915" width="4.875" style="129" customWidth="1"/>
    <col min="6916" max="6916" width="32.125" style="129" customWidth="1"/>
    <col min="6917" max="6920" width="17" style="129" customWidth="1"/>
    <col min="6921" max="6921" width="6.375" style="129" customWidth="1"/>
    <col min="6922" max="7168" width="9" style="129"/>
    <col min="7169" max="7169" width="7.5" style="129" customWidth="1"/>
    <col min="7170" max="7170" width="8.25" style="129" customWidth="1"/>
    <col min="7171" max="7171" width="4.875" style="129" customWidth="1"/>
    <col min="7172" max="7172" width="32.125" style="129" customWidth="1"/>
    <col min="7173" max="7176" width="17" style="129" customWidth="1"/>
    <col min="7177" max="7177" width="6.375" style="129" customWidth="1"/>
    <col min="7178" max="7424" width="9" style="129"/>
    <col min="7425" max="7425" width="7.5" style="129" customWidth="1"/>
    <col min="7426" max="7426" width="8.25" style="129" customWidth="1"/>
    <col min="7427" max="7427" width="4.875" style="129" customWidth="1"/>
    <col min="7428" max="7428" width="32.125" style="129" customWidth="1"/>
    <col min="7429" max="7432" width="17" style="129" customWidth="1"/>
    <col min="7433" max="7433" width="6.375" style="129" customWidth="1"/>
    <col min="7434" max="7680" width="9" style="129"/>
    <col min="7681" max="7681" width="7.5" style="129" customWidth="1"/>
    <col min="7682" max="7682" width="8.25" style="129" customWidth="1"/>
    <col min="7683" max="7683" width="4.875" style="129" customWidth="1"/>
    <col min="7684" max="7684" width="32.125" style="129" customWidth="1"/>
    <col min="7685" max="7688" width="17" style="129" customWidth="1"/>
    <col min="7689" max="7689" width="6.375" style="129" customWidth="1"/>
    <col min="7690" max="7936" width="9" style="129"/>
    <col min="7937" max="7937" width="7.5" style="129" customWidth="1"/>
    <col min="7938" max="7938" width="8.25" style="129" customWidth="1"/>
    <col min="7939" max="7939" width="4.875" style="129" customWidth="1"/>
    <col min="7940" max="7940" width="32.125" style="129" customWidth="1"/>
    <col min="7941" max="7944" width="17" style="129" customWidth="1"/>
    <col min="7945" max="7945" width="6.375" style="129" customWidth="1"/>
    <col min="7946" max="8192" width="9" style="129"/>
    <col min="8193" max="8193" width="7.5" style="129" customWidth="1"/>
    <col min="8194" max="8194" width="8.25" style="129" customWidth="1"/>
    <col min="8195" max="8195" width="4.875" style="129" customWidth="1"/>
    <col min="8196" max="8196" width="32.125" style="129" customWidth="1"/>
    <col min="8197" max="8200" width="17" style="129" customWidth="1"/>
    <col min="8201" max="8201" width="6.375" style="129" customWidth="1"/>
    <col min="8202" max="8448" width="9" style="129"/>
    <col min="8449" max="8449" width="7.5" style="129" customWidth="1"/>
    <col min="8450" max="8450" width="8.25" style="129" customWidth="1"/>
    <col min="8451" max="8451" width="4.875" style="129" customWidth="1"/>
    <col min="8452" max="8452" width="32.125" style="129" customWidth="1"/>
    <col min="8453" max="8456" width="17" style="129" customWidth="1"/>
    <col min="8457" max="8457" width="6.375" style="129" customWidth="1"/>
    <col min="8458" max="8704" width="9" style="129"/>
    <col min="8705" max="8705" width="7.5" style="129" customWidth="1"/>
    <col min="8706" max="8706" width="8.25" style="129" customWidth="1"/>
    <col min="8707" max="8707" width="4.875" style="129" customWidth="1"/>
    <col min="8708" max="8708" width="32.125" style="129" customWidth="1"/>
    <col min="8709" max="8712" width="17" style="129" customWidth="1"/>
    <col min="8713" max="8713" width="6.375" style="129" customWidth="1"/>
    <col min="8714" max="8960" width="9" style="129"/>
    <col min="8961" max="8961" width="7.5" style="129" customWidth="1"/>
    <col min="8962" max="8962" width="8.25" style="129" customWidth="1"/>
    <col min="8963" max="8963" width="4.875" style="129" customWidth="1"/>
    <col min="8964" max="8964" width="32.125" style="129" customWidth="1"/>
    <col min="8965" max="8968" width="17" style="129" customWidth="1"/>
    <col min="8969" max="8969" width="6.375" style="129" customWidth="1"/>
    <col min="8970" max="9216" width="9" style="129"/>
    <col min="9217" max="9217" width="7.5" style="129" customWidth="1"/>
    <col min="9218" max="9218" width="8.25" style="129" customWidth="1"/>
    <col min="9219" max="9219" width="4.875" style="129" customWidth="1"/>
    <col min="9220" max="9220" width="32.125" style="129" customWidth="1"/>
    <col min="9221" max="9224" width="17" style="129" customWidth="1"/>
    <col min="9225" max="9225" width="6.375" style="129" customWidth="1"/>
    <col min="9226" max="9472" width="9" style="129"/>
    <col min="9473" max="9473" width="7.5" style="129" customWidth="1"/>
    <col min="9474" max="9474" width="8.25" style="129" customWidth="1"/>
    <col min="9475" max="9475" width="4.875" style="129" customWidth="1"/>
    <col min="9476" max="9476" width="32.125" style="129" customWidth="1"/>
    <col min="9477" max="9480" width="17" style="129" customWidth="1"/>
    <col min="9481" max="9481" width="6.375" style="129" customWidth="1"/>
    <col min="9482" max="9728" width="9" style="129"/>
    <col min="9729" max="9729" width="7.5" style="129" customWidth="1"/>
    <col min="9730" max="9730" width="8.25" style="129" customWidth="1"/>
    <col min="9731" max="9731" width="4.875" style="129" customWidth="1"/>
    <col min="9732" max="9732" width="32.125" style="129" customWidth="1"/>
    <col min="9733" max="9736" width="17" style="129" customWidth="1"/>
    <col min="9737" max="9737" width="6.375" style="129" customWidth="1"/>
    <col min="9738" max="9984" width="9" style="129"/>
    <col min="9985" max="9985" width="7.5" style="129" customWidth="1"/>
    <col min="9986" max="9986" width="8.25" style="129" customWidth="1"/>
    <col min="9987" max="9987" width="4.875" style="129" customWidth="1"/>
    <col min="9988" max="9988" width="32.125" style="129" customWidth="1"/>
    <col min="9989" max="9992" width="17" style="129" customWidth="1"/>
    <col min="9993" max="9993" width="6.375" style="129" customWidth="1"/>
    <col min="9994" max="10240" width="9" style="129"/>
    <col min="10241" max="10241" width="7.5" style="129" customWidth="1"/>
    <col min="10242" max="10242" width="8.25" style="129" customWidth="1"/>
    <col min="10243" max="10243" width="4.875" style="129" customWidth="1"/>
    <col min="10244" max="10244" width="32.125" style="129" customWidth="1"/>
    <col min="10245" max="10248" width="17" style="129" customWidth="1"/>
    <col min="10249" max="10249" width="6.375" style="129" customWidth="1"/>
    <col min="10250" max="10496" width="9" style="129"/>
    <col min="10497" max="10497" width="7.5" style="129" customWidth="1"/>
    <col min="10498" max="10498" width="8.25" style="129" customWidth="1"/>
    <col min="10499" max="10499" width="4.875" style="129" customWidth="1"/>
    <col min="10500" max="10500" width="32.125" style="129" customWidth="1"/>
    <col min="10501" max="10504" width="17" style="129" customWidth="1"/>
    <col min="10505" max="10505" width="6.375" style="129" customWidth="1"/>
    <col min="10506" max="10752" width="9" style="129"/>
    <col min="10753" max="10753" width="7.5" style="129" customWidth="1"/>
    <col min="10754" max="10754" width="8.25" style="129" customWidth="1"/>
    <col min="10755" max="10755" width="4.875" style="129" customWidth="1"/>
    <col min="10756" max="10756" width="32.125" style="129" customWidth="1"/>
    <col min="10757" max="10760" width="17" style="129" customWidth="1"/>
    <col min="10761" max="10761" width="6.375" style="129" customWidth="1"/>
    <col min="10762" max="11008" width="9" style="129"/>
    <col min="11009" max="11009" width="7.5" style="129" customWidth="1"/>
    <col min="11010" max="11010" width="8.25" style="129" customWidth="1"/>
    <col min="11011" max="11011" width="4.875" style="129" customWidth="1"/>
    <col min="11012" max="11012" width="32.125" style="129" customWidth="1"/>
    <col min="11013" max="11016" width="17" style="129" customWidth="1"/>
    <col min="11017" max="11017" width="6.375" style="129" customWidth="1"/>
    <col min="11018" max="11264" width="9" style="129"/>
    <col min="11265" max="11265" width="7.5" style="129" customWidth="1"/>
    <col min="11266" max="11266" width="8.25" style="129" customWidth="1"/>
    <col min="11267" max="11267" width="4.875" style="129" customWidth="1"/>
    <col min="11268" max="11268" width="32.125" style="129" customWidth="1"/>
    <col min="11269" max="11272" width="17" style="129" customWidth="1"/>
    <col min="11273" max="11273" width="6.375" style="129" customWidth="1"/>
    <col min="11274" max="11520" width="9" style="129"/>
    <col min="11521" max="11521" width="7.5" style="129" customWidth="1"/>
    <col min="11522" max="11522" width="8.25" style="129" customWidth="1"/>
    <col min="11523" max="11523" width="4.875" style="129" customWidth="1"/>
    <col min="11524" max="11524" width="32.125" style="129" customWidth="1"/>
    <col min="11525" max="11528" width="17" style="129" customWidth="1"/>
    <col min="11529" max="11529" width="6.375" style="129" customWidth="1"/>
    <col min="11530" max="11776" width="9" style="129"/>
    <col min="11777" max="11777" width="7.5" style="129" customWidth="1"/>
    <col min="11778" max="11778" width="8.25" style="129" customWidth="1"/>
    <col min="11779" max="11779" width="4.875" style="129" customWidth="1"/>
    <col min="11780" max="11780" width="32.125" style="129" customWidth="1"/>
    <col min="11781" max="11784" width="17" style="129" customWidth="1"/>
    <col min="11785" max="11785" width="6.375" style="129" customWidth="1"/>
    <col min="11786" max="12032" width="9" style="129"/>
    <col min="12033" max="12033" width="7.5" style="129" customWidth="1"/>
    <col min="12034" max="12034" width="8.25" style="129" customWidth="1"/>
    <col min="12035" max="12035" width="4.875" style="129" customWidth="1"/>
    <col min="12036" max="12036" width="32.125" style="129" customWidth="1"/>
    <col min="12037" max="12040" width="17" style="129" customWidth="1"/>
    <col min="12041" max="12041" width="6.375" style="129" customWidth="1"/>
    <col min="12042" max="12288" width="9" style="129"/>
    <col min="12289" max="12289" width="7.5" style="129" customWidth="1"/>
    <col min="12290" max="12290" width="8.25" style="129" customWidth="1"/>
    <col min="12291" max="12291" width="4.875" style="129" customWidth="1"/>
    <col min="12292" max="12292" width="32.125" style="129" customWidth="1"/>
    <col min="12293" max="12296" width="17" style="129" customWidth="1"/>
    <col min="12297" max="12297" width="6.375" style="129" customWidth="1"/>
    <col min="12298" max="12544" width="9" style="129"/>
    <col min="12545" max="12545" width="7.5" style="129" customWidth="1"/>
    <col min="12546" max="12546" width="8.25" style="129" customWidth="1"/>
    <col min="12547" max="12547" width="4.875" style="129" customWidth="1"/>
    <col min="12548" max="12548" width="32.125" style="129" customWidth="1"/>
    <col min="12549" max="12552" width="17" style="129" customWidth="1"/>
    <col min="12553" max="12553" width="6.375" style="129" customWidth="1"/>
    <col min="12554" max="12800" width="9" style="129"/>
    <col min="12801" max="12801" width="7.5" style="129" customWidth="1"/>
    <col min="12802" max="12802" width="8.25" style="129" customWidth="1"/>
    <col min="12803" max="12803" width="4.875" style="129" customWidth="1"/>
    <col min="12804" max="12804" width="32.125" style="129" customWidth="1"/>
    <col min="12805" max="12808" width="17" style="129" customWidth="1"/>
    <col min="12809" max="12809" width="6.375" style="129" customWidth="1"/>
    <col min="12810" max="13056" width="9" style="129"/>
    <col min="13057" max="13057" width="7.5" style="129" customWidth="1"/>
    <col min="13058" max="13058" width="8.25" style="129" customWidth="1"/>
    <col min="13059" max="13059" width="4.875" style="129" customWidth="1"/>
    <col min="13060" max="13060" width="32.125" style="129" customWidth="1"/>
    <col min="13061" max="13064" width="17" style="129" customWidth="1"/>
    <col min="13065" max="13065" width="6.375" style="129" customWidth="1"/>
    <col min="13066" max="13312" width="9" style="129"/>
    <col min="13313" max="13313" width="7.5" style="129" customWidth="1"/>
    <col min="13314" max="13314" width="8.25" style="129" customWidth="1"/>
    <col min="13315" max="13315" width="4.875" style="129" customWidth="1"/>
    <col min="13316" max="13316" width="32.125" style="129" customWidth="1"/>
    <col min="13317" max="13320" width="17" style="129" customWidth="1"/>
    <col min="13321" max="13321" width="6.375" style="129" customWidth="1"/>
    <col min="13322" max="13568" width="9" style="129"/>
    <col min="13569" max="13569" width="7.5" style="129" customWidth="1"/>
    <col min="13570" max="13570" width="8.25" style="129" customWidth="1"/>
    <col min="13571" max="13571" width="4.875" style="129" customWidth="1"/>
    <col min="13572" max="13572" width="32.125" style="129" customWidth="1"/>
    <col min="13573" max="13576" width="17" style="129" customWidth="1"/>
    <col min="13577" max="13577" width="6.375" style="129" customWidth="1"/>
    <col min="13578" max="13824" width="9" style="129"/>
    <col min="13825" max="13825" width="7.5" style="129" customWidth="1"/>
    <col min="13826" max="13826" width="8.25" style="129" customWidth="1"/>
    <col min="13827" max="13827" width="4.875" style="129" customWidth="1"/>
    <col min="13828" max="13828" width="32.125" style="129" customWidth="1"/>
    <col min="13829" max="13832" width="17" style="129" customWidth="1"/>
    <col min="13833" max="13833" width="6.375" style="129" customWidth="1"/>
    <col min="13834" max="14080" width="9" style="129"/>
    <col min="14081" max="14081" width="7.5" style="129" customWidth="1"/>
    <col min="14082" max="14082" width="8.25" style="129" customWidth="1"/>
    <col min="14083" max="14083" width="4.875" style="129" customWidth="1"/>
    <col min="14084" max="14084" width="32.125" style="129" customWidth="1"/>
    <col min="14085" max="14088" width="17" style="129" customWidth="1"/>
    <col min="14089" max="14089" width="6.375" style="129" customWidth="1"/>
    <col min="14090" max="14336" width="9" style="129"/>
    <col min="14337" max="14337" width="7.5" style="129" customWidth="1"/>
    <col min="14338" max="14338" width="8.25" style="129" customWidth="1"/>
    <col min="14339" max="14339" width="4.875" style="129" customWidth="1"/>
    <col min="14340" max="14340" width="32.125" style="129" customWidth="1"/>
    <col min="14341" max="14344" width="17" style="129" customWidth="1"/>
    <col min="14345" max="14345" width="6.375" style="129" customWidth="1"/>
    <col min="14346" max="14592" width="9" style="129"/>
    <col min="14593" max="14593" width="7.5" style="129" customWidth="1"/>
    <col min="14594" max="14594" width="8.25" style="129" customWidth="1"/>
    <col min="14595" max="14595" width="4.875" style="129" customWidth="1"/>
    <col min="14596" max="14596" width="32.125" style="129" customWidth="1"/>
    <col min="14597" max="14600" width="17" style="129" customWidth="1"/>
    <col min="14601" max="14601" width="6.375" style="129" customWidth="1"/>
    <col min="14602" max="14848" width="9" style="129"/>
    <col min="14849" max="14849" width="7.5" style="129" customWidth="1"/>
    <col min="14850" max="14850" width="8.25" style="129" customWidth="1"/>
    <col min="14851" max="14851" width="4.875" style="129" customWidth="1"/>
    <col min="14852" max="14852" width="32.125" style="129" customWidth="1"/>
    <col min="14853" max="14856" width="17" style="129" customWidth="1"/>
    <col min="14857" max="14857" width="6.375" style="129" customWidth="1"/>
    <col min="14858" max="15104" width="9" style="129"/>
    <col min="15105" max="15105" width="7.5" style="129" customWidth="1"/>
    <col min="15106" max="15106" width="8.25" style="129" customWidth="1"/>
    <col min="15107" max="15107" width="4.875" style="129" customWidth="1"/>
    <col min="15108" max="15108" width="32.125" style="129" customWidth="1"/>
    <col min="15109" max="15112" width="17" style="129" customWidth="1"/>
    <col min="15113" max="15113" width="6.375" style="129" customWidth="1"/>
    <col min="15114" max="15360" width="9" style="129"/>
    <col min="15361" max="15361" width="7.5" style="129" customWidth="1"/>
    <col min="15362" max="15362" width="8.25" style="129" customWidth="1"/>
    <col min="15363" max="15363" width="4.875" style="129" customWidth="1"/>
    <col min="15364" max="15364" width="32.125" style="129" customWidth="1"/>
    <col min="15365" max="15368" width="17" style="129" customWidth="1"/>
    <col min="15369" max="15369" width="6.375" style="129" customWidth="1"/>
    <col min="15370" max="15616" width="9" style="129"/>
    <col min="15617" max="15617" width="7.5" style="129" customWidth="1"/>
    <col min="15618" max="15618" width="8.25" style="129" customWidth="1"/>
    <col min="15619" max="15619" width="4.875" style="129" customWidth="1"/>
    <col min="15620" max="15620" width="32.125" style="129" customWidth="1"/>
    <col min="15621" max="15624" width="17" style="129" customWidth="1"/>
    <col min="15625" max="15625" width="6.375" style="129" customWidth="1"/>
    <col min="15626" max="15872" width="9" style="129"/>
    <col min="15873" max="15873" width="7.5" style="129" customWidth="1"/>
    <col min="15874" max="15874" width="8.25" style="129" customWidth="1"/>
    <col min="15875" max="15875" width="4.875" style="129" customWidth="1"/>
    <col min="15876" max="15876" width="32.125" style="129" customWidth="1"/>
    <col min="15877" max="15880" width="17" style="129" customWidth="1"/>
    <col min="15881" max="15881" width="6.375" style="129" customWidth="1"/>
    <col min="15882" max="16128" width="9" style="129"/>
    <col min="16129" max="16129" width="7.5" style="129" customWidth="1"/>
    <col min="16130" max="16130" width="8.25" style="129" customWidth="1"/>
    <col min="16131" max="16131" width="4.875" style="129" customWidth="1"/>
    <col min="16132" max="16132" width="32.125" style="129" customWidth="1"/>
    <col min="16133" max="16136" width="17" style="129" customWidth="1"/>
    <col min="16137" max="16137" width="6.375" style="129" customWidth="1"/>
    <col min="16138" max="16384" width="9" style="129"/>
  </cols>
  <sheetData>
    <row r="1" spans="1:8" ht="13.5" customHeight="1">
      <c r="A1" s="299" t="s">
        <v>213</v>
      </c>
    </row>
    <row r="2" spans="1:8" ht="21.75" customHeight="1">
      <c r="A2" s="618" t="s">
        <v>127</v>
      </c>
      <c r="B2" s="618"/>
      <c r="C2" s="618"/>
      <c r="D2" s="618"/>
      <c r="E2" s="618"/>
      <c r="F2" s="618"/>
      <c r="G2" s="618"/>
      <c r="H2" s="618"/>
    </row>
    <row r="3" spans="1:8" ht="21.75" customHeight="1">
      <c r="A3" s="618"/>
      <c r="B3" s="618"/>
      <c r="C3" s="618"/>
      <c r="D3" s="618"/>
      <c r="E3" s="618"/>
      <c r="F3" s="618"/>
      <c r="G3" s="618"/>
      <c r="H3" s="618"/>
    </row>
    <row r="4" spans="1:8" ht="21.75" customHeight="1">
      <c r="B4" s="130"/>
      <c r="C4" s="130"/>
      <c r="D4" s="130"/>
      <c r="E4" s="130"/>
      <c r="F4" s="130"/>
      <c r="G4" s="130"/>
    </row>
    <row r="5" spans="1:8" ht="21.75" customHeight="1">
      <c r="A5" s="619" t="s">
        <v>83</v>
      </c>
      <c r="B5" s="619"/>
      <c r="C5" s="622" t="str">
        <f>様式1!E7</f>
        <v>○○○国
○○○○○○○○○事業</v>
      </c>
      <c r="D5" s="622"/>
      <c r="E5" s="622"/>
      <c r="F5" s="622"/>
      <c r="G5" s="130"/>
    </row>
    <row r="6" spans="1:8" ht="21.75" customHeight="1">
      <c r="A6" s="619" t="s">
        <v>84</v>
      </c>
      <c r="B6" s="619"/>
      <c r="C6" s="623" t="str">
        <f>様式1!E9</f>
        <v>（提案法人名）</v>
      </c>
      <c r="D6" s="623"/>
      <c r="E6" s="623"/>
      <c r="F6" s="623"/>
      <c r="G6" s="130"/>
    </row>
    <row r="7" spans="1:8" ht="21.75" customHeight="1">
      <c r="A7" s="131"/>
      <c r="B7" s="130"/>
      <c r="C7" s="131"/>
      <c r="D7" s="132"/>
      <c r="E7" s="130"/>
      <c r="F7" s="130"/>
      <c r="G7" s="130"/>
      <c r="H7" s="133" t="s">
        <v>85</v>
      </c>
    </row>
    <row r="8" spans="1:8" ht="21.95" customHeight="1">
      <c r="A8" s="552"/>
      <c r="B8" s="620"/>
      <c r="C8" s="620"/>
      <c r="D8" s="620"/>
      <c r="E8" s="134" t="s">
        <v>256</v>
      </c>
      <c r="F8" s="134" t="s">
        <v>271</v>
      </c>
      <c r="G8" s="134" t="s">
        <v>308</v>
      </c>
      <c r="H8" s="135" t="s">
        <v>28</v>
      </c>
    </row>
    <row r="9" spans="1:8" ht="21.95" customHeight="1">
      <c r="A9" s="300" t="s">
        <v>86</v>
      </c>
      <c r="B9" s="614" t="s">
        <v>59</v>
      </c>
      <c r="C9" s="614"/>
      <c r="D9" s="614"/>
      <c r="E9" s="469">
        <f>E10+E11+E12</f>
        <v>0</v>
      </c>
      <c r="F9" s="469">
        <f t="shared" ref="F9:G9" si="0">F10+F11+F12</f>
        <v>0</v>
      </c>
      <c r="G9" s="469">
        <f t="shared" si="0"/>
        <v>0</v>
      </c>
      <c r="H9" s="469">
        <f>E9+F9+G9</f>
        <v>0</v>
      </c>
    </row>
    <row r="10" spans="1:8" ht="21.95" customHeight="1">
      <c r="A10" s="143"/>
      <c r="B10" s="137" t="s">
        <v>93</v>
      </c>
      <c r="C10" s="615" t="s">
        <v>7</v>
      </c>
      <c r="D10" s="615"/>
      <c r="E10" s="470"/>
      <c r="F10" s="470"/>
      <c r="G10" s="470"/>
      <c r="H10" s="469">
        <f t="shared" ref="H10:H22" si="1">E10+F10+G10</f>
        <v>0</v>
      </c>
    </row>
    <row r="11" spans="1:8" ht="21.95" customHeight="1">
      <c r="A11" s="143"/>
      <c r="B11" s="137" t="s">
        <v>4</v>
      </c>
      <c r="C11" s="615" t="s">
        <v>56</v>
      </c>
      <c r="D11" s="615"/>
      <c r="E11" s="470"/>
      <c r="F11" s="470"/>
      <c r="G11" s="470"/>
      <c r="H11" s="469">
        <f t="shared" si="1"/>
        <v>0</v>
      </c>
    </row>
    <row r="12" spans="1:8" ht="21.95" customHeight="1">
      <c r="A12" s="140"/>
      <c r="B12" s="137" t="s">
        <v>8</v>
      </c>
      <c r="C12" s="616" t="s">
        <v>9</v>
      </c>
      <c r="D12" s="616"/>
      <c r="E12" s="470"/>
      <c r="F12" s="470"/>
      <c r="G12" s="470"/>
      <c r="H12" s="469">
        <f t="shared" si="1"/>
        <v>0</v>
      </c>
    </row>
    <row r="13" spans="1:8" ht="21.95" customHeight="1">
      <c r="A13" s="302" t="s">
        <v>90</v>
      </c>
      <c r="B13" s="614" t="s">
        <v>3</v>
      </c>
      <c r="C13" s="614"/>
      <c r="D13" s="621"/>
      <c r="E13" s="469">
        <f>E14+E15+E16+E17+E18</f>
        <v>0</v>
      </c>
      <c r="F13" s="469">
        <f t="shared" ref="F13:G13" si="2">F14+F15+F16+F17+F18</f>
        <v>0</v>
      </c>
      <c r="G13" s="469">
        <f t="shared" si="2"/>
        <v>0</v>
      </c>
      <c r="H13" s="469">
        <f t="shared" si="1"/>
        <v>0</v>
      </c>
    </row>
    <row r="14" spans="1:8" ht="21.95" customHeight="1">
      <c r="A14" s="136"/>
      <c r="B14" s="137" t="s">
        <v>87</v>
      </c>
      <c r="C14" s="617" t="s">
        <v>88</v>
      </c>
      <c r="D14" s="617"/>
      <c r="E14" s="471"/>
      <c r="F14" s="471"/>
      <c r="G14" s="471"/>
      <c r="H14" s="469">
        <f t="shared" si="1"/>
        <v>0</v>
      </c>
    </row>
    <row r="15" spans="1:8" ht="21.95" customHeight="1">
      <c r="A15" s="136"/>
      <c r="B15" s="137" t="s">
        <v>4</v>
      </c>
      <c r="C15" s="298" t="s">
        <v>98</v>
      </c>
      <c r="D15" s="138"/>
      <c r="E15" s="472"/>
      <c r="F15" s="473"/>
      <c r="G15" s="473"/>
      <c r="H15" s="474"/>
    </row>
    <row r="16" spans="1:8" ht="21.95" customHeight="1">
      <c r="A16" s="136"/>
      <c r="B16" s="137" t="s">
        <v>4</v>
      </c>
      <c r="C16" s="402" t="s">
        <v>98</v>
      </c>
      <c r="D16" s="138"/>
      <c r="E16" s="470"/>
      <c r="F16" s="470"/>
      <c r="G16" s="470"/>
      <c r="H16" s="469">
        <f t="shared" si="1"/>
        <v>0</v>
      </c>
    </row>
    <row r="17" spans="1:8" ht="21.95" customHeight="1">
      <c r="A17" s="140"/>
      <c r="B17" s="141" t="s">
        <v>89</v>
      </c>
      <c r="C17" s="298" t="s">
        <v>99</v>
      </c>
      <c r="D17" s="142"/>
      <c r="E17" s="470"/>
      <c r="F17" s="470"/>
      <c r="G17" s="470"/>
      <c r="H17" s="469">
        <f t="shared" si="1"/>
        <v>0</v>
      </c>
    </row>
    <row r="18" spans="1:8" ht="21.95" customHeight="1">
      <c r="A18" s="139"/>
      <c r="B18" s="141" t="s">
        <v>264</v>
      </c>
      <c r="C18" s="616" t="s">
        <v>140</v>
      </c>
      <c r="D18" s="616"/>
      <c r="E18" s="471"/>
      <c r="F18" s="471"/>
      <c r="G18" s="471"/>
      <c r="H18" s="469">
        <f t="shared" si="1"/>
        <v>0</v>
      </c>
    </row>
    <row r="19" spans="1:8" ht="21.95" customHeight="1">
      <c r="A19" s="300" t="s">
        <v>92</v>
      </c>
      <c r="B19" s="301" t="s">
        <v>91</v>
      </c>
      <c r="C19" s="298"/>
      <c r="D19" s="298"/>
      <c r="E19" s="475"/>
      <c r="F19" s="475"/>
      <c r="G19" s="475"/>
      <c r="H19" s="469">
        <f t="shared" si="1"/>
        <v>0</v>
      </c>
    </row>
    <row r="20" spans="1:8" ht="21.95" customHeight="1">
      <c r="A20" s="302" t="s">
        <v>94</v>
      </c>
      <c r="B20" s="610" t="s">
        <v>25</v>
      </c>
      <c r="C20" s="610"/>
      <c r="D20" s="610"/>
      <c r="E20" s="469">
        <f>E9+E13+E19</f>
        <v>0</v>
      </c>
      <c r="F20" s="469">
        <f>F9+F13+F19</f>
        <v>0</v>
      </c>
      <c r="G20" s="469">
        <f>G9+G13+G19</f>
        <v>0</v>
      </c>
      <c r="H20" s="469">
        <f t="shared" si="1"/>
        <v>0</v>
      </c>
    </row>
    <row r="21" spans="1:8" ht="21.95" customHeight="1">
      <c r="A21" s="302" t="s">
        <v>95</v>
      </c>
      <c r="B21" s="426" t="s">
        <v>307</v>
      </c>
      <c r="C21" s="303"/>
      <c r="D21" s="303"/>
      <c r="E21" s="476">
        <f>E20*0.1</f>
        <v>0</v>
      </c>
      <c r="F21" s="476">
        <f>F20*0.1</f>
        <v>0</v>
      </c>
      <c r="G21" s="476">
        <f>G20*0.1</f>
        <v>0</v>
      </c>
      <c r="H21" s="469">
        <f t="shared" si="1"/>
        <v>0</v>
      </c>
    </row>
    <row r="22" spans="1:8" ht="21.95" customHeight="1">
      <c r="A22" s="304" t="s">
        <v>96</v>
      </c>
      <c r="B22" s="610" t="s">
        <v>97</v>
      </c>
      <c r="C22" s="610"/>
      <c r="D22" s="610"/>
      <c r="E22" s="469">
        <f>SUM(E20:E21)</f>
        <v>0</v>
      </c>
      <c r="F22" s="469">
        <f t="shared" ref="F22:G22" si="3">SUM(F20:F21)</f>
        <v>0</v>
      </c>
      <c r="G22" s="469">
        <f t="shared" si="3"/>
        <v>0</v>
      </c>
      <c r="H22" s="469">
        <f t="shared" si="1"/>
        <v>0</v>
      </c>
    </row>
    <row r="23" spans="1:8">
      <c r="A23" s="611"/>
      <c r="B23" s="611"/>
      <c r="C23" s="611"/>
      <c r="D23" s="612"/>
    </row>
    <row r="24" spans="1:8" ht="14.25" customHeight="1">
      <c r="A24" s="613"/>
      <c r="B24" s="613"/>
      <c r="C24" s="613"/>
      <c r="D24" s="613"/>
      <c r="E24" s="613"/>
    </row>
    <row r="25" spans="1:8">
      <c r="A25" s="144"/>
      <c r="B25" s="144"/>
      <c r="C25" s="144"/>
      <c r="D25" s="144"/>
      <c r="E25" s="144"/>
      <c r="F25" s="144"/>
      <c r="G25" s="144"/>
    </row>
    <row r="26" spans="1:8">
      <c r="A26" s="144"/>
      <c r="B26" s="144"/>
      <c r="C26" s="144"/>
      <c r="D26" s="144"/>
      <c r="E26" s="144"/>
      <c r="F26" s="144"/>
      <c r="G26" s="144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 xr:uid="{00000000-0002-0000-0B00-000000000000}">
      <formula1>#REF!</formula1>
    </dataValidation>
  </dataValidations>
  <hyperlinks>
    <hyperlink ref="A1" location="入力方法!Print_Area" display="入力方法に戻る" xr:uid="{00000000-0004-0000-0B00-000000000000}"/>
  </hyperlinks>
  <printOptions horizontalCentered="1"/>
  <pageMargins left="0.43307086614173229" right="0.43307086614173229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W42"/>
  <sheetViews>
    <sheetView zoomScaleNormal="100" zoomScaleSheetLayoutView="100" workbookViewId="0">
      <selection activeCell="R14" sqref="R14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54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58" bestFit="1" customWidth="1"/>
    <col min="16" max="16" width="6.625" bestFit="1" customWidth="1"/>
    <col min="17" max="17" width="9.125" bestFit="1" customWidth="1"/>
  </cols>
  <sheetData>
    <row r="1" spans="1:23">
      <c r="A1" s="249" t="s">
        <v>67</v>
      </c>
      <c r="B1" s="215"/>
      <c r="C1" s="217"/>
      <c r="D1" s="343"/>
      <c r="E1" s="215"/>
      <c r="F1" s="250"/>
      <c r="G1" s="250"/>
      <c r="H1" s="250"/>
      <c r="I1" s="349"/>
      <c r="J1" s="250"/>
      <c r="K1" s="250"/>
      <c r="L1" s="250"/>
      <c r="M1" s="250"/>
      <c r="N1" s="250"/>
      <c r="O1" s="251"/>
      <c r="P1" s="250"/>
      <c r="Q1" s="153"/>
      <c r="R1" s="153"/>
      <c r="S1" s="153"/>
      <c r="T1" s="153"/>
      <c r="U1" s="153"/>
    </row>
    <row r="2" spans="1:23" ht="16.5">
      <c r="A2" s="215" t="s">
        <v>68</v>
      </c>
      <c r="B2" s="215" t="s">
        <v>196</v>
      </c>
      <c r="C2" s="215" t="s">
        <v>69</v>
      </c>
      <c r="D2" s="215" t="s">
        <v>197</v>
      </c>
      <c r="E2" s="215" t="s">
        <v>135</v>
      </c>
      <c r="F2" s="215" t="s">
        <v>71</v>
      </c>
      <c r="G2" s="215" t="s">
        <v>152</v>
      </c>
      <c r="H2" s="215" t="s">
        <v>198</v>
      </c>
      <c r="I2" s="350" t="s">
        <v>215</v>
      </c>
      <c r="J2" s="215" t="s">
        <v>129</v>
      </c>
      <c r="K2" s="215" t="s">
        <v>130</v>
      </c>
      <c r="L2" s="215" t="s">
        <v>131</v>
      </c>
      <c r="M2" s="151"/>
      <c r="N2" s="252" t="s">
        <v>132</v>
      </c>
      <c r="O2" s="253" t="s">
        <v>133</v>
      </c>
      <c r="P2" s="156" t="s">
        <v>130</v>
      </c>
      <c r="Q2" s="156" t="s">
        <v>131</v>
      </c>
      <c r="R2" s="153"/>
      <c r="S2" s="153"/>
      <c r="T2" s="153"/>
      <c r="U2" s="319" t="s">
        <v>70</v>
      </c>
      <c r="V2" s="106" t="s">
        <v>75</v>
      </c>
      <c r="W2" t="s">
        <v>272</v>
      </c>
    </row>
    <row r="3" spans="1:23">
      <c r="A3" s="153">
        <v>1</v>
      </c>
      <c r="B3" s="365"/>
      <c r="C3" s="246"/>
      <c r="D3" s="288"/>
      <c r="E3" s="225"/>
      <c r="F3" s="288"/>
      <c r="G3" s="226"/>
      <c r="H3" s="227"/>
      <c r="I3" s="351"/>
      <c r="J3" s="160" t="str">
        <f t="shared" ref="J3:J9" si="0">IF($F3="","",IF(D3="Z","",VLOOKUP($F3,$N$3:$Q$12,2)))</f>
        <v/>
      </c>
      <c r="K3" s="160" t="str">
        <f t="shared" ref="K3:K33" si="1">IF($F3="","",VLOOKUP($F3,$N$3:$Q$12,3))</f>
        <v/>
      </c>
      <c r="L3" s="160" t="str">
        <f t="shared" ref="L3:L33" si="2">IF($F3="","",VLOOKUP($F3,$N$3:$Q$12,4))</f>
        <v/>
      </c>
      <c r="M3" s="153"/>
      <c r="N3" s="252"/>
      <c r="O3" s="253"/>
      <c r="P3" s="156"/>
      <c r="Q3" s="156"/>
      <c r="R3" s="153"/>
      <c r="S3" s="153"/>
      <c r="T3" s="153"/>
      <c r="U3" s="348" t="s">
        <v>238</v>
      </c>
      <c r="V3" s="106" t="s">
        <v>76</v>
      </c>
    </row>
    <row r="4" spans="1:23">
      <c r="A4" s="153">
        <v>2</v>
      </c>
      <c r="B4" s="365"/>
      <c r="C4" s="225"/>
      <c r="D4" s="288"/>
      <c r="E4" s="225"/>
      <c r="F4" s="288"/>
      <c r="G4" s="226"/>
      <c r="H4" s="227"/>
      <c r="I4" s="351"/>
      <c r="J4" s="160" t="str">
        <f t="shared" si="0"/>
        <v/>
      </c>
      <c r="K4" s="160" t="str">
        <f t="shared" si="1"/>
        <v/>
      </c>
      <c r="L4" s="160" t="str">
        <f t="shared" si="2"/>
        <v/>
      </c>
      <c r="M4" s="153"/>
      <c r="N4" s="252"/>
      <c r="O4" s="253"/>
      <c r="P4" s="156"/>
      <c r="Q4" s="156"/>
      <c r="R4" s="153"/>
      <c r="S4" s="153"/>
      <c r="T4" s="153"/>
      <c r="U4" s="348" t="s">
        <v>222</v>
      </c>
      <c r="V4" s="106" t="s">
        <v>74</v>
      </c>
    </row>
    <row r="5" spans="1:23" ht="19.5">
      <c r="A5" s="153">
        <v>3</v>
      </c>
      <c r="B5" s="365"/>
      <c r="C5" s="225"/>
      <c r="D5" s="288"/>
      <c r="E5" s="225"/>
      <c r="F5" s="288"/>
      <c r="G5" s="226"/>
      <c r="H5" s="227"/>
      <c r="I5" s="351"/>
      <c r="J5" s="160" t="str">
        <f t="shared" si="0"/>
        <v/>
      </c>
      <c r="K5" s="160" t="str">
        <f t="shared" si="1"/>
        <v/>
      </c>
      <c r="L5" s="160" t="str">
        <f t="shared" si="2"/>
        <v/>
      </c>
      <c r="M5" s="153"/>
      <c r="N5" s="484"/>
      <c r="O5" s="253"/>
      <c r="P5" s="156"/>
      <c r="Q5" s="156"/>
      <c r="R5" s="153"/>
      <c r="S5" s="153"/>
      <c r="T5" s="153"/>
      <c r="U5" s="348" t="s">
        <v>223</v>
      </c>
    </row>
    <row r="6" spans="1:23">
      <c r="A6" s="153">
        <v>4</v>
      </c>
      <c r="B6" s="365"/>
      <c r="C6" s="225"/>
      <c r="D6" s="288"/>
      <c r="E6" s="225"/>
      <c r="F6" s="288"/>
      <c r="G6" s="226"/>
      <c r="H6" s="227"/>
      <c r="I6" s="351"/>
      <c r="J6" s="160" t="str">
        <f t="shared" si="0"/>
        <v/>
      </c>
      <c r="K6" s="160" t="str">
        <f t="shared" si="1"/>
        <v/>
      </c>
      <c r="L6" s="160" t="str">
        <f t="shared" si="2"/>
        <v/>
      </c>
      <c r="M6" s="153"/>
      <c r="N6" s="255"/>
      <c r="O6" s="253"/>
      <c r="P6" s="156"/>
      <c r="Q6" s="156"/>
      <c r="R6" s="153"/>
      <c r="S6" s="153"/>
      <c r="T6" s="153"/>
      <c r="U6" s="348" t="s">
        <v>224</v>
      </c>
    </row>
    <row r="7" spans="1:23">
      <c r="A7" s="153">
        <v>5</v>
      </c>
      <c r="B7" s="365"/>
      <c r="C7" s="225"/>
      <c r="D7" s="288"/>
      <c r="E7" s="225"/>
      <c r="F7" s="288"/>
      <c r="G7" s="226"/>
      <c r="H7" s="227"/>
      <c r="I7" s="351"/>
      <c r="J7" s="160" t="str">
        <f t="shared" si="0"/>
        <v/>
      </c>
      <c r="K7" s="160" t="str">
        <f t="shared" si="1"/>
        <v/>
      </c>
      <c r="L7" s="160" t="str">
        <f t="shared" si="2"/>
        <v/>
      </c>
      <c r="M7" s="153"/>
      <c r="N7" s="255">
        <v>2</v>
      </c>
      <c r="O7" s="253">
        <v>1076000</v>
      </c>
      <c r="P7" s="156">
        <v>3800</v>
      </c>
      <c r="Q7" s="156">
        <v>11600</v>
      </c>
      <c r="R7" s="153"/>
      <c r="S7" s="153"/>
      <c r="T7" s="153"/>
      <c r="U7" s="348" t="s">
        <v>225</v>
      </c>
    </row>
    <row r="8" spans="1:23">
      <c r="A8" s="153">
        <v>6</v>
      </c>
      <c r="B8" s="365"/>
      <c r="C8" s="225"/>
      <c r="D8" s="288"/>
      <c r="E8" s="225"/>
      <c r="F8" s="288"/>
      <c r="G8" s="226"/>
      <c r="H8" s="227"/>
      <c r="I8" s="351"/>
      <c r="J8" s="160" t="str">
        <f t="shared" si="0"/>
        <v/>
      </c>
      <c r="K8" s="160" t="str">
        <f t="shared" si="1"/>
        <v/>
      </c>
      <c r="L8" s="160" t="str">
        <f t="shared" si="2"/>
        <v/>
      </c>
      <c r="M8" s="153"/>
      <c r="N8" s="255">
        <v>3</v>
      </c>
      <c r="O8" s="253">
        <v>950000</v>
      </c>
      <c r="P8" s="156">
        <v>3800</v>
      </c>
      <c r="Q8" s="156">
        <v>11600</v>
      </c>
      <c r="R8" s="153"/>
      <c r="S8" s="153"/>
      <c r="T8" s="153"/>
      <c r="U8" s="348" t="s">
        <v>226</v>
      </c>
    </row>
    <row r="9" spans="1:23" ht="26.25" customHeight="1">
      <c r="A9" s="153">
        <v>7</v>
      </c>
      <c r="B9" s="365"/>
      <c r="C9" s="225"/>
      <c r="D9" s="288"/>
      <c r="E9" s="225"/>
      <c r="F9" s="288"/>
      <c r="G9" s="226"/>
      <c r="H9" s="227"/>
      <c r="I9" s="351"/>
      <c r="J9" s="160" t="str">
        <f t="shared" si="0"/>
        <v/>
      </c>
      <c r="K9" s="160" t="str">
        <f t="shared" si="1"/>
        <v/>
      </c>
      <c r="L9" s="160" t="str">
        <f t="shared" si="2"/>
        <v/>
      </c>
      <c r="M9" s="153"/>
      <c r="N9" s="255">
        <v>4</v>
      </c>
      <c r="O9" s="253">
        <v>782000</v>
      </c>
      <c r="P9" s="156">
        <v>3800</v>
      </c>
      <c r="Q9" s="156">
        <v>11600</v>
      </c>
      <c r="R9" s="153"/>
      <c r="S9" s="153"/>
      <c r="T9" s="153"/>
      <c r="U9" s="348" t="s">
        <v>227</v>
      </c>
    </row>
    <row r="10" spans="1:23">
      <c r="A10" s="153">
        <v>8</v>
      </c>
      <c r="B10" s="365"/>
      <c r="C10" s="225"/>
      <c r="D10" s="288"/>
      <c r="E10" s="246"/>
      <c r="F10" s="288"/>
      <c r="G10" s="226"/>
      <c r="H10" s="227"/>
      <c r="I10" s="352"/>
      <c r="J10" s="160" t="str">
        <f t="shared" ref="J10:J33" si="3">IF($F10="","",IF(D10="Z","",VLOOKUP($F10,$N$3:$Q$12,2)))</f>
        <v/>
      </c>
      <c r="K10" s="160" t="str">
        <f t="shared" si="1"/>
        <v/>
      </c>
      <c r="L10" s="160" t="str">
        <f t="shared" si="2"/>
        <v/>
      </c>
      <c r="M10" s="153"/>
      <c r="N10" s="255">
        <v>5</v>
      </c>
      <c r="O10" s="253">
        <v>640000</v>
      </c>
      <c r="P10" s="156">
        <v>3800</v>
      </c>
      <c r="Q10" s="156">
        <v>11600</v>
      </c>
      <c r="R10" s="153"/>
      <c r="S10" s="153"/>
      <c r="T10" s="153"/>
      <c r="U10" s="348" t="s">
        <v>228</v>
      </c>
    </row>
    <row r="11" spans="1:23">
      <c r="A11" s="153">
        <v>9</v>
      </c>
      <c r="B11" s="365"/>
      <c r="C11" s="225"/>
      <c r="D11" s="288"/>
      <c r="E11" s="246"/>
      <c r="F11" s="288"/>
      <c r="G11" s="226"/>
      <c r="H11" s="227"/>
      <c r="I11" s="351"/>
      <c r="J11" s="160" t="str">
        <f t="shared" si="3"/>
        <v/>
      </c>
      <c r="K11" s="160" t="str">
        <f t="shared" si="1"/>
        <v/>
      </c>
      <c r="L11" s="160" t="str">
        <f t="shared" si="2"/>
        <v/>
      </c>
      <c r="M11" s="153"/>
      <c r="N11" s="255">
        <v>6</v>
      </c>
      <c r="O11" s="253">
        <v>528000</v>
      </c>
      <c r="P11" s="156">
        <v>3800</v>
      </c>
      <c r="Q11" s="156">
        <v>11600</v>
      </c>
      <c r="R11" s="153"/>
      <c r="S11" s="153"/>
      <c r="T11" s="153"/>
      <c r="U11" s="348" t="s">
        <v>229</v>
      </c>
    </row>
    <row r="12" spans="1:23">
      <c r="A12" s="153">
        <v>10</v>
      </c>
      <c r="B12" s="365"/>
      <c r="C12" s="225"/>
      <c r="D12" s="288"/>
      <c r="E12" s="246"/>
      <c r="F12" s="288"/>
      <c r="G12" s="226"/>
      <c r="H12" s="227"/>
      <c r="I12" s="351"/>
      <c r="J12" s="160" t="str">
        <f t="shared" si="3"/>
        <v/>
      </c>
      <c r="K12" s="160" t="str">
        <f t="shared" si="1"/>
        <v/>
      </c>
      <c r="L12" s="160" t="str">
        <f t="shared" si="2"/>
        <v/>
      </c>
      <c r="M12" s="153"/>
      <c r="N12" s="153"/>
      <c r="O12" s="157"/>
      <c r="P12" s="153"/>
      <c r="Q12" s="153"/>
      <c r="R12" s="153"/>
      <c r="S12" s="153"/>
      <c r="T12" s="153"/>
      <c r="U12" s="348" t="s">
        <v>230</v>
      </c>
    </row>
    <row r="13" spans="1:23">
      <c r="A13" s="126">
        <v>11</v>
      </c>
      <c r="B13" s="365"/>
      <c r="C13" s="246"/>
      <c r="D13" s="288"/>
      <c r="E13" s="225"/>
      <c r="F13" s="288"/>
      <c r="G13" s="226"/>
      <c r="H13" s="227"/>
      <c r="I13" s="351"/>
      <c r="J13" s="160" t="str">
        <f t="shared" si="3"/>
        <v/>
      </c>
      <c r="K13" s="160" t="str">
        <f t="shared" si="1"/>
        <v/>
      </c>
      <c r="L13" s="160" t="str">
        <f t="shared" si="2"/>
        <v/>
      </c>
      <c r="M13" s="153"/>
      <c r="N13" s="153"/>
      <c r="O13" s="157"/>
      <c r="P13" s="153"/>
      <c r="Q13" s="153"/>
      <c r="R13" s="153"/>
      <c r="S13" s="153"/>
      <c r="T13" s="153"/>
      <c r="U13" s="348" t="s">
        <v>231</v>
      </c>
    </row>
    <row r="14" spans="1:23">
      <c r="A14" s="126">
        <v>12</v>
      </c>
      <c r="B14" s="365"/>
      <c r="C14" s="225"/>
      <c r="D14" s="288"/>
      <c r="E14" s="246"/>
      <c r="F14" s="288"/>
      <c r="G14" s="226"/>
      <c r="H14" s="227"/>
      <c r="I14" s="351"/>
      <c r="J14" s="160" t="str">
        <f t="shared" si="3"/>
        <v/>
      </c>
      <c r="K14" s="160" t="str">
        <f t="shared" si="1"/>
        <v/>
      </c>
      <c r="L14" s="160" t="str">
        <f t="shared" si="2"/>
        <v/>
      </c>
      <c r="M14" s="153"/>
      <c r="N14" s="153"/>
      <c r="O14" s="157"/>
      <c r="P14" s="153"/>
      <c r="Q14" s="153"/>
      <c r="R14" s="153"/>
      <c r="S14" s="153"/>
      <c r="T14" s="153"/>
      <c r="U14" s="348" t="s">
        <v>232</v>
      </c>
    </row>
    <row r="15" spans="1:23">
      <c r="A15" s="126">
        <v>13</v>
      </c>
      <c r="B15" s="365"/>
      <c r="C15" s="225"/>
      <c r="D15" s="288"/>
      <c r="E15" s="246"/>
      <c r="F15" s="288"/>
      <c r="G15" s="226"/>
      <c r="H15" s="227"/>
      <c r="I15" s="351"/>
      <c r="J15" s="160" t="str">
        <f t="shared" si="3"/>
        <v/>
      </c>
      <c r="K15" s="160" t="str">
        <f t="shared" si="1"/>
        <v/>
      </c>
      <c r="L15" s="160" t="str">
        <f t="shared" si="2"/>
        <v/>
      </c>
      <c r="M15" s="153"/>
      <c r="N15" s="153"/>
      <c r="O15" s="157"/>
      <c r="P15" s="153"/>
      <c r="Q15" s="153"/>
      <c r="R15" s="153"/>
      <c r="S15" s="153"/>
      <c r="T15" s="153"/>
      <c r="U15" s="348" t="s">
        <v>233</v>
      </c>
    </row>
    <row r="16" spans="1:23">
      <c r="A16" s="126">
        <v>14</v>
      </c>
      <c r="B16" s="365"/>
      <c r="C16" s="225"/>
      <c r="D16" s="288"/>
      <c r="E16" s="246"/>
      <c r="F16" s="288"/>
      <c r="G16" s="226"/>
      <c r="H16" s="227"/>
      <c r="I16" s="351"/>
      <c r="J16" s="160" t="str">
        <f t="shared" si="3"/>
        <v/>
      </c>
      <c r="K16" s="160" t="str">
        <f t="shared" si="1"/>
        <v/>
      </c>
      <c r="L16" s="160" t="str">
        <f t="shared" si="2"/>
        <v/>
      </c>
      <c r="M16" s="153"/>
      <c r="N16" s="153"/>
      <c r="O16" s="157"/>
      <c r="P16" s="153"/>
      <c r="Q16" s="153"/>
      <c r="R16" s="153"/>
      <c r="S16" s="153"/>
      <c r="T16" s="153"/>
      <c r="U16" s="348" t="s">
        <v>234</v>
      </c>
    </row>
    <row r="17" spans="1:21">
      <c r="A17" s="153">
        <v>15</v>
      </c>
      <c r="B17" s="254"/>
      <c r="C17" s="225"/>
      <c r="D17" s="288"/>
      <c r="E17" s="225"/>
      <c r="F17" s="288"/>
      <c r="G17" s="226"/>
      <c r="H17" s="227"/>
      <c r="I17" s="352"/>
      <c r="J17" s="160" t="str">
        <f t="shared" si="3"/>
        <v/>
      </c>
      <c r="K17" s="160" t="str">
        <f t="shared" si="1"/>
        <v/>
      </c>
      <c r="L17" s="160" t="str">
        <f t="shared" si="2"/>
        <v/>
      </c>
      <c r="M17" s="153"/>
      <c r="N17" s="153"/>
      <c r="O17" s="157"/>
      <c r="P17" s="153"/>
      <c r="Q17" s="153"/>
      <c r="R17" s="153"/>
      <c r="S17" s="153"/>
      <c r="T17" s="153"/>
      <c r="U17" s="348" t="s">
        <v>235</v>
      </c>
    </row>
    <row r="18" spans="1:21">
      <c r="A18" s="153">
        <v>16</v>
      </c>
      <c r="B18" s="254"/>
      <c r="C18" s="225"/>
      <c r="D18" s="288"/>
      <c r="E18" s="225"/>
      <c r="F18" s="288"/>
      <c r="G18" s="226"/>
      <c r="H18" s="227"/>
      <c r="I18" s="352"/>
      <c r="J18" s="160" t="str">
        <f t="shared" si="3"/>
        <v/>
      </c>
      <c r="K18" s="160" t="str">
        <f t="shared" si="1"/>
        <v/>
      </c>
      <c r="L18" s="160" t="str">
        <f t="shared" si="2"/>
        <v/>
      </c>
      <c r="M18" s="153"/>
      <c r="N18" s="153"/>
      <c r="O18" s="157"/>
      <c r="P18" s="153"/>
      <c r="Q18" s="153"/>
      <c r="R18" s="153"/>
      <c r="S18" s="153"/>
      <c r="T18" s="153"/>
      <c r="U18" s="348" t="s">
        <v>236</v>
      </c>
    </row>
    <row r="19" spans="1:21">
      <c r="A19" s="153">
        <v>17</v>
      </c>
      <c r="B19" s="254"/>
      <c r="C19" s="225"/>
      <c r="D19" s="288"/>
      <c r="E19" s="225"/>
      <c r="F19" s="288"/>
      <c r="G19" s="226"/>
      <c r="H19" s="227"/>
      <c r="I19" s="352"/>
      <c r="J19" s="160" t="str">
        <f t="shared" si="3"/>
        <v/>
      </c>
      <c r="K19" s="160" t="str">
        <f t="shared" si="1"/>
        <v/>
      </c>
      <c r="L19" s="160" t="str">
        <f t="shared" si="2"/>
        <v/>
      </c>
      <c r="M19" s="153"/>
      <c r="N19" s="153"/>
      <c r="O19" s="157"/>
      <c r="P19" s="153"/>
      <c r="Q19" s="153"/>
      <c r="R19" s="153"/>
      <c r="S19" s="153"/>
      <c r="T19" s="153"/>
      <c r="U19" s="348" t="s">
        <v>237</v>
      </c>
    </row>
    <row r="20" spans="1:21">
      <c r="A20" s="153">
        <v>18</v>
      </c>
      <c r="B20" s="254"/>
      <c r="C20" s="225"/>
      <c r="D20" s="288"/>
      <c r="E20" s="225"/>
      <c r="F20" s="288"/>
      <c r="G20" s="226"/>
      <c r="H20" s="227"/>
      <c r="I20" s="352"/>
      <c r="J20" s="160" t="str">
        <f t="shared" si="3"/>
        <v/>
      </c>
      <c r="K20" s="160" t="str">
        <f t="shared" si="1"/>
        <v/>
      </c>
      <c r="L20" s="160" t="str">
        <f t="shared" si="2"/>
        <v/>
      </c>
      <c r="M20" s="153"/>
      <c r="N20" s="153"/>
      <c r="O20" s="157"/>
      <c r="P20" s="153"/>
      <c r="Q20" s="153"/>
      <c r="R20" s="153"/>
      <c r="S20" s="153"/>
      <c r="T20" s="153"/>
      <c r="U20" s="348"/>
    </row>
    <row r="21" spans="1:21">
      <c r="A21" s="153">
        <v>19</v>
      </c>
      <c r="B21" s="254"/>
      <c r="C21" s="225"/>
      <c r="D21" s="288"/>
      <c r="E21" s="225"/>
      <c r="F21" s="288"/>
      <c r="G21" s="226"/>
      <c r="H21" s="227"/>
      <c r="I21" s="352"/>
      <c r="J21" s="160" t="str">
        <f t="shared" si="3"/>
        <v/>
      </c>
      <c r="K21" s="160" t="str">
        <f t="shared" si="1"/>
        <v/>
      </c>
      <c r="L21" s="160" t="str">
        <f t="shared" si="2"/>
        <v/>
      </c>
      <c r="M21" s="153"/>
      <c r="N21" s="153"/>
      <c r="O21" s="157"/>
      <c r="P21" s="153"/>
      <c r="Q21" s="153"/>
      <c r="R21" s="153"/>
      <c r="S21" s="153"/>
      <c r="T21" s="153"/>
      <c r="U21" s="153"/>
    </row>
    <row r="22" spans="1:21">
      <c r="A22" s="153">
        <v>20</v>
      </c>
      <c r="B22" s="254"/>
      <c r="C22" s="225"/>
      <c r="D22" s="288"/>
      <c r="E22" s="225"/>
      <c r="F22" s="288"/>
      <c r="G22" s="226"/>
      <c r="H22" s="227"/>
      <c r="I22" s="352"/>
      <c r="J22" s="160" t="str">
        <f t="shared" si="3"/>
        <v/>
      </c>
      <c r="K22" s="160" t="str">
        <f t="shared" si="1"/>
        <v/>
      </c>
      <c r="L22" s="160" t="str">
        <f t="shared" si="2"/>
        <v/>
      </c>
      <c r="M22" s="153"/>
      <c r="N22" s="153"/>
      <c r="O22" s="157"/>
      <c r="P22" s="153"/>
      <c r="Q22" s="153"/>
      <c r="R22" s="153"/>
      <c r="S22" s="153"/>
      <c r="T22" s="153"/>
      <c r="U22" s="153"/>
    </row>
    <row r="23" spans="1:21" hidden="1">
      <c r="A23" s="153">
        <v>21</v>
      </c>
      <c r="B23" s="254"/>
      <c r="C23" s="225"/>
      <c r="D23" s="288"/>
      <c r="E23" s="225"/>
      <c r="F23" s="288"/>
      <c r="G23" s="226"/>
      <c r="H23" s="227"/>
      <c r="I23" s="352"/>
      <c r="J23" s="160" t="str">
        <f t="shared" si="3"/>
        <v/>
      </c>
      <c r="K23" s="160" t="str">
        <f t="shared" si="1"/>
        <v/>
      </c>
      <c r="L23" s="160" t="str">
        <f t="shared" si="2"/>
        <v/>
      </c>
      <c r="M23" s="153"/>
      <c r="N23" s="153"/>
      <c r="O23" s="157"/>
      <c r="P23" s="153"/>
      <c r="Q23" s="153"/>
      <c r="R23" s="153"/>
      <c r="S23" s="153"/>
      <c r="T23" s="153"/>
      <c r="U23" s="153"/>
    </row>
    <row r="24" spans="1:21" hidden="1">
      <c r="A24" s="153">
        <v>22</v>
      </c>
      <c r="B24" s="254"/>
      <c r="C24" s="225"/>
      <c r="D24" s="288"/>
      <c r="E24" s="225"/>
      <c r="F24" s="288"/>
      <c r="G24" s="226"/>
      <c r="H24" s="227"/>
      <c r="I24" s="352"/>
      <c r="J24" s="160" t="str">
        <f t="shared" si="3"/>
        <v/>
      </c>
      <c r="K24" s="160" t="str">
        <f t="shared" si="1"/>
        <v/>
      </c>
      <c r="L24" s="160" t="str">
        <f t="shared" si="2"/>
        <v/>
      </c>
      <c r="M24" s="153"/>
      <c r="N24" s="153"/>
      <c r="O24" s="157"/>
      <c r="P24" s="153"/>
      <c r="Q24" s="153"/>
      <c r="R24" s="153"/>
      <c r="S24" s="153"/>
      <c r="T24" s="153"/>
      <c r="U24" s="153"/>
    </row>
    <row r="25" spans="1:21" hidden="1">
      <c r="A25" s="153">
        <v>23</v>
      </c>
      <c r="B25" s="254"/>
      <c r="C25" s="225"/>
      <c r="D25" s="288"/>
      <c r="E25" s="225"/>
      <c r="F25" s="288"/>
      <c r="G25" s="226"/>
      <c r="H25" s="227"/>
      <c r="I25" s="352"/>
      <c r="J25" s="160" t="str">
        <f t="shared" si="3"/>
        <v/>
      </c>
      <c r="K25" s="160" t="str">
        <f t="shared" si="1"/>
        <v/>
      </c>
      <c r="L25" s="160" t="str">
        <f t="shared" si="2"/>
        <v/>
      </c>
      <c r="M25" s="153"/>
      <c r="N25" s="153"/>
      <c r="O25" s="157"/>
      <c r="P25" s="153"/>
      <c r="Q25" s="153"/>
      <c r="R25" s="153"/>
      <c r="S25" s="153"/>
      <c r="T25" s="153"/>
      <c r="U25" s="153"/>
    </row>
    <row r="26" spans="1:21" hidden="1">
      <c r="A26" s="153">
        <v>24</v>
      </c>
      <c r="B26" s="254"/>
      <c r="C26" s="225"/>
      <c r="D26" s="288"/>
      <c r="E26" s="225"/>
      <c r="F26" s="288"/>
      <c r="G26" s="226"/>
      <c r="H26" s="227"/>
      <c r="I26" s="352"/>
      <c r="J26" s="160" t="str">
        <f t="shared" si="3"/>
        <v/>
      </c>
      <c r="K26" s="160" t="str">
        <f t="shared" si="1"/>
        <v/>
      </c>
      <c r="L26" s="160" t="str">
        <f t="shared" si="2"/>
        <v/>
      </c>
      <c r="M26" s="153"/>
      <c r="N26" s="153"/>
      <c r="O26" s="157"/>
      <c r="P26" s="153"/>
      <c r="Q26" s="153"/>
      <c r="R26" s="153"/>
      <c r="S26" s="153"/>
      <c r="T26" s="153"/>
      <c r="U26" s="153"/>
    </row>
    <row r="27" spans="1:21" hidden="1">
      <c r="A27" s="153">
        <v>25</v>
      </c>
      <c r="B27" s="254"/>
      <c r="C27" s="225"/>
      <c r="D27" s="288"/>
      <c r="E27" s="225"/>
      <c r="F27" s="288"/>
      <c r="G27" s="226"/>
      <c r="H27" s="227"/>
      <c r="I27" s="352"/>
      <c r="J27" s="160" t="str">
        <f t="shared" si="3"/>
        <v/>
      </c>
      <c r="K27" s="160" t="str">
        <f t="shared" si="1"/>
        <v/>
      </c>
      <c r="L27" s="160" t="str">
        <f t="shared" si="2"/>
        <v/>
      </c>
      <c r="M27" s="153"/>
      <c r="N27" s="153"/>
      <c r="O27" s="157"/>
      <c r="P27" s="153"/>
      <c r="Q27" s="153"/>
      <c r="R27" s="153"/>
      <c r="S27" s="153"/>
      <c r="T27" s="153"/>
      <c r="U27" s="153"/>
    </row>
    <row r="28" spans="1:21" hidden="1">
      <c r="A28" s="153">
        <v>26</v>
      </c>
      <c r="B28" s="254"/>
      <c r="C28" s="225"/>
      <c r="D28" s="288"/>
      <c r="E28" s="225"/>
      <c r="F28" s="288"/>
      <c r="G28" s="226"/>
      <c r="H28" s="227"/>
      <c r="I28" s="352"/>
      <c r="J28" s="160" t="str">
        <f t="shared" si="3"/>
        <v/>
      </c>
      <c r="K28" s="160" t="str">
        <f t="shared" si="1"/>
        <v/>
      </c>
      <c r="L28" s="160" t="str">
        <f t="shared" si="2"/>
        <v/>
      </c>
      <c r="M28" s="153"/>
      <c r="N28" s="153"/>
      <c r="O28" s="157"/>
      <c r="P28" s="153"/>
      <c r="Q28" s="153"/>
      <c r="R28" s="153"/>
      <c r="S28" s="153"/>
      <c r="T28" s="153"/>
      <c r="U28" s="153"/>
    </row>
    <row r="29" spans="1:21" hidden="1">
      <c r="A29" s="153">
        <v>27</v>
      </c>
      <c r="B29" s="254"/>
      <c r="C29" s="225"/>
      <c r="D29" s="288"/>
      <c r="E29" s="225"/>
      <c r="F29" s="288"/>
      <c r="G29" s="226"/>
      <c r="H29" s="227"/>
      <c r="I29" s="352"/>
      <c r="J29" s="160" t="str">
        <f t="shared" si="3"/>
        <v/>
      </c>
      <c r="K29" s="160" t="str">
        <f t="shared" si="1"/>
        <v/>
      </c>
      <c r="L29" s="160" t="str">
        <f t="shared" si="2"/>
        <v/>
      </c>
      <c r="M29" s="153"/>
      <c r="N29" s="153"/>
      <c r="O29" s="157"/>
      <c r="P29" s="153"/>
      <c r="Q29" s="153"/>
      <c r="R29" s="153"/>
      <c r="S29" s="153"/>
      <c r="T29" s="153"/>
      <c r="U29" s="153"/>
    </row>
    <row r="30" spans="1:21" hidden="1">
      <c r="A30" s="153">
        <v>28</v>
      </c>
      <c r="B30" s="254"/>
      <c r="C30" s="225"/>
      <c r="D30" s="288"/>
      <c r="E30" s="225"/>
      <c r="F30" s="288"/>
      <c r="G30" s="226"/>
      <c r="H30" s="227"/>
      <c r="I30" s="352"/>
      <c r="J30" s="160" t="str">
        <f t="shared" si="3"/>
        <v/>
      </c>
      <c r="K30" s="160" t="str">
        <f t="shared" si="1"/>
        <v/>
      </c>
      <c r="L30" s="160" t="str">
        <f t="shared" si="2"/>
        <v/>
      </c>
      <c r="M30" s="153"/>
      <c r="N30" s="153"/>
      <c r="O30" s="157"/>
      <c r="P30" s="153"/>
      <c r="Q30" s="153"/>
      <c r="R30" s="153"/>
      <c r="S30" s="153"/>
      <c r="T30" s="153"/>
      <c r="U30" s="153"/>
    </row>
    <row r="31" spans="1:21" hidden="1">
      <c r="A31" s="153">
        <v>29</v>
      </c>
      <c r="B31" s="254"/>
      <c r="C31" s="225"/>
      <c r="D31" s="288"/>
      <c r="E31" s="225"/>
      <c r="F31" s="288"/>
      <c r="G31" s="226"/>
      <c r="H31" s="227"/>
      <c r="I31" s="352"/>
      <c r="J31" s="160" t="str">
        <f t="shared" si="3"/>
        <v/>
      </c>
      <c r="K31" s="160" t="str">
        <f t="shared" si="1"/>
        <v/>
      </c>
      <c r="L31" s="160" t="str">
        <f t="shared" si="2"/>
        <v/>
      </c>
      <c r="M31" s="153"/>
      <c r="N31" s="153"/>
      <c r="O31" s="157"/>
      <c r="P31" s="153"/>
      <c r="Q31" s="153"/>
      <c r="R31" s="153"/>
      <c r="S31" s="153"/>
      <c r="T31" s="153"/>
      <c r="U31" s="153"/>
    </row>
    <row r="32" spans="1:21" hidden="1">
      <c r="A32" s="153">
        <v>30</v>
      </c>
      <c r="B32" s="254"/>
      <c r="C32" s="225"/>
      <c r="D32" s="288"/>
      <c r="E32" s="225"/>
      <c r="F32" s="288"/>
      <c r="G32" s="226"/>
      <c r="H32" s="227"/>
      <c r="I32" s="352"/>
      <c r="J32" s="160" t="str">
        <f t="shared" si="3"/>
        <v/>
      </c>
      <c r="K32" s="160" t="str">
        <f t="shared" si="1"/>
        <v/>
      </c>
      <c r="L32" s="160" t="str">
        <f t="shared" si="2"/>
        <v/>
      </c>
      <c r="M32" s="153"/>
      <c r="N32" s="153"/>
      <c r="O32" s="157"/>
      <c r="P32" s="153"/>
      <c r="Q32" s="153"/>
      <c r="R32" s="153"/>
      <c r="S32" s="153"/>
      <c r="T32" s="153"/>
      <c r="U32" s="153"/>
    </row>
    <row r="33" spans="1:21" hidden="1">
      <c r="A33" s="153">
        <v>31</v>
      </c>
      <c r="B33" s="254"/>
      <c r="C33" s="225"/>
      <c r="D33" s="288"/>
      <c r="E33" s="225"/>
      <c r="F33" s="288"/>
      <c r="G33" s="226"/>
      <c r="H33" s="227"/>
      <c r="I33" s="352"/>
      <c r="J33" s="160" t="str">
        <f t="shared" si="3"/>
        <v/>
      </c>
      <c r="K33" s="160" t="str">
        <f t="shared" si="1"/>
        <v/>
      </c>
      <c r="L33" s="160" t="str">
        <f t="shared" si="2"/>
        <v/>
      </c>
      <c r="M33" s="153"/>
      <c r="N33" s="153"/>
      <c r="O33" s="157"/>
      <c r="P33" s="153"/>
      <c r="Q33" s="153"/>
      <c r="R33" s="153"/>
      <c r="S33" s="153"/>
      <c r="T33" s="153"/>
      <c r="U33" s="153"/>
    </row>
    <row r="34" spans="1:21">
      <c r="A34" s="153"/>
      <c r="B34" s="153"/>
      <c r="C34" s="153"/>
      <c r="D34" s="153"/>
      <c r="E34" s="153"/>
      <c r="F34" s="153"/>
      <c r="G34" s="153"/>
      <c r="H34" s="153"/>
      <c r="I34" s="353"/>
      <c r="J34" s="157"/>
      <c r="K34" s="153"/>
      <c r="L34" s="153"/>
      <c r="M34" s="153"/>
      <c r="N34" s="153"/>
      <c r="O34" s="157"/>
      <c r="P34" s="153"/>
      <c r="Q34" s="153"/>
      <c r="R34" s="153"/>
      <c r="S34" s="153"/>
      <c r="T34" s="153"/>
      <c r="U34" s="153"/>
    </row>
    <row r="35" spans="1:21">
      <c r="A35" s="153"/>
      <c r="B35" s="119" t="s">
        <v>268</v>
      </c>
      <c r="C35" s="153"/>
      <c r="D35" s="153"/>
      <c r="E35" s="153"/>
      <c r="F35" s="153"/>
      <c r="G35" s="153"/>
      <c r="H35" s="153"/>
      <c r="I35" s="353"/>
      <c r="J35" s="153"/>
      <c r="K35" s="153"/>
      <c r="L35" s="153"/>
      <c r="M35" s="153"/>
      <c r="N35" s="153"/>
      <c r="O35" s="157"/>
      <c r="P35" s="153"/>
      <c r="Q35" s="153"/>
      <c r="R35" s="153"/>
      <c r="S35" s="153"/>
      <c r="T35" s="153"/>
      <c r="U35" s="153"/>
    </row>
    <row r="36" spans="1:21">
      <c r="A36" s="153"/>
      <c r="B36" s="119" t="s">
        <v>267</v>
      </c>
      <c r="C36" s="153"/>
      <c r="D36" s="153"/>
      <c r="E36" s="153"/>
      <c r="F36" s="153"/>
      <c r="G36" s="153"/>
      <c r="H36" s="153"/>
      <c r="I36" s="353"/>
      <c r="J36" s="153"/>
      <c r="K36" s="153"/>
      <c r="L36" s="153"/>
      <c r="M36" s="153"/>
      <c r="N36" s="153"/>
      <c r="O36" s="157"/>
      <c r="P36" s="153"/>
      <c r="Q36" s="153"/>
      <c r="R36" s="153"/>
      <c r="S36" s="153"/>
      <c r="T36" s="153"/>
      <c r="U36" s="153"/>
    </row>
    <row r="37" spans="1:21">
      <c r="A37" s="153"/>
      <c r="B37" s="119" t="s">
        <v>208</v>
      </c>
      <c r="C37" s="153"/>
      <c r="D37" s="153"/>
      <c r="E37" s="153"/>
      <c r="F37" s="153"/>
      <c r="G37" s="153"/>
      <c r="H37" s="153"/>
      <c r="I37" s="353"/>
      <c r="J37" s="153"/>
      <c r="K37" s="153"/>
      <c r="L37" s="153"/>
      <c r="M37" s="153"/>
      <c r="N37" s="153"/>
      <c r="O37" s="157"/>
      <c r="P37" s="153"/>
      <c r="Q37" s="153"/>
      <c r="R37" s="153"/>
      <c r="S37" s="153"/>
      <c r="T37" s="153"/>
      <c r="U37" s="153"/>
    </row>
    <row r="38" spans="1:21">
      <c r="A38" s="153"/>
      <c r="B38" s="489" t="s">
        <v>125</v>
      </c>
      <c r="C38" s="489"/>
      <c r="D38" s="489"/>
      <c r="E38" s="489"/>
      <c r="F38" s="489"/>
      <c r="G38" s="489"/>
      <c r="H38" s="489"/>
      <c r="I38" s="489"/>
      <c r="J38" s="294"/>
      <c r="K38" s="294"/>
      <c r="L38" s="294"/>
      <c r="M38" s="294"/>
      <c r="N38" s="153"/>
      <c r="O38" s="157"/>
      <c r="P38" s="153"/>
      <c r="Q38" s="153"/>
      <c r="R38" s="153"/>
      <c r="S38" s="153"/>
      <c r="T38" s="153"/>
      <c r="U38" s="153"/>
    </row>
    <row r="39" spans="1:21">
      <c r="A39" s="153"/>
      <c r="B39" s="294" t="s">
        <v>207</v>
      </c>
      <c r="C39" s="153"/>
      <c r="D39" s="153"/>
      <c r="E39" s="153"/>
      <c r="F39" s="153"/>
      <c r="G39" s="153"/>
      <c r="H39" s="153"/>
      <c r="I39" s="353"/>
      <c r="J39" s="153"/>
      <c r="K39" s="153"/>
      <c r="L39" s="153"/>
      <c r="M39" s="153"/>
      <c r="N39" s="153"/>
      <c r="O39" s="157"/>
      <c r="P39" s="153"/>
      <c r="Q39" s="153"/>
      <c r="R39" s="153"/>
      <c r="S39" s="153"/>
      <c r="T39" s="153"/>
      <c r="U39" s="153"/>
    </row>
    <row r="40" spans="1:21">
      <c r="B40" s="406" t="s">
        <v>280</v>
      </c>
      <c r="N40" s="153"/>
      <c r="O40" s="157"/>
      <c r="P40" s="153"/>
    </row>
    <row r="41" spans="1:21">
      <c r="N41" s="155"/>
      <c r="O41" s="159"/>
      <c r="P41" s="155"/>
    </row>
    <row r="42" spans="1:21">
      <c r="N42" s="153"/>
      <c r="O42" s="157"/>
      <c r="P42" s="153"/>
    </row>
  </sheetData>
  <mergeCells count="1">
    <mergeCell ref="B38:I38"/>
  </mergeCells>
  <phoneticPr fontId="2"/>
  <dataValidations count="3">
    <dataValidation type="list" allowBlank="1" showInputMessage="1" showErrorMessage="1" sqref="D3:D33" xr:uid="{00000000-0002-0000-0100-000000000000}">
      <formula1>分類</formula1>
    </dataValidation>
    <dataValidation type="list" allowBlank="1" showInputMessage="1" showErrorMessage="1" sqref="F3:F33" xr:uid="{00000000-0002-0000-0100-000001000000}">
      <formula1>号数</formula1>
    </dataValidation>
    <dataValidation type="list" allowBlank="1" showInputMessage="1" showErrorMessage="1" sqref="C1" xr:uid="{00000000-0002-0000-0100-000002000000}">
      <formula1>$W$2:$W$3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4.25"/>
  <cols>
    <col min="1" max="2" width="9" style="145"/>
    <col min="3" max="3" width="13.375" style="145" customWidth="1"/>
    <col min="4" max="6" width="9" style="145"/>
    <col min="7" max="7" width="8.375" style="145" customWidth="1"/>
    <col min="8" max="8" width="13.25" style="145" customWidth="1"/>
    <col min="9" max="9" width="11.125" style="145" customWidth="1"/>
    <col min="10" max="262" width="9" style="145"/>
    <col min="263" max="263" width="8.375" style="145" customWidth="1"/>
    <col min="264" max="264" width="16" style="145" customWidth="1"/>
    <col min="265" max="518" width="9" style="145"/>
    <col min="519" max="519" width="8.375" style="145" customWidth="1"/>
    <col min="520" max="520" width="16" style="145" customWidth="1"/>
    <col min="521" max="774" width="9" style="145"/>
    <col min="775" max="775" width="8.375" style="145" customWidth="1"/>
    <col min="776" max="776" width="16" style="145" customWidth="1"/>
    <col min="777" max="1030" width="9" style="145"/>
    <col min="1031" max="1031" width="8.375" style="145" customWidth="1"/>
    <col min="1032" max="1032" width="16" style="145" customWidth="1"/>
    <col min="1033" max="1286" width="9" style="145"/>
    <col min="1287" max="1287" width="8.375" style="145" customWidth="1"/>
    <col min="1288" max="1288" width="16" style="145" customWidth="1"/>
    <col min="1289" max="1542" width="9" style="145"/>
    <col min="1543" max="1543" width="8.375" style="145" customWidth="1"/>
    <col min="1544" max="1544" width="16" style="145" customWidth="1"/>
    <col min="1545" max="1798" width="9" style="145"/>
    <col min="1799" max="1799" width="8.375" style="145" customWidth="1"/>
    <col min="1800" max="1800" width="16" style="145" customWidth="1"/>
    <col min="1801" max="2054" width="9" style="145"/>
    <col min="2055" max="2055" width="8.375" style="145" customWidth="1"/>
    <col min="2056" max="2056" width="16" style="145" customWidth="1"/>
    <col min="2057" max="2310" width="9" style="145"/>
    <col min="2311" max="2311" width="8.375" style="145" customWidth="1"/>
    <col min="2312" max="2312" width="16" style="145" customWidth="1"/>
    <col min="2313" max="2566" width="9" style="145"/>
    <col min="2567" max="2567" width="8.375" style="145" customWidth="1"/>
    <col min="2568" max="2568" width="16" style="145" customWidth="1"/>
    <col min="2569" max="2822" width="9" style="145"/>
    <col min="2823" max="2823" width="8.375" style="145" customWidth="1"/>
    <col min="2824" max="2824" width="16" style="145" customWidth="1"/>
    <col min="2825" max="3078" width="9" style="145"/>
    <col min="3079" max="3079" width="8.375" style="145" customWidth="1"/>
    <col min="3080" max="3080" width="16" style="145" customWidth="1"/>
    <col min="3081" max="3334" width="9" style="145"/>
    <col min="3335" max="3335" width="8.375" style="145" customWidth="1"/>
    <col min="3336" max="3336" width="16" style="145" customWidth="1"/>
    <col min="3337" max="3590" width="9" style="145"/>
    <col min="3591" max="3591" width="8.375" style="145" customWidth="1"/>
    <col min="3592" max="3592" width="16" style="145" customWidth="1"/>
    <col min="3593" max="3846" width="9" style="145"/>
    <col min="3847" max="3847" width="8.375" style="145" customWidth="1"/>
    <col min="3848" max="3848" width="16" style="145" customWidth="1"/>
    <col min="3849" max="4102" width="9" style="145"/>
    <col min="4103" max="4103" width="8.375" style="145" customWidth="1"/>
    <col min="4104" max="4104" width="16" style="145" customWidth="1"/>
    <col min="4105" max="4358" width="9" style="145"/>
    <col min="4359" max="4359" width="8.375" style="145" customWidth="1"/>
    <col min="4360" max="4360" width="16" style="145" customWidth="1"/>
    <col min="4361" max="4614" width="9" style="145"/>
    <col min="4615" max="4615" width="8.375" style="145" customWidth="1"/>
    <col min="4616" max="4616" width="16" style="145" customWidth="1"/>
    <col min="4617" max="4870" width="9" style="145"/>
    <col min="4871" max="4871" width="8.375" style="145" customWidth="1"/>
    <col min="4872" max="4872" width="16" style="145" customWidth="1"/>
    <col min="4873" max="5126" width="9" style="145"/>
    <col min="5127" max="5127" width="8.375" style="145" customWidth="1"/>
    <col min="5128" max="5128" width="16" style="145" customWidth="1"/>
    <col min="5129" max="5382" width="9" style="145"/>
    <col min="5383" max="5383" width="8.375" style="145" customWidth="1"/>
    <col min="5384" max="5384" width="16" style="145" customWidth="1"/>
    <col min="5385" max="5638" width="9" style="145"/>
    <col min="5639" max="5639" width="8.375" style="145" customWidth="1"/>
    <col min="5640" max="5640" width="16" style="145" customWidth="1"/>
    <col min="5641" max="5894" width="9" style="145"/>
    <col min="5895" max="5895" width="8.375" style="145" customWidth="1"/>
    <col min="5896" max="5896" width="16" style="145" customWidth="1"/>
    <col min="5897" max="6150" width="9" style="145"/>
    <col min="6151" max="6151" width="8.375" style="145" customWidth="1"/>
    <col min="6152" max="6152" width="16" style="145" customWidth="1"/>
    <col min="6153" max="6406" width="9" style="145"/>
    <col min="6407" max="6407" width="8.375" style="145" customWidth="1"/>
    <col min="6408" max="6408" width="16" style="145" customWidth="1"/>
    <col min="6409" max="6662" width="9" style="145"/>
    <col min="6663" max="6663" width="8.375" style="145" customWidth="1"/>
    <col min="6664" max="6664" width="16" style="145" customWidth="1"/>
    <col min="6665" max="6918" width="9" style="145"/>
    <col min="6919" max="6919" width="8.375" style="145" customWidth="1"/>
    <col min="6920" max="6920" width="16" style="145" customWidth="1"/>
    <col min="6921" max="7174" width="9" style="145"/>
    <col min="7175" max="7175" width="8.375" style="145" customWidth="1"/>
    <col min="7176" max="7176" width="16" style="145" customWidth="1"/>
    <col min="7177" max="7430" width="9" style="145"/>
    <col min="7431" max="7431" width="8.375" style="145" customWidth="1"/>
    <col min="7432" max="7432" width="16" style="145" customWidth="1"/>
    <col min="7433" max="7686" width="9" style="145"/>
    <col min="7687" max="7687" width="8.375" style="145" customWidth="1"/>
    <col min="7688" max="7688" width="16" style="145" customWidth="1"/>
    <col min="7689" max="7942" width="9" style="145"/>
    <col min="7943" max="7943" width="8.375" style="145" customWidth="1"/>
    <col min="7944" max="7944" width="16" style="145" customWidth="1"/>
    <col min="7945" max="8198" width="9" style="145"/>
    <col min="8199" max="8199" width="8.375" style="145" customWidth="1"/>
    <col min="8200" max="8200" width="16" style="145" customWidth="1"/>
    <col min="8201" max="8454" width="9" style="145"/>
    <col min="8455" max="8455" width="8.375" style="145" customWidth="1"/>
    <col min="8456" max="8456" width="16" style="145" customWidth="1"/>
    <col min="8457" max="8710" width="9" style="145"/>
    <col min="8711" max="8711" width="8.375" style="145" customWidth="1"/>
    <col min="8712" max="8712" width="16" style="145" customWidth="1"/>
    <col min="8713" max="8966" width="9" style="145"/>
    <col min="8967" max="8967" width="8.375" style="145" customWidth="1"/>
    <col min="8968" max="8968" width="16" style="145" customWidth="1"/>
    <col min="8969" max="9222" width="9" style="145"/>
    <col min="9223" max="9223" width="8.375" style="145" customWidth="1"/>
    <col min="9224" max="9224" width="16" style="145" customWidth="1"/>
    <col min="9225" max="9478" width="9" style="145"/>
    <col min="9479" max="9479" width="8.375" style="145" customWidth="1"/>
    <col min="9480" max="9480" width="16" style="145" customWidth="1"/>
    <col min="9481" max="9734" width="9" style="145"/>
    <col min="9735" max="9735" width="8.375" style="145" customWidth="1"/>
    <col min="9736" max="9736" width="16" style="145" customWidth="1"/>
    <col min="9737" max="9990" width="9" style="145"/>
    <col min="9991" max="9991" width="8.375" style="145" customWidth="1"/>
    <col min="9992" max="9992" width="16" style="145" customWidth="1"/>
    <col min="9993" max="10246" width="9" style="145"/>
    <col min="10247" max="10247" width="8.375" style="145" customWidth="1"/>
    <col min="10248" max="10248" width="16" style="145" customWidth="1"/>
    <col min="10249" max="10502" width="9" style="145"/>
    <col min="10503" max="10503" width="8.375" style="145" customWidth="1"/>
    <col min="10504" max="10504" width="16" style="145" customWidth="1"/>
    <col min="10505" max="10758" width="9" style="145"/>
    <col min="10759" max="10759" width="8.375" style="145" customWidth="1"/>
    <col min="10760" max="10760" width="16" style="145" customWidth="1"/>
    <col min="10761" max="11014" width="9" style="145"/>
    <col min="11015" max="11015" width="8.375" style="145" customWidth="1"/>
    <col min="11016" max="11016" width="16" style="145" customWidth="1"/>
    <col min="11017" max="11270" width="9" style="145"/>
    <col min="11271" max="11271" width="8.375" style="145" customWidth="1"/>
    <col min="11272" max="11272" width="16" style="145" customWidth="1"/>
    <col min="11273" max="11526" width="9" style="145"/>
    <col min="11527" max="11527" width="8.375" style="145" customWidth="1"/>
    <col min="11528" max="11528" width="16" style="145" customWidth="1"/>
    <col min="11529" max="11782" width="9" style="145"/>
    <col min="11783" max="11783" width="8.375" style="145" customWidth="1"/>
    <col min="11784" max="11784" width="16" style="145" customWidth="1"/>
    <col min="11785" max="12038" width="9" style="145"/>
    <col min="12039" max="12039" width="8.375" style="145" customWidth="1"/>
    <col min="12040" max="12040" width="16" style="145" customWidth="1"/>
    <col min="12041" max="12294" width="9" style="145"/>
    <col min="12295" max="12295" width="8.375" style="145" customWidth="1"/>
    <col min="12296" max="12296" width="16" style="145" customWidth="1"/>
    <col min="12297" max="12550" width="9" style="145"/>
    <col min="12551" max="12551" width="8.375" style="145" customWidth="1"/>
    <col min="12552" max="12552" width="16" style="145" customWidth="1"/>
    <col min="12553" max="12806" width="9" style="145"/>
    <col min="12807" max="12807" width="8.375" style="145" customWidth="1"/>
    <col min="12808" max="12808" width="16" style="145" customWidth="1"/>
    <col min="12809" max="13062" width="9" style="145"/>
    <col min="13063" max="13063" width="8.375" style="145" customWidth="1"/>
    <col min="13064" max="13064" width="16" style="145" customWidth="1"/>
    <col min="13065" max="13318" width="9" style="145"/>
    <col min="13319" max="13319" width="8.375" style="145" customWidth="1"/>
    <col min="13320" max="13320" width="16" style="145" customWidth="1"/>
    <col min="13321" max="13574" width="9" style="145"/>
    <col min="13575" max="13575" width="8.375" style="145" customWidth="1"/>
    <col min="13576" max="13576" width="16" style="145" customWidth="1"/>
    <col min="13577" max="13830" width="9" style="145"/>
    <col min="13831" max="13831" width="8.375" style="145" customWidth="1"/>
    <col min="13832" max="13832" width="16" style="145" customWidth="1"/>
    <col min="13833" max="14086" width="9" style="145"/>
    <col min="14087" max="14087" width="8.375" style="145" customWidth="1"/>
    <col min="14088" max="14088" width="16" style="145" customWidth="1"/>
    <col min="14089" max="14342" width="9" style="145"/>
    <col min="14343" max="14343" width="8.375" style="145" customWidth="1"/>
    <col min="14344" max="14344" width="16" style="145" customWidth="1"/>
    <col min="14345" max="14598" width="9" style="145"/>
    <col min="14599" max="14599" width="8.375" style="145" customWidth="1"/>
    <col min="14600" max="14600" width="16" style="145" customWidth="1"/>
    <col min="14601" max="14854" width="9" style="145"/>
    <col min="14855" max="14855" width="8.375" style="145" customWidth="1"/>
    <col min="14856" max="14856" width="16" style="145" customWidth="1"/>
    <col min="14857" max="15110" width="9" style="145"/>
    <col min="15111" max="15111" width="8.375" style="145" customWidth="1"/>
    <col min="15112" max="15112" width="16" style="145" customWidth="1"/>
    <col min="15113" max="15366" width="9" style="145"/>
    <col min="15367" max="15367" width="8.375" style="145" customWidth="1"/>
    <col min="15368" max="15368" width="16" style="145" customWidth="1"/>
    <col min="15369" max="15622" width="9" style="145"/>
    <col min="15623" max="15623" width="8.375" style="145" customWidth="1"/>
    <col min="15624" max="15624" width="16" style="145" customWidth="1"/>
    <col min="15625" max="15878" width="9" style="145"/>
    <col min="15879" max="15879" width="8.375" style="145" customWidth="1"/>
    <col min="15880" max="15880" width="16" style="145" customWidth="1"/>
    <col min="15881" max="16134" width="9" style="145"/>
    <col min="16135" max="16135" width="8.375" style="145" customWidth="1"/>
    <col min="16136" max="16136" width="16" style="145" customWidth="1"/>
    <col min="16137" max="16384" width="9" style="145"/>
  </cols>
  <sheetData>
    <row r="1" spans="1:9">
      <c r="A1" s="317"/>
      <c r="B1" s="215"/>
      <c r="C1" s="215"/>
      <c r="D1" s="215"/>
      <c r="E1" s="215"/>
      <c r="F1" s="215"/>
      <c r="G1" s="215"/>
      <c r="H1" s="317"/>
      <c r="I1" s="215"/>
    </row>
    <row r="2" spans="1:9" s="146" customFormat="1" ht="13.5">
      <c r="A2" s="310"/>
      <c r="B2" s="310"/>
      <c r="C2" s="310"/>
      <c r="D2" s="310"/>
      <c r="E2" s="310"/>
      <c r="F2" s="310"/>
      <c r="G2" s="310"/>
      <c r="H2" s="310"/>
      <c r="I2" s="310"/>
    </row>
    <row r="3" spans="1:9" s="146" customFormat="1" ht="13.5">
      <c r="A3" s="310"/>
      <c r="B3" s="310"/>
      <c r="C3" s="310"/>
      <c r="D3" s="310"/>
      <c r="E3" s="310"/>
      <c r="F3" s="310"/>
      <c r="G3" s="310"/>
      <c r="H3" s="311" t="s">
        <v>105</v>
      </c>
      <c r="I3" s="310"/>
    </row>
    <row r="4" spans="1:9" s="146" customFormat="1" ht="13.5">
      <c r="A4" s="310"/>
      <c r="B4" s="310"/>
      <c r="C4" s="310"/>
      <c r="D4" s="310"/>
      <c r="E4" s="310"/>
      <c r="F4" s="310"/>
      <c r="G4" s="310"/>
      <c r="H4" s="310"/>
      <c r="I4" s="310"/>
    </row>
    <row r="5" spans="1:9" s="146" customFormat="1" ht="13.5">
      <c r="A5" s="491" t="s">
        <v>106</v>
      </c>
      <c r="B5" s="491"/>
      <c r="C5" s="491"/>
      <c r="D5" s="310"/>
      <c r="E5" s="310"/>
      <c r="F5" s="310"/>
      <c r="G5" s="310"/>
      <c r="H5" s="310"/>
      <c r="I5" s="310"/>
    </row>
    <row r="6" spans="1:9" s="146" customFormat="1" ht="13.5">
      <c r="A6" s="491" t="s">
        <v>174</v>
      </c>
      <c r="B6" s="491"/>
      <c r="C6" s="491"/>
      <c r="D6" s="310"/>
      <c r="E6" s="310"/>
      <c r="F6" s="310"/>
      <c r="G6" s="310"/>
      <c r="H6" s="310"/>
      <c r="I6" s="310"/>
    </row>
    <row r="7" spans="1:9" s="146" customFormat="1" ht="13.5">
      <c r="A7" s="491"/>
      <c r="B7" s="491"/>
      <c r="C7" s="491"/>
      <c r="D7" s="310"/>
      <c r="E7" s="310"/>
      <c r="F7" s="310"/>
      <c r="G7" s="310"/>
      <c r="H7" s="310"/>
      <c r="I7" s="310"/>
    </row>
    <row r="8" spans="1:9" s="146" customFormat="1" ht="13.5">
      <c r="A8" s="312"/>
      <c r="B8" s="312"/>
      <c r="C8" s="312"/>
      <c r="D8" s="310"/>
      <c r="E8" s="310"/>
      <c r="F8" s="310"/>
      <c r="G8" s="310"/>
      <c r="H8" s="310"/>
      <c r="I8" s="310"/>
    </row>
    <row r="9" spans="1:9" s="146" customFormat="1" ht="13.5">
      <c r="A9" s="312"/>
      <c r="B9" s="312"/>
      <c r="C9" s="312"/>
      <c r="D9" s="310"/>
      <c r="E9" s="310"/>
      <c r="F9" s="310"/>
      <c r="G9" s="310"/>
      <c r="H9" s="310"/>
      <c r="I9" s="310"/>
    </row>
    <row r="10" spans="1:9" s="146" customFormat="1" ht="13.5">
      <c r="A10" s="310"/>
      <c r="B10" s="310"/>
      <c r="C10" s="310"/>
      <c r="D10" s="310"/>
      <c r="E10" s="310"/>
      <c r="F10" s="310"/>
      <c r="G10" s="310"/>
      <c r="H10" s="310"/>
      <c r="I10" s="310"/>
    </row>
    <row r="11" spans="1:9" s="146" customFormat="1" ht="13.5">
      <c r="A11" s="310"/>
      <c r="B11" s="310"/>
      <c r="C11" s="310"/>
      <c r="D11" s="310"/>
      <c r="E11" s="312"/>
      <c r="F11" s="310"/>
      <c r="G11" s="310"/>
      <c r="H11" s="310"/>
      <c r="I11" s="310"/>
    </row>
    <row r="12" spans="1:9" s="146" customFormat="1" ht="13.5">
      <c r="A12" s="310"/>
      <c r="B12" s="310"/>
      <c r="C12" s="310"/>
      <c r="D12" s="310"/>
      <c r="E12" s="312"/>
      <c r="F12" s="310" t="s">
        <v>107</v>
      </c>
      <c r="G12" s="310"/>
      <c r="H12" s="310"/>
      <c r="I12" s="310"/>
    </row>
    <row r="13" spans="1:9" s="146" customFormat="1" ht="13.5">
      <c r="A13" s="310"/>
      <c r="B13" s="310"/>
      <c r="C13" s="310"/>
      <c r="D13" s="310"/>
      <c r="E13" s="312"/>
      <c r="F13" s="310" t="s">
        <v>108</v>
      </c>
      <c r="G13" s="310"/>
      <c r="H13" s="310"/>
      <c r="I13" s="310"/>
    </row>
    <row r="14" spans="1:9" s="146" customFormat="1" ht="13.5">
      <c r="A14" s="310"/>
      <c r="B14" s="310"/>
      <c r="C14" s="310"/>
      <c r="D14" s="310"/>
      <c r="E14" s="313"/>
      <c r="F14" s="310"/>
      <c r="G14" s="310"/>
      <c r="H14" s="310"/>
      <c r="I14" s="310"/>
    </row>
    <row r="15" spans="1:9" s="146" customFormat="1" ht="13.5">
      <c r="A15" s="310"/>
      <c r="B15" s="310"/>
      <c r="C15" s="310"/>
      <c r="D15" s="310"/>
      <c r="E15" s="310"/>
      <c r="F15" s="310"/>
      <c r="G15" s="310"/>
      <c r="H15" s="310"/>
      <c r="I15" s="310"/>
    </row>
    <row r="16" spans="1:9" s="146" customFormat="1">
      <c r="A16" s="310"/>
      <c r="B16" s="310"/>
      <c r="C16" s="215"/>
      <c r="D16" s="310"/>
      <c r="E16" s="310"/>
      <c r="F16" s="310"/>
      <c r="G16" s="310"/>
      <c r="H16" s="310"/>
      <c r="I16" s="310"/>
    </row>
    <row r="17" spans="1:9" s="146" customFormat="1" ht="13.5">
      <c r="A17" s="310"/>
      <c r="B17" s="310"/>
      <c r="C17" s="310"/>
      <c r="D17" s="310"/>
      <c r="E17" s="310"/>
      <c r="F17" s="310"/>
      <c r="G17" s="310"/>
      <c r="H17" s="310"/>
      <c r="I17" s="310"/>
    </row>
    <row r="18" spans="1:9" s="146" customFormat="1" ht="13.5">
      <c r="A18" s="310"/>
      <c r="B18" s="310"/>
      <c r="C18" s="310"/>
      <c r="D18" s="310"/>
      <c r="E18" s="310"/>
      <c r="F18" s="310"/>
      <c r="G18" s="310"/>
      <c r="H18" s="310"/>
      <c r="I18" s="310"/>
    </row>
    <row r="19" spans="1:9" ht="14.25" customHeight="1">
      <c r="A19" s="492" t="str">
        <f>様式1!E7</f>
        <v>○○○国
○○○○○○○○○事業</v>
      </c>
      <c r="B19" s="492"/>
      <c r="C19" s="492"/>
      <c r="D19" s="492"/>
      <c r="E19" s="492"/>
      <c r="F19" s="492"/>
      <c r="G19" s="492"/>
      <c r="H19" s="492"/>
      <c r="I19" s="492"/>
    </row>
    <row r="20" spans="1:9">
      <c r="A20" s="492"/>
      <c r="B20" s="492"/>
      <c r="C20" s="492"/>
      <c r="D20" s="492"/>
      <c r="E20" s="492"/>
      <c r="F20" s="492"/>
      <c r="G20" s="492"/>
      <c r="H20" s="492"/>
      <c r="I20" s="492"/>
    </row>
    <row r="21" spans="1:9">
      <c r="A21" s="493" t="s">
        <v>118</v>
      </c>
      <c r="B21" s="493"/>
      <c r="C21" s="493"/>
      <c r="D21" s="493"/>
      <c r="E21" s="493"/>
      <c r="F21" s="493"/>
      <c r="G21" s="493"/>
      <c r="H21" s="493"/>
      <c r="I21" s="493"/>
    </row>
    <row r="22" spans="1:9">
      <c r="A22" s="314"/>
      <c r="B22" s="314"/>
      <c r="C22" s="314"/>
      <c r="D22" s="314"/>
      <c r="E22" s="314"/>
      <c r="F22" s="314"/>
      <c r="G22" s="314"/>
      <c r="H22" s="314"/>
      <c r="I22" s="215"/>
    </row>
    <row r="23" spans="1:9">
      <c r="A23" s="314"/>
      <c r="B23" s="314"/>
      <c r="C23" s="314"/>
      <c r="D23" s="314"/>
      <c r="E23" s="314"/>
      <c r="F23" s="314"/>
      <c r="G23" s="314"/>
      <c r="H23" s="314"/>
      <c r="I23" s="215"/>
    </row>
    <row r="24" spans="1:9">
      <c r="A24" s="494" t="s">
        <v>109</v>
      </c>
      <c r="B24" s="494"/>
      <c r="C24" s="494"/>
      <c r="D24" s="494"/>
      <c r="E24" s="494"/>
      <c r="F24" s="494"/>
      <c r="G24" s="494"/>
      <c r="H24" s="494"/>
      <c r="I24" s="215"/>
    </row>
    <row r="25" spans="1:9">
      <c r="A25" s="215"/>
      <c r="B25" s="215"/>
      <c r="C25" s="215"/>
      <c r="D25" s="215"/>
      <c r="E25" s="215"/>
      <c r="F25" s="215"/>
      <c r="G25" s="215"/>
      <c r="H25" s="215"/>
      <c r="I25" s="215"/>
    </row>
    <row r="26" spans="1:9">
      <c r="A26" s="215"/>
      <c r="B26" s="215"/>
      <c r="C26" s="215"/>
      <c r="D26" s="215"/>
      <c r="E26" s="215"/>
      <c r="F26" s="215"/>
      <c r="G26" s="215"/>
      <c r="H26" s="215"/>
      <c r="I26" s="215"/>
    </row>
    <row r="27" spans="1:9">
      <c r="A27" s="215"/>
      <c r="B27" s="215"/>
      <c r="C27" s="215"/>
      <c r="D27" s="215"/>
      <c r="E27" s="215"/>
      <c r="F27" s="215"/>
      <c r="G27" s="215"/>
      <c r="H27" s="215"/>
      <c r="I27" s="215"/>
    </row>
    <row r="28" spans="1:9">
      <c r="A28" s="490" t="s">
        <v>110</v>
      </c>
      <c r="B28" s="490"/>
      <c r="C28" s="490"/>
      <c r="D28" s="490"/>
      <c r="E28" s="490"/>
      <c r="F28" s="490"/>
      <c r="G28" s="490"/>
      <c r="H28" s="490"/>
      <c r="I28" s="215"/>
    </row>
    <row r="29" spans="1:9">
      <c r="A29" s="215"/>
      <c r="B29" s="215"/>
      <c r="C29" s="215"/>
      <c r="D29" s="215"/>
      <c r="E29" s="215"/>
      <c r="F29" s="215"/>
      <c r="G29" s="215"/>
      <c r="H29" s="215"/>
      <c r="I29" s="215"/>
    </row>
    <row r="30" spans="1:9">
      <c r="A30" s="215" t="s">
        <v>111</v>
      </c>
      <c r="B30" s="215"/>
      <c r="C30" s="315">
        <f>様式1!G32</f>
        <v>0</v>
      </c>
      <c r="D30" s="316" t="s">
        <v>11</v>
      </c>
      <c r="E30" s="217" t="s">
        <v>120</v>
      </c>
      <c r="F30" s="217"/>
      <c r="G30" s="217"/>
      <c r="H30" s="315">
        <f>様式1!G31</f>
        <v>0</v>
      </c>
      <c r="I30" s="215" t="s">
        <v>119</v>
      </c>
    </row>
    <row r="31" spans="1:9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9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>
      <c r="A33" s="215" t="s">
        <v>112</v>
      </c>
      <c r="B33" s="215"/>
      <c r="C33" s="215"/>
      <c r="D33" s="215"/>
      <c r="E33" s="215"/>
      <c r="F33" s="215"/>
      <c r="G33" s="215"/>
      <c r="H33" s="215"/>
      <c r="I33" s="215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36" spans="1:9">
      <c r="A36" s="215"/>
      <c r="B36" s="215"/>
      <c r="C36" s="215"/>
      <c r="D36" s="215"/>
      <c r="E36" s="215"/>
      <c r="F36" s="215"/>
      <c r="G36" s="215"/>
      <c r="H36" s="215"/>
      <c r="I36" s="215"/>
    </row>
    <row r="37" spans="1:9">
      <c r="A37" s="215"/>
      <c r="B37" s="215"/>
      <c r="C37" s="215"/>
      <c r="D37" s="215"/>
      <c r="E37" s="215"/>
      <c r="F37" s="215"/>
      <c r="G37" s="215"/>
      <c r="H37" s="215"/>
      <c r="I37" s="215"/>
    </row>
    <row r="38" spans="1:9">
      <c r="A38" s="215"/>
      <c r="B38" s="215"/>
      <c r="C38" s="215"/>
      <c r="D38" s="215"/>
      <c r="E38" s="215"/>
      <c r="F38" s="215"/>
      <c r="G38" s="215"/>
      <c r="H38" s="215"/>
      <c r="I38" s="215"/>
    </row>
    <row r="39" spans="1:9">
      <c r="A39" s="215"/>
      <c r="B39" s="215"/>
      <c r="C39" s="215"/>
      <c r="D39" s="215"/>
      <c r="E39" s="215"/>
      <c r="F39" s="215"/>
      <c r="G39" s="215"/>
      <c r="H39" s="215"/>
      <c r="I39" s="215"/>
    </row>
    <row r="40" spans="1:9">
      <c r="A40" s="215"/>
      <c r="B40" s="215"/>
      <c r="C40" s="215"/>
      <c r="D40" s="215"/>
      <c r="E40" s="215"/>
      <c r="F40" s="215"/>
      <c r="G40" s="215"/>
      <c r="H40" s="215"/>
      <c r="I40" s="215"/>
    </row>
    <row r="41" spans="1:9">
      <c r="A41" s="215"/>
      <c r="B41" s="215"/>
      <c r="C41" s="215"/>
      <c r="D41" s="215"/>
      <c r="E41" s="215"/>
      <c r="F41" s="215"/>
      <c r="G41" s="215"/>
      <c r="H41" s="215"/>
      <c r="I41" s="215"/>
    </row>
    <row r="42" spans="1:9">
      <c r="A42" s="215"/>
      <c r="B42" s="215"/>
      <c r="C42" s="215"/>
      <c r="D42" s="215"/>
      <c r="E42" s="215"/>
      <c r="F42" s="215"/>
      <c r="G42" s="215"/>
      <c r="H42" s="215"/>
      <c r="I42" s="215"/>
    </row>
    <row r="43" spans="1:9">
      <c r="A43" s="215"/>
      <c r="B43" s="215"/>
      <c r="C43" s="215"/>
      <c r="D43" s="215"/>
      <c r="E43" s="215"/>
      <c r="F43" s="215"/>
      <c r="G43" s="215"/>
      <c r="H43" s="318" t="s">
        <v>113</v>
      </c>
      <c r="I43" s="215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00FF"/>
    <outlinePr summaryBelow="0"/>
    <pageSetUpPr fitToPage="1"/>
  </sheetPr>
  <dimension ref="A1:V37"/>
  <sheetViews>
    <sheetView showGridLines="0" tabSelected="1" view="pageBreakPreview" zoomScale="90" zoomScaleNormal="100" zoomScaleSheetLayoutView="90" workbookViewId="0">
      <selection activeCell="K9" sqref="K9"/>
    </sheetView>
  </sheetViews>
  <sheetFormatPr defaultColWidth="9" defaultRowHeight="14.25"/>
  <cols>
    <col min="1" max="1" width="3.625" style="19" customWidth="1"/>
    <col min="2" max="2" width="4.875" style="19" customWidth="1"/>
    <col min="3" max="3" width="7.125" style="19" customWidth="1"/>
    <col min="4" max="4" width="4.875" style="19" customWidth="1"/>
    <col min="5" max="5" width="42.75" style="19" customWidth="1"/>
    <col min="6" max="6" width="10.75" style="19" customWidth="1"/>
    <col min="7" max="7" width="25.625" style="19" customWidth="1"/>
    <col min="8" max="8" width="3.75" style="19" customWidth="1"/>
    <col min="9" max="9" width="9" style="19" customWidth="1"/>
    <col min="10" max="16" width="9" style="19"/>
    <col min="17" max="17" width="11" style="19" customWidth="1"/>
    <col min="18" max="16384" width="9" style="19"/>
  </cols>
  <sheetData>
    <row r="1" spans="1:22" ht="13.5" customHeight="1">
      <c r="A1" s="495" t="str">
        <f>IF(B5="見積金額内訳書","",IF(B5="最終見積金額内訳書","",Q6))</f>
        <v/>
      </c>
      <c r="B1" s="495"/>
      <c r="C1" s="495"/>
      <c r="D1" s="495"/>
      <c r="F1" s="62"/>
      <c r="H1" s="20"/>
      <c r="I1" s="20"/>
      <c r="J1" s="20"/>
      <c r="K1" s="20"/>
      <c r="L1" s="20"/>
    </row>
    <row r="2" spans="1:22" ht="15" customHeight="1">
      <c r="A2" s="497"/>
      <c r="B2" s="497"/>
      <c r="C2" s="20"/>
      <c r="D2" s="20"/>
      <c r="E2" s="20"/>
      <c r="F2" s="20"/>
      <c r="G2" s="21"/>
      <c r="H2" s="20"/>
      <c r="I2" s="20"/>
      <c r="J2" s="20"/>
      <c r="K2" s="20"/>
      <c r="L2" s="20"/>
      <c r="M2" s="20"/>
    </row>
    <row r="3" spans="1:22" ht="15" customHeight="1">
      <c r="A3" s="20"/>
      <c r="B3" s="502" t="s">
        <v>157</v>
      </c>
      <c r="C3" s="501"/>
      <c r="D3" s="501"/>
      <c r="E3" s="501"/>
      <c r="F3" s="501"/>
      <c r="G3" s="501"/>
      <c r="H3" s="20"/>
      <c r="I3" s="20" t="s">
        <v>333</v>
      </c>
      <c r="J3" s="20"/>
      <c r="K3" s="20"/>
      <c r="L3" s="20"/>
      <c r="M3" s="20"/>
    </row>
    <row r="4" spans="1:22" ht="15" customHeight="1">
      <c r="A4" s="20"/>
      <c r="B4" s="499"/>
      <c r="C4" s="500"/>
      <c r="D4" s="500"/>
      <c r="E4" s="500"/>
      <c r="F4" s="500"/>
      <c r="G4" s="500"/>
      <c r="H4" s="29"/>
      <c r="I4" s="22"/>
      <c r="J4" s="22"/>
      <c r="K4" s="22"/>
      <c r="L4" s="22"/>
      <c r="M4" s="20"/>
      <c r="O4" s="19" t="s">
        <v>100</v>
      </c>
      <c r="Q4" s="19" t="s">
        <v>102</v>
      </c>
      <c r="S4" s="65" t="s">
        <v>46</v>
      </c>
      <c r="U4" s="7" t="s">
        <v>45</v>
      </c>
      <c r="V4" s="7"/>
    </row>
    <row r="5" spans="1:22" ht="15" customHeight="1">
      <c r="A5" s="20"/>
      <c r="B5" s="501" t="s">
        <v>100</v>
      </c>
      <c r="C5" s="501"/>
      <c r="D5" s="501"/>
      <c r="E5" s="501"/>
      <c r="F5" s="501"/>
      <c r="G5" s="501"/>
      <c r="H5" s="29"/>
      <c r="I5" s="22"/>
      <c r="J5" s="22"/>
      <c r="K5" s="22"/>
      <c r="L5" s="22"/>
      <c r="M5" s="20"/>
      <c r="O5" s="19" t="s">
        <v>101</v>
      </c>
      <c r="Q5" s="19" t="s">
        <v>103</v>
      </c>
      <c r="S5" s="19" t="s">
        <v>277</v>
      </c>
      <c r="U5" s="7" t="s">
        <v>279</v>
      </c>
      <c r="V5" s="7"/>
    </row>
    <row r="6" spans="1:22" ht="15" customHeight="1">
      <c r="A6" s="20"/>
      <c r="C6" s="63"/>
      <c r="D6" s="63"/>
      <c r="E6" s="63"/>
      <c r="F6" s="63"/>
      <c r="G6" s="63"/>
      <c r="H6" s="63"/>
      <c r="I6" s="64"/>
      <c r="J6" s="64"/>
      <c r="K6" s="64"/>
      <c r="L6" s="64"/>
      <c r="M6" s="64"/>
      <c r="N6" s="64"/>
      <c r="O6" s="19" t="s">
        <v>116</v>
      </c>
      <c r="P6" s="64"/>
      <c r="Q6" s="64" t="s">
        <v>104</v>
      </c>
    </row>
    <row r="7" spans="1:22" ht="15" customHeight="1">
      <c r="A7" s="20"/>
      <c r="B7" s="506" t="str">
        <f>IF(B5="契約金額内訳書",U5,U4)</f>
        <v>提案事業名</v>
      </c>
      <c r="C7" s="506"/>
      <c r="D7" s="408"/>
      <c r="E7" s="503" t="s">
        <v>276</v>
      </c>
      <c r="F7" s="504"/>
      <c r="G7" s="504"/>
      <c r="H7" s="63"/>
      <c r="I7" s="64"/>
      <c r="J7" s="64"/>
      <c r="K7" s="64"/>
      <c r="L7" s="64"/>
      <c r="M7" s="64"/>
      <c r="N7" s="64"/>
      <c r="O7" s="64"/>
      <c r="P7" s="64"/>
      <c r="Q7" s="147" t="s">
        <v>117</v>
      </c>
    </row>
    <row r="8" spans="1:22" ht="15" customHeight="1">
      <c r="A8" s="20"/>
      <c r="B8" s="506"/>
      <c r="C8" s="506"/>
      <c r="D8" s="408"/>
      <c r="E8" s="505"/>
      <c r="F8" s="505"/>
      <c r="G8" s="505"/>
      <c r="H8" s="63"/>
      <c r="I8" s="64"/>
      <c r="J8" s="64"/>
      <c r="K8" s="64"/>
      <c r="L8" s="64"/>
      <c r="M8" s="64"/>
      <c r="N8" s="64"/>
      <c r="O8" s="64"/>
      <c r="P8" s="64"/>
      <c r="Q8" s="147"/>
    </row>
    <row r="9" spans="1:22" ht="15" customHeight="1">
      <c r="A9" s="20"/>
      <c r="B9" s="408" t="str">
        <f>IF(B5="契約金額内訳書",S5,S4)</f>
        <v>事業提案法人名</v>
      </c>
      <c r="C9" s="408"/>
      <c r="D9" s="408"/>
      <c r="E9" s="66" t="s">
        <v>175</v>
      </c>
      <c r="F9" s="66"/>
      <c r="G9" s="66"/>
      <c r="H9" s="63"/>
      <c r="I9" s="64"/>
      <c r="J9" s="64"/>
      <c r="K9" s="64"/>
      <c r="L9" s="64"/>
      <c r="M9" s="64"/>
      <c r="N9" s="64"/>
      <c r="O9" s="64"/>
      <c r="P9" s="64"/>
      <c r="Q9" s="64"/>
    </row>
    <row r="10" spans="1:22" ht="15" customHeight="1">
      <c r="A10" s="20"/>
      <c r="B10" s="7"/>
      <c r="C10" s="63"/>
      <c r="D10" s="67"/>
      <c r="E10" s="68"/>
      <c r="F10" s="68"/>
      <c r="G10" s="68"/>
      <c r="H10" s="63"/>
      <c r="I10" s="64"/>
      <c r="J10" s="64"/>
      <c r="K10" s="64"/>
      <c r="L10" s="64"/>
      <c r="M10" s="64"/>
      <c r="N10" s="64"/>
      <c r="O10" s="64"/>
      <c r="P10" s="64"/>
      <c r="Q10" s="64"/>
    </row>
    <row r="11" spans="1:22" ht="15" customHeight="1">
      <c r="A11" s="20"/>
      <c r="B11" s="20"/>
      <c r="C11" s="20"/>
      <c r="D11" s="20"/>
      <c r="E11" s="20"/>
      <c r="F11" s="20"/>
      <c r="G11" s="20"/>
      <c r="H11" s="20"/>
      <c r="I11" s="64"/>
      <c r="J11" s="64"/>
      <c r="K11" s="64"/>
      <c r="L11" s="64"/>
      <c r="M11" s="64"/>
      <c r="N11" s="64"/>
      <c r="O11" s="219" t="s">
        <v>157</v>
      </c>
      <c r="P11" s="64"/>
      <c r="Q11" s="64"/>
      <c r="U11" s="19" t="s">
        <v>281</v>
      </c>
    </row>
    <row r="12" spans="1:22" ht="30" customHeight="1" thickBot="1">
      <c r="A12" s="20"/>
      <c r="B12" s="409" t="str">
        <f>IF(B5="見積金額内訳書",Q4,IF(B5="契約金額内訳書",Q5,Q7))</f>
        <v>見積金額</v>
      </c>
      <c r="C12" s="410"/>
      <c r="D12" s="411"/>
      <c r="E12" s="483">
        <f>G32</f>
        <v>0</v>
      </c>
      <c r="F12" s="30" t="s">
        <v>1</v>
      </c>
      <c r="G12" s="20"/>
      <c r="H12" s="20"/>
      <c r="I12" s="64"/>
      <c r="J12" s="64"/>
      <c r="K12" s="64"/>
      <c r="L12" s="64"/>
      <c r="M12" s="64"/>
      <c r="N12" s="64"/>
      <c r="O12" s="218" t="s">
        <v>323</v>
      </c>
      <c r="P12" s="64"/>
      <c r="Q12" s="64"/>
      <c r="U12" s="19" t="s">
        <v>282</v>
      </c>
    </row>
    <row r="13" spans="1:22" ht="15" customHeight="1">
      <c r="A13" s="20"/>
      <c r="B13" s="20"/>
      <c r="C13" s="20"/>
      <c r="D13" s="20"/>
      <c r="E13" s="20"/>
      <c r="F13" s="20"/>
      <c r="G13" s="20"/>
      <c r="H13" s="20"/>
      <c r="I13" s="64"/>
      <c r="J13" s="64"/>
      <c r="K13" s="64"/>
      <c r="L13" s="64"/>
      <c r="M13" s="64"/>
      <c r="N13" s="64"/>
      <c r="O13" s="218" t="s">
        <v>300</v>
      </c>
      <c r="P13" s="64"/>
      <c r="Q13" s="64"/>
      <c r="U13" s="19" t="s">
        <v>283</v>
      </c>
    </row>
    <row r="14" spans="1:22" ht="15" customHeight="1">
      <c r="A14" s="20"/>
      <c r="B14" s="20"/>
      <c r="C14" s="20"/>
      <c r="D14" s="20"/>
      <c r="E14" s="20"/>
      <c r="F14" s="20"/>
      <c r="G14" s="20"/>
      <c r="H14" s="20"/>
      <c r="I14" s="64"/>
      <c r="J14" s="64"/>
      <c r="K14" s="64"/>
      <c r="L14" s="64"/>
      <c r="M14" s="64"/>
      <c r="N14" s="64"/>
      <c r="O14" s="218" t="s">
        <v>303</v>
      </c>
      <c r="P14" s="64"/>
      <c r="Q14" s="64"/>
      <c r="U14" s="19" t="s">
        <v>284</v>
      </c>
    </row>
    <row r="15" spans="1:22" ht="15" customHeight="1">
      <c r="A15" s="20"/>
      <c r="B15" s="20"/>
      <c r="C15" s="20"/>
      <c r="D15" s="20"/>
      <c r="E15" s="20"/>
      <c r="F15" s="20"/>
      <c r="G15" s="20"/>
      <c r="H15" s="20"/>
      <c r="I15" s="64"/>
      <c r="J15" s="64"/>
      <c r="K15" s="64"/>
      <c r="L15" s="64"/>
      <c r="M15" s="64"/>
      <c r="N15" s="64"/>
      <c r="O15" s="19" t="s">
        <v>301</v>
      </c>
      <c r="P15" s="64"/>
      <c r="Q15" s="64"/>
      <c r="U15" s="19" t="s">
        <v>302</v>
      </c>
    </row>
    <row r="16" spans="1:22" ht="30" customHeight="1" thickBot="1">
      <c r="A16" s="20"/>
      <c r="B16" s="23" t="s">
        <v>48</v>
      </c>
      <c r="C16" s="496" t="s">
        <v>59</v>
      </c>
      <c r="D16" s="496"/>
      <c r="E16" s="496"/>
      <c r="F16" s="234"/>
      <c r="G16" s="477">
        <f>G17+G18+G19</f>
        <v>0</v>
      </c>
      <c r="H16" s="477" t="s">
        <v>1</v>
      </c>
      <c r="O16" s="218" t="s">
        <v>304</v>
      </c>
      <c r="U16" s="19" t="s">
        <v>285</v>
      </c>
    </row>
    <row r="17" spans="1:17" ht="24.95" customHeight="1" thickTop="1">
      <c r="A17" s="20"/>
      <c r="B17" s="20"/>
      <c r="C17" s="25" t="s">
        <v>2</v>
      </c>
      <c r="D17" s="510" t="s">
        <v>7</v>
      </c>
      <c r="E17" s="510"/>
      <c r="F17" s="237"/>
      <c r="G17" s="478">
        <f>'様式2_1人件費  2_2その他原価・一般管理費等'!$E$8</f>
        <v>0</v>
      </c>
      <c r="H17" s="478" t="s">
        <v>1</v>
      </c>
      <c r="O17" s="218" t="s">
        <v>266</v>
      </c>
    </row>
    <row r="18" spans="1:17" ht="24.95" customHeight="1">
      <c r="A18" s="20"/>
      <c r="B18" s="20"/>
      <c r="C18" s="25" t="s">
        <v>4</v>
      </c>
      <c r="D18" s="510" t="s">
        <v>56</v>
      </c>
      <c r="E18" s="510"/>
      <c r="F18" s="237"/>
      <c r="G18" s="479">
        <f>'様式2_1人件費  2_2その他原価・一般管理費等'!$M$6</f>
        <v>0</v>
      </c>
      <c r="H18" s="479" t="s">
        <v>1</v>
      </c>
    </row>
    <row r="19" spans="1:17" ht="24.95" customHeight="1">
      <c r="A19" s="20"/>
      <c r="B19" s="28"/>
      <c r="C19" s="25" t="s">
        <v>8</v>
      </c>
      <c r="D19" s="509" t="s">
        <v>9</v>
      </c>
      <c r="E19" s="509"/>
      <c r="F19" s="236"/>
      <c r="G19" s="479">
        <f>'様式2_1人件費  2_2その他原価・一般管理費等'!$M$8</f>
        <v>0</v>
      </c>
      <c r="H19" s="479" t="s">
        <v>1</v>
      </c>
    </row>
    <row r="20" spans="1:17" ht="30" customHeight="1" thickBot="1">
      <c r="A20" s="20"/>
      <c r="B20" s="23" t="s">
        <v>50</v>
      </c>
      <c r="C20" s="24" t="s">
        <v>3</v>
      </c>
      <c r="D20" s="24"/>
      <c r="E20" s="24"/>
      <c r="F20" s="24"/>
      <c r="G20" s="477">
        <f>G21+G22+G25+G26+G27</f>
        <v>0</v>
      </c>
      <c r="H20" s="477" t="s">
        <v>1</v>
      </c>
      <c r="I20" s="64"/>
      <c r="J20" s="64"/>
      <c r="K20" s="64"/>
      <c r="L20" s="64"/>
      <c r="M20" s="64"/>
      <c r="N20" s="64"/>
      <c r="O20" s="64"/>
      <c r="P20" s="64"/>
      <c r="Q20" s="64"/>
    </row>
    <row r="21" spans="1:17" ht="24.95" customHeight="1" thickTop="1">
      <c r="A21" s="20"/>
      <c r="B21" s="25"/>
      <c r="C21" s="25" t="s">
        <v>2</v>
      </c>
      <c r="D21" s="26" t="s">
        <v>57</v>
      </c>
      <c r="E21" s="26"/>
      <c r="F21" s="26"/>
      <c r="G21" s="478">
        <f>様式2_3機材!$E$5</f>
        <v>0</v>
      </c>
      <c r="H21" s="478" t="s">
        <v>1</v>
      </c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24.95" customHeight="1">
      <c r="A22" s="20"/>
      <c r="B22" s="27"/>
      <c r="C22" s="25" t="s">
        <v>5</v>
      </c>
      <c r="D22" s="27" t="s">
        <v>254</v>
      </c>
      <c r="E22" s="27"/>
      <c r="F22" s="27"/>
      <c r="G22" s="479">
        <f>G23+G24</f>
        <v>0</v>
      </c>
      <c r="H22" s="479" t="s">
        <v>1</v>
      </c>
    </row>
    <row r="23" spans="1:17" ht="24.95" customHeight="1">
      <c r="A23" s="20"/>
      <c r="B23" s="27"/>
      <c r="C23" s="25"/>
      <c r="D23" s="27"/>
      <c r="E23" s="27" t="s">
        <v>252</v>
      </c>
      <c r="F23" s="27"/>
      <c r="G23" s="479">
        <f>様式2_4旅費!$F$4</f>
        <v>0</v>
      </c>
      <c r="H23" s="479" t="s">
        <v>1</v>
      </c>
      <c r="I23" s="401"/>
    </row>
    <row r="24" spans="1:17" ht="24.95" customHeight="1">
      <c r="A24" s="20"/>
      <c r="B24" s="27"/>
      <c r="C24" s="25"/>
      <c r="D24" s="27"/>
      <c r="E24" s="27" t="s">
        <v>253</v>
      </c>
      <c r="F24" s="27"/>
      <c r="G24" s="479">
        <f>様式2_4旅費!$F$6</f>
        <v>0</v>
      </c>
      <c r="H24" s="479" t="s">
        <v>1</v>
      </c>
    </row>
    <row r="25" spans="1:17" ht="24.95" customHeight="1">
      <c r="A25" s="20"/>
      <c r="B25" s="27"/>
      <c r="C25" s="220" t="s">
        <v>43</v>
      </c>
      <c r="D25" s="26" t="s">
        <v>60</v>
      </c>
      <c r="E25" s="27"/>
      <c r="F25" s="27"/>
      <c r="G25" s="479">
        <f>様式2_5現地活動費!$E$3</f>
        <v>0</v>
      </c>
      <c r="H25" s="479" t="s">
        <v>1</v>
      </c>
    </row>
    <row r="26" spans="1:17" ht="24.95" customHeight="1">
      <c r="A26" s="20"/>
      <c r="B26" s="27"/>
      <c r="C26" s="220" t="s">
        <v>263</v>
      </c>
      <c r="D26" s="19" t="s">
        <v>140</v>
      </c>
      <c r="F26" s="27"/>
      <c r="G26" s="479">
        <f>'様式2_6本邦受入活動費&amp;管理費'!$E$4</f>
        <v>0</v>
      </c>
      <c r="H26" s="479" t="s">
        <v>1</v>
      </c>
    </row>
    <row r="27" spans="1:17" ht="21" hidden="1" customHeight="1">
      <c r="A27" s="20"/>
      <c r="B27" s="27"/>
      <c r="C27" s="221"/>
      <c r="F27" s="27"/>
      <c r="G27" s="480"/>
      <c r="H27" s="480"/>
    </row>
    <row r="28" spans="1:17" ht="21" hidden="1" customHeight="1">
      <c r="A28" s="20"/>
      <c r="B28" s="28"/>
      <c r="C28" s="28"/>
      <c r="D28" s="26"/>
      <c r="E28" s="20"/>
      <c r="F28" s="20"/>
      <c r="G28" s="481"/>
      <c r="H28" s="481"/>
    </row>
    <row r="29" spans="1:17" ht="30" customHeight="1" thickBot="1">
      <c r="A29" s="20"/>
      <c r="B29" s="403" t="s">
        <v>51</v>
      </c>
      <c r="C29" s="496" t="s">
        <v>6</v>
      </c>
      <c r="D29" s="496"/>
      <c r="E29" s="496"/>
      <c r="F29" s="236"/>
      <c r="G29" s="477">
        <f>'様式2_6本邦受入活動費&amp;管理費'!E23</f>
        <v>0</v>
      </c>
      <c r="H29" s="477" t="s">
        <v>1</v>
      </c>
    </row>
    <row r="30" spans="1:17" ht="30" customHeight="1" thickTop="1" thickBot="1">
      <c r="A30" s="20"/>
      <c r="B30" s="23" t="s">
        <v>0</v>
      </c>
      <c r="C30" s="498" t="s">
        <v>10</v>
      </c>
      <c r="D30" s="498"/>
      <c r="E30" s="498"/>
      <c r="F30" s="235"/>
      <c r="G30" s="482">
        <f>G16+G20+G29</f>
        <v>0</v>
      </c>
      <c r="H30" s="482" t="s">
        <v>1</v>
      </c>
    </row>
    <row r="31" spans="1:17" ht="30" customHeight="1" thickTop="1" thickBot="1">
      <c r="A31" s="20"/>
      <c r="B31" s="23" t="s">
        <v>40</v>
      </c>
      <c r="C31" s="498" t="s">
        <v>306</v>
      </c>
      <c r="D31" s="498"/>
      <c r="E31" s="498"/>
      <c r="F31" s="17"/>
      <c r="G31" s="482">
        <f>G30*0.1</f>
        <v>0</v>
      </c>
      <c r="H31" s="482" t="s">
        <v>1</v>
      </c>
    </row>
    <row r="32" spans="1:17" ht="24" customHeight="1" thickTop="1" thickBot="1">
      <c r="A32" s="20"/>
      <c r="B32" s="23" t="s">
        <v>44</v>
      </c>
      <c r="C32" s="498" t="s">
        <v>205</v>
      </c>
      <c r="D32" s="498"/>
      <c r="E32" s="498"/>
      <c r="F32" s="498"/>
      <c r="G32" s="482">
        <f>G30+G31</f>
        <v>0</v>
      </c>
      <c r="H32" s="482" t="s">
        <v>1</v>
      </c>
    </row>
    <row r="33" spans="1:8" ht="51" customHeight="1" thickTop="1">
      <c r="A33" s="20"/>
      <c r="B33" s="507"/>
      <c r="C33" s="507"/>
      <c r="D33" s="507"/>
      <c r="E33" s="508"/>
      <c r="F33" s="508"/>
      <c r="G33" s="508"/>
      <c r="H33" s="508"/>
    </row>
    <row r="34" spans="1:8">
      <c r="A34" s="20"/>
    </row>
    <row r="35" spans="1:8">
      <c r="A35" s="20"/>
    </row>
    <row r="36" spans="1:8">
      <c r="A36" s="20"/>
    </row>
    <row r="37" spans="1:8">
      <c r="A37" s="20"/>
    </row>
  </sheetData>
  <mergeCells count="16">
    <mergeCell ref="B33:H33"/>
    <mergeCell ref="D19:E19"/>
    <mergeCell ref="D18:E18"/>
    <mergeCell ref="D17:E17"/>
    <mergeCell ref="C32:F32"/>
    <mergeCell ref="A1:D1"/>
    <mergeCell ref="C29:E29"/>
    <mergeCell ref="A2:B2"/>
    <mergeCell ref="C31:E31"/>
    <mergeCell ref="C30:E30"/>
    <mergeCell ref="C16:E16"/>
    <mergeCell ref="B4:G4"/>
    <mergeCell ref="B5:G5"/>
    <mergeCell ref="B3:G3"/>
    <mergeCell ref="E7:G8"/>
    <mergeCell ref="B7:C8"/>
  </mergeCells>
  <phoneticPr fontId="2"/>
  <dataValidations count="2">
    <dataValidation type="list" allowBlank="1" showInputMessage="1" showErrorMessage="1" sqref="B5:G5" xr:uid="{00000000-0002-0000-0300-000000000000}">
      <formula1>契約</formula1>
    </dataValidation>
    <dataValidation type="list" allowBlank="1" showInputMessage="1" showErrorMessage="1" sqref="B3:G3" xr:uid="{00000000-0002-0000-0300-000001000000}">
      <formula1>事業名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scale="84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A12" sqref="A12"/>
    </sheetView>
  </sheetViews>
  <sheetFormatPr defaultColWidth="9" defaultRowHeight="14.25"/>
  <cols>
    <col min="1" max="1" width="5.625" style="69" customWidth="1"/>
    <col min="2" max="2" width="17.625" style="69" customWidth="1"/>
    <col min="3" max="3" width="23.625" style="69" customWidth="1"/>
    <col min="4" max="4" width="7.5" style="345" customWidth="1"/>
    <col min="5" max="5" width="12.75" style="69" customWidth="1"/>
    <col min="6" max="6" width="10.625" style="69" customWidth="1"/>
    <col min="7" max="7" width="12" style="69" customWidth="1"/>
    <col min="8" max="8" width="9.625" style="69" customWidth="1"/>
    <col min="9" max="9" width="6.625" style="69" customWidth="1"/>
    <col min="10" max="10" width="3.625" style="69" customWidth="1"/>
    <col min="11" max="11" width="6.5" style="345" customWidth="1"/>
    <col min="12" max="12" width="27.625" style="69" customWidth="1"/>
    <col min="13" max="13" width="18.625" style="69" customWidth="1"/>
    <col min="14" max="14" width="7.5" style="69" customWidth="1"/>
    <col min="15" max="15" width="18.625" style="69" customWidth="1"/>
    <col min="16" max="16" width="7.5" style="69" customWidth="1"/>
    <col min="17" max="17" width="18.625" style="69" customWidth="1"/>
    <col min="18" max="16384" width="9" style="69"/>
  </cols>
  <sheetData>
    <row r="2" spans="1:19" ht="24.75" customHeight="1">
      <c r="B2" s="511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511"/>
      <c r="D2" s="511"/>
      <c r="E2" s="511"/>
      <c r="F2" s="511"/>
      <c r="G2" s="511"/>
      <c r="H2" s="511"/>
      <c r="I2" s="511"/>
      <c r="J2" s="344"/>
      <c r="S2" s="69" t="s">
        <v>81</v>
      </c>
    </row>
    <row r="3" spans="1:19">
      <c r="A3" s="240"/>
      <c r="B3" s="242"/>
      <c r="C3" s="242"/>
      <c r="E3" s="242"/>
      <c r="F3" s="242"/>
      <c r="G3" s="242"/>
      <c r="H3" s="242"/>
      <c r="I3" s="345"/>
      <c r="J3" s="345"/>
      <c r="S3" s="69" t="s">
        <v>114</v>
      </c>
    </row>
    <row r="4" spans="1:19">
      <c r="A4" s="390" t="s">
        <v>262</v>
      </c>
      <c r="B4" s="390"/>
      <c r="C4" s="390"/>
      <c r="D4" s="391"/>
      <c r="E4" s="391"/>
      <c r="K4" s="390" t="s">
        <v>262</v>
      </c>
      <c r="L4" s="390"/>
      <c r="M4" s="390"/>
      <c r="N4" s="391"/>
      <c r="O4" s="391"/>
      <c r="S4" s="69" t="s">
        <v>115</v>
      </c>
    </row>
    <row r="5" spans="1:19" ht="15" thickBot="1">
      <c r="B5" s="70"/>
      <c r="C5" s="70"/>
      <c r="D5" s="379"/>
      <c r="E5" s="18"/>
    </row>
    <row r="6" spans="1:19" ht="20.100000000000001" customHeight="1" thickBot="1">
      <c r="D6" s="241"/>
      <c r="E6" s="515">
        <f>G84+O28+Q28</f>
        <v>0</v>
      </c>
      <c r="F6" s="516"/>
      <c r="G6" s="69" t="s">
        <v>1</v>
      </c>
      <c r="K6" s="69" t="s">
        <v>61</v>
      </c>
      <c r="M6" s="363">
        <f>O28</f>
        <v>0</v>
      </c>
      <c r="N6" s="69" t="s">
        <v>1</v>
      </c>
    </row>
    <row r="7" spans="1:19" ht="20.100000000000001" customHeight="1">
      <c r="B7" s="71"/>
      <c r="C7" s="71"/>
      <c r="D7" s="241"/>
      <c r="L7" s="86"/>
      <c r="M7" s="386"/>
      <c r="N7" s="387"/>
    </row>
    <row r="8" spans="1:19" ht="20.100000000000001" customHeight="1" thickBot="1">
      <c r="A8" s="69" t="s">
        <v>31</v>
      </c>
      <c r="E8" s="513">
        <f>G84</f>
        <v>0</v>
      </c>
      <c r="F8" s="514"/>
      <c r="G8" s="69" t="s">
        <v>1</v>
      </c>
      <c r="K8" s="69" t="s">
        <v>37</v>
      </c>
      <c r="M8" s="363">
        <f>Q28</f>
        <v>0</v>
      </c>
      <c r="N8" s="69" t="s">
        <v>1</v>
      </c>
      <c r="O8" s="86"/>
    </row>
    <row r="9" spans="1:19" ht="20.100000000000001" customHeight="1" thickTop="1">
      <c r="E9" s="238"/>
      <c r="F9" s="239"/>
      <c r="K9" s="69"/>
      <c r="M9" s="389"/>
    </row>
    <row r="10" spans="1:19" ht="21" customHeight="1">
      <c r="B10" s="69" t="s">
        <v>194</v>
      </c>
      <c r="L10" s="88"/>
      <c r="M10" s="388" t="s">
        <v>259</v>
      </c>
      <c r="N10" s="517" t="s">
        <v>56</v>
      </c>
      <c r="O10" s="517"/>
      <c r="P10" s="517" t="s">
        <v>9</v>
      </c>
      <c r="Q10" s="517"/>
    </row>
    <row r="11" spans="1:19" ht="60" customHeight="1">
      <c r="A11" s="430" t="s">
        <v>326</v>
      </c>
      <c r="B11" s="245" t="s">
        <v>72</v>
      </c>
      <c r="C11" s="72" t="s">
        <v>73</v>
      </c>
      <c r="D11" s="72" t="s">
        <v>32</v>
      </c>
      <c r="E11" s="72" t="s">
        <v>33</v>
      </c>
      <c r="F11" s="72" t="s">
        <v>34</v>
      </c>
      <c r="G11" s="72" t="s">
        <v>35</v>
      </c>
      <c r="H11" s="72" t="s">
        <v>318</v>
      </c>
      <c r="I11" s="72" t="s">
        <v>324</v>
      </c>
      <c r="J11" s="355"/>
      <c r="K11" s="72" t="s">
        <v>318</v>
      </c>
      <c r="L11" s="72" t="s">
        <v>135</v>
      </c>
      <c r="M11" s="72" t="s">
        <v>260</v>
      </c>
      <c r="N11" s="72" t="s">
        <v>261</v>
      </c>
      <c r="O11" s="72" t="s">
        <v>221</v>
      </c>
      <c r="P11" s="72" t="s">
        <v>261</v>
      </c>
      <c r="Q11" s="72" t="s">
        <v>220</v>
      </c>
    </row>
    <row r="12" spans="1:19" ht="30" customHeight="1">
      <c r="A12" s="431"/>
      <c r="B12" s="276" t="str">
        <f>IF($A12="","",VLOOKUP($A12,従事者明細!$A$3:$L$52,2,FALSE))</f>
        <v/>
      </c>
      <c r="C12" s="276" t="str">
        <f>IF($A12="","",VLOOKUP($A12,従事者明細!$A$3:$L$52,3,FALSE))</f>
        <v/>
      </c>
      <c r="D12" s="122" t="str">
        <f>IF($A12="","",VLOOKUP($A12,従事者明細!$A$3:$L$52,6,FALSE))</f>
        <v/>
      </c>
      <c r="E12" s="276" t="str">
        <f>IF($A12="","",VLOOKUP($A12,従事者明細!$A$3:$L$52,10,FALSE))</f>
        <v/>
      </c>
      <c r="F12" s="277" t="str">
        <f>IF(I12="","",ROUND(I12/30,2))</f>
        <v/>
      </c>
      <c r="G12" s="278" t="str">
        <f>IF(D12="","",E12*ROUND(F12,2))</f>
        <v/>
      </c>
      <c r="H12" s="279" t="str">
        <f>IF($A12="","",VLOOKUP($A12,従事者明細!$A$3:$F$52,4,FALSE))</f>
        <v/>
      </c>
      <c r="I12" s="73"/>
      <c r="J12" s="88"/>
      <c r="K12" s="364"/>
      <c r="L12" s="152" t="str">
        <f>IF($K12="","",VLOOKUP($K12,従事者明細!$D$3:$L$52,2,FALSE))</f>
        <v/>
      </c>
      <c r="M12" s="152" t="str">
        <f t="shared" ref="M12:M26" si="0">IF($K12="","",VLOOKUP($K12,$F$65:$H$79,3,FALSE))</f>
        <v/>
      </c>
      <c r="N12" s="346"/>
      <c r="O12" s="347" t="str">
        <f>IF($K12="","",ROUND(M12*N12,0))</f>
        <v/>
      </c>
      <c r="P12" s="346"/>
      <c r="Q12" s="347" t="str">
        <f>IF($K12="","",ROUND((M12+O12)*P12,0))</f>
        <v/>
      </c>
    </row>
    <row r="13" spans="1:19" ht="30" customHeight="1">
      <c r="A13" s="431"/>
      <c r="B13" s="276" t="str">
        <f>IF($A13="","",VLOOKUP($A13,従事者明細!$A$3:$L$52,2,FALSE))</f>
        <v/>
      </c>
      <c r="C13" s="276" t="str">
        <f>IF($A13="","",VLOOKUP($A13,従事者明細!$A$3:$L$52,3,FALSE))</f>
        <v/>
      </c>
      <c r="D13" s="122" t="str">
        <f>IF($A13="","",VLOOKUP($A13,従事者明細!$A$3:$L$52,6,FALSE))</f>
        <v/>
      </c>
      <c r="E13" s="276" t="str">
        <f>IF($A13="","",VLOOKUP($A13,従事者明細!$A$3:$L$52,10,FALSE))</f>
        <v/>
      </c>
      <c r="F13" s="277" t="str">
        <f t="shared" ref="F13" si="1">IF(I13="","",ROUND(I13/30,2))</f>
        <v/>
      </c>
      <c r="G13" s="278" t="str">
        <f t="shared" ref="G13" si="2">IF(D13="","",E13*ROUND(F13,2))</f>
        <v/>
      </c>
      <c r="H13" s="279" t="str">
        <f>IF($A13="","",VLOOKUP($A13,従事者明細!$A$3:$F$52,4,FALSE))</f>
        <v/>
      </c>
      <c r="I13" s="73"/>
      <c r="J13" s="88"/>
      <c r="K13" s="364"/>
      <c r="L13" s="152" t="str">
        <f>IF($K13="","",VLOOKUP($K13,従事者明細!$D$3:$L$52,2,FALSE))</f>
        <v/>
      </c>
      <c r="M13" s="152" t="str">
        <f t="shared" si="0"/>
        <v/>
      </c>
      <c r="N13" s="346"/>
      <c r="O13" s="347" t="str">
        <f t="shared" ref="O13:O26" si="3">IF($K13="","",ROUND(M13*N13,0))</f>
        <v/>
      </c>
      <c r="P13" s="346"/>
      <c r="Q13" s="347" t="str">
        <f t="shared" ref="Q13:Q26" si="4">IF($K13="","",ROUND((M13+O13)*P13,0))</f>
        <v/>
      </c>
    </row>
    <row r="14" spans="1:19" ht="30" customHeight="1">
      <c r="A14" s="431"/>
      <c r="B14" s="276" t="str">
        <f>IF($A14="","",VLOOKUP($A14,従事者明細!$A$3:$L$52,2,FALSE))</f>
        <v/>
      </c>
      <c r="C14" s="276" t="str">
        <f>IF($A14="","",VLOOKUP($A14,従事者明細!$A$3:$L$52,3,FALSE))</f>
        <v/>
      </c>
      <c r="D14" s="122" t="str">
        <f>IF($A14="","",VLOOKUP($A14,従事者明細!$A$3:$L$52,6,FALSE))</f>
        <v/>
      </c>
      <c r="E14" s="276" t="str">
        <f>IF($A14="","",VLOOKUP($A14,従事者明細!$A$3:$L$52,10,FALSE))</f>
        <v/>
      </c>
      <c r="F14" s="277" t="str">
        <f t="shared" ref="F14:F26" si="5">IF(I14="","",ROUND(I14/30,2))</f>
        <v/>
      </c>
      <c r="G14" s="278" t="str">
        <f t="shared" ref="G14:G26" si="6">IF(D14="","",E14*ROUND(F14,2))</f>
        <v/>
      </c>
      <c r="H14" s="279" t="str">
        <f>IF($A14="","",VLOOKUP($A14,従事者明細!$A$3:$F$52,4,FALSE))</f>
        <v/>
      </c>
      <c r="I14" s="73"/>
      <c r="J14" s="88"/>
      <c r="K14" s="364"/>
      <c r="L14" s="152" t="str">
        <f>IF($K14="","",VLOOKUP($K14,従事者明細!$D$3:$L$52,2,FALSE))</f>
        <v/>
      </c>
      <c r="M14" s="152" t="str">
        <f t="shared" si="0"/>
        <v/>
      </c>
      <c r="N14" s="346"/>
      <c r="O14" s="347" t="str">
        <f t="shared" si="3"/>
        <v/>
      </c>
      <c r="P14" s="346"/>
      <c r="Q14" s="347" t="str">
        <f t="shared" si="4"/>
        <v/>
      </c>
    </row>
    <row r="15" spans="1:19" ht="30" customHeight="1">
      <c r="A15" s="431"/>
      <c r="B15" s="276" t="str">
        <f>IF($A15="","",VLOOKUP($A15,従事者明細!$A$3:$L$52,2,FALSE))</f>
        <v/>
      </c>
      <c r="C15" s="276" t="str">
        <f>IF($A15="","",VLOOKUP($A15,従事者明細!$A$3:$L$52,3,FALSE))</f>
        <v/>
      </c>
      <c r="D15" s="122" t="str">
        <f>IF($A15="","",VLOOKUP($A15,従事者明細!$A$3:$L$52,6,FALSE))</f>
        <v/>
      </c>
      <c r="E15" s="276" t="str">
        <f>IF($A15="","",VLOOKUP($A15,従事者明細!$A$3:$L$52,10,FALSE))</f>
        <v/>
      </c>
      <c r="F15" s="277" t="str">
        <f t="shared" si="5"/>
        <v/>
      </c>
      <c r="G15" s="278" t="str">
        <f t="shared" si="6"/>
        <v/>
      </c>
      <c r="H15" s="279" t="str">
        <f>IF($A15="","",VLOOKUP($A15,従事者明細!$A$3:$F$52,4,FALSE))</f>
        <v/>
      </c>
      <c r="I15" s="73"/>
      <c r="J15" s="88"/>
      <c r="K15" s="364"/>
      <c r="L15" s="152" t="str">
        <f>IF($K15="","",VLOOKUP($K15,従事者明細!$D$3:$L$52,2,FALSE))</f>
        <v/>
      </c>
      <c r="M15" s="152" t="str">
        <f t="shared" si="0"/>
        <v/>
      </c>
      <c r="N15" s="346"/>
      <c r="O15" s="347" t="str">
        <f t="shared" si="3"/>
        <v/>
      </c>
      <c r="P15" s="346"/>
      <c r="Q15" s="347" t="str">
        <f t="shared" si="4"/>
        <v/>
      </c>
    </row>
    <row r="16" spans="1:19" ht="30" customHeight="1">
      <c r="A16" s="431"/>
      <c r="B16" s="276" t="str">
        <f>IF($A16="","",VLOOKUP($A16,従事者明細!$A$3:$L$52,2,FALSE))</f>
        <v/>
      </c>
      <c r="C16" s="276" t="str">
        <f>IF($A16="","",VLOOKUP($A16,従事者明細!$A$3:$L$52,3,FALSE))</f>
        <v/>
      </c>
      <c r="D16" s="122" t="str">
        <f>IF($A16="","",VLOOKUP($A16,従事者明細!$A$3:$L$52,6,FALSE))</f>
        <v/>
      </c>
      <c r="E16" s="276" t="str">
        <f>IF($A16="","",VLOOKUP($A16,従事者明細!$A$3:$L$52,10,FALSE))</f>
        <v/>
      </c>
      <c r="F16" s="277" t="str">
        <f t="shared" si="5"/>
        <v/>
      </c>
      <c r="G16" s="278" t="str">
        <f t="shared" si="6"/>
        <v/>
      </c>
      <c r="H16" s="279" t="str">
        <f>IF($A16="","",VLOOKUP($A16,従事者明細!$A$3:$F$52,4,FALSE))</f>
        <v/>
      </c>
      <c r="I16" s="73"/>
      <c r="J16" s="88"/>
      <c r="K16" s="364"/>
      <c r="L16" s="152" t="str">
        <f>IF($K16="","",VLOOKUP($K16,従事者明細!$D$3:$L$52,2,FALSE))</f>
        <v/>
      </c>
      <c r="M16" s="152" t="str">
        <f t="shared" si="0"/>
        <v/>
      </c>
      <c r="N16" s="346"/>
      <c r="O16" s="347" t="str">
        <f t="shared" si="3"/>
        <v/>
      </c>
      <c r="P16" s="346"/>
      <c r="Q16" s="347" t="str">
        <f t="shared" si="4"/>
        <v/>
      </c>
    </row>
    <row r="17" spans="1:17" ht="30" customHeight="1">
      <c r="A17" s="431"/>
      <c r="B17" s="276" t="str">
        <f>IF($A17="","",VLOOKUP($A17,従事者明細!$A$3:$L$52,2,FALSE))</f>
        <v/>
      </c>
      <c r="C17" s="276" t="str">
        <f>IF($A17="","",VLOOKUP($A17,従事者明細!$A$3:$L$52,3,FALSE))</f>
        <v/>
      </c>
      <c r="D17" s="122" t="str">
        <f>IF($A17="","",VLOOKUP($A17,従事者明細!$A$3:$L$52,6,FALSE))</f>
        <v/>
      </c>
      <c r="E17" s="276" t="str">
        <f>IF($A17="","",VLOOKUP($A17,従事者明細!$A$3:$L$52,10,FALSE))</f>
        <v/>
      </c>
      <c r="F17" s="277" t="str">
        <f t="shared" si="5"/>
        <v/>
      </c>
      <c r="G17" s="278" t="str">
        <f t="shared" si="6"/>
        <v/>
      </c>
      <c r="H17" s="279" t="str">
        <f>IF($A17="","",VLOOKUP($A17,従事者明細!$A$3:$F$52,4,FALSE))</f>
        <v/>
      </c>
      <c r="I17" s="73"/>
      <c r="J17" s="88"/>
      <c r="K17" s="364"/>
      <c r="L17" s="152" t="str">
        <f>IF($K17="","",VLOOKUP($K17,従事者明細!$D$3:$L$52,2,FALSE))</f>
        <v/>
      </c>
      <c r="M17" s="152" t="str">
        <f t="shared" si="0"/>
        <v/>
      </c>
      <c r="N17" s="346"/>
      <c r="O17" s="347" t="str">
        <f t="shared" si="3"/>
        <v/>
      </c>
      <c r="P17" s="346"/>
      <c r="Q17" s="347" t="str">
        <f t="shared" si="4"/>
        <v/>
      </c>
    </row>
    <row r="18" spans="1:17" ht="30" customHeight="1">
      <c r="A18" s="431"/>
      <c r="B18" s="276" t="str">
        <f>IF($A18="","",VLOOKUP($A18,従事者明細!$A$3:$L$52,2,FALSE))</f>
        <v/>
      </c>
      <c r="C18" s="276" t="str">
        <f>IF($A18="","",VLOOKUP($A18,従事者明細!$A$3:$L$52,3,FALSE))</f>
        <v/>
      </c>
      <c r="D18" s="122" t="str">
        <f>IF($A18="","",VLOOKUP($A18,従事者明細!$A$3:$L$52,6,FALSE))</f>
        <v/>
      </c>
      <c r="E18" s="276" t="str">
        <f>IF($A18="","",VLOOKUP($A18,従事者明細!$A$3:$L$52,10,FALSE))</f>
        <v/>
      </c>
      <c r="F18" s="277" t="str">
        <f t="shared" si="5"/>
        <v/>
      </c>
      <c r="G18" s="278" t="str">
        <f t="shared" si="6"/>
        <v/>
      </c>
      <c r="H18" s="279" t="str">
        <f>IF($A18="","",VLOOKUP($A18,従事者明細!$A$3:$F$52,4,FALSE))</f>
        <v/>
      </c>
      <c r="I18" s="73"/>
      <c r="J18" s="88"/>
      <c r="K18" s="364"/>
      <c r="L18" s="152" t="str">
        <f>IF($K18="","",VLOOKUP($K18,従事者明細!$D$3:$L$52,2,FALSE))</f>
        <v/>
      </c>
      <c r="M18" s="152" t="str">
        <f t="shared" si="0"/>
        <v/>
      </c>
      <c r="N18" s="346"/>
      <c r="O18" s="347" t="str">
        <f t="shared" si="3"/>
        <v/>
      </c>
      <c r="P18" s="346"/>
      <c r="Q18" s="347" t="str">
        <f t="shared" si="4"/>
        <v/>
      </c>
    </row>
    <row r="19" spans="1:17" ht="30" customHeight="1">
      <c r="A19" s="431"/>
      <c r="B19" s="276" t="str">
        <f>IF($A19="","",VLOOKUP($A19,従事者明細!$A$3:$L$52,2,FALSE))</f>
        <v/>
      </c>
      <c r="C19" s="276" t="str">
        <f>IF($A19="","",VLOOKUP($A19,従事者明細!$A$3:$L$52,3,FALSE))</f>
        <v/>
      </c>
      <c r="D19" s="122" t="str">
        <f>IF($A19="","",VLOOKUP($A19,従事者明細!$A$3:$L$52,6,FALSE))</f>
        <v/>
      </c>
      <c r="E19" s="276" t="str">
        <f>IF($A19="","",VLOOKUP($A19,従事者明細!$A$3:$L$52,10,FALSE))</f>
        <v/>
      </c>
      <c r="F19" s="277" t="str">
        <f t="shared" si="5"/>
        <v/>
      </c>
      <c r="G19" s="278" t="str">
        <f t="shared" si="6"/>
        <v/>
      </c>
      <c r="H19" s="279" t="str">
        <f>IF($A19="","",VLOOKUP($A19,従事者明細!$A$3:$F$52,4,FALSE))</f>
        <v/>
      </c>
      <c r="I19" s="73"/>
      <c r="J19" s="88"/>
      <c r="K19" s="364"/>
      <c r="L19" s="152" t="str">
        <f>IF($K19="","",VLOOKUP($K19,従事者明細!$D$3:$L$52,2,FALSE))</f>
        <v/>
      </c>
      <c r="M19" s="152" t="str">
        <f t="shared" si="0"/>
        <v/>
      </c>
      <c r="N19" s="346"/>
      <c r="O19" s="347" t="str">
        <f t="shared" si="3"/>
        <v/>
      </c>
      <c r="P19" s="346"/>
      <c r="Q19" s="347" t="str">
        <f t="shared" si="4"/>
        <v/>
      </c>
    </row>
    <row r="20" spans="1:17" ht="30" hidden="1" customHeight="1">
      <c r="A20" s="431"/>
      <c r="B20" s="276" t="str">
        <f>IF($A20="","",VLOOKUP($A20,従事者明細!$A$3:$L$52,2,FALSE))</f>
        <v/>
      </c>
      <c r="C20" s="276" t="str">
        <f>IF($A20="","",VLOOKUP($A20,従事者明細!$A$3:$L$52,3,FALSE))</f>
        <v/>
      </c>
      <c r="D20" s="122" t="str">
        <f>IF($A20="","",VLOOKUP($A20,従事者明細!$A$3:$L$52,6,FALSE))</f>
        <v/>
      </c>
      <c r="E20" s="276" t="str">
        <f>IF($A20="","",VLOOKUP($A20,従事者明細!$A$3:$L$52,10,FALSE))</f>
        <v/>
      </c>
      <c r="F20" s="277" t="str">
        <f t="shared" si="5"/>
        <v/>
      </c>
      <c r="G20" s="278" t="str">
        <f t="shared" si="6"/>
        <v/>
      </c>
      <c r="H20" s="279" t="str">
        <f>IF($A20="","",VLOOKUP($A20,従事者明細!$A$3:$F$52,4,FALSE))</f>
        <v/>
      </c>
      <c r="I20" s="73"/>
      <c r="J20" s="88"/>
      <c r="K20" s="364"/>
      <c r="L20" s="152" t="str">
        <f>IF($K20="","",VLOOKUP($K20,従事者明細!$D$3:$L$52,2,FALSE))</f>
        <v/>
      </c>
      <c r="M20" s="152" t="str">
        <f t="shared" si="0"/>
        <v/>
      </c>
      <c r="N20" s="346"/>
      <c r="O20" s="347" t="str">
        <f t="shared" si="3"/>
        <v/>
      </c>
      <c r="P20" s="346"/>
      <c r="Q20" s="347" t="str">
        <f t="shared" si="4"/>
        <v/>
      </c>
    </row>
    <row r="21" spans="1:17" ht="30" hidden="1" customHeight="1">
      <c r="A21" s="431"/>
      <c r="B21" s="276" t="str">
        <f>IF($A21="","",VLOOKUP($A21,従事者明細!$A$3:$L$52,2,FALSE))</f>
        <v/>
      </c>
      <c r="C21" s="276" t="str">
        <f>IF($A21="","",VLOOKUP($A21,従事者明細!$A$3:$L$52,3,FALSE))</f>
        <v/>
      </c>
      <c r="D21" s="122" t="str">
        <f>IF($A21="","",VLOOKUP($A21,従事者明細!$A$3:$L$52,6,FALSE))</f>
        <v/>
      </c>
      <c r="E21" s="276" t="str">
        <f>IF($A21="","",VLOOKUP($A21,従事者明細!$A$3:$L$52,10,FALSE))</f>
        <v/>
      </c>
      <c r="F21" s="277" t="str">
        <f t="shared" si="5"/>
        <v/>
      </c>
      <c r="G21" s="278" t="str">
        <f t="shared" si="6"/>
        <v/>
      </c>
      <c r="H21" s="279" t="str">
        <f>IF($A21="","",VLOOKUP($A21,従事者明細!$A$3:$F$52,4,FALSE))</f>
        <v/>
      </c>
      <c r="I21" s="73"/>
      <c r="J21" s="88"/>
      <c r="K21" s="364"/>
      <c r="L21" s="152" t="str">
        <f>IF($K21="","",VLOOKUP($K21,従事者明細!$D$3:$L$52,2,FALSE))</f>
        <v/>
      </c>
      <c r="M21" s="152" t="str">
        <f t="shared" si="0"/>
        <v/>
      </c>
      <c r="N21" s="346"/>
      <c r="O21" s="347" t="str">
        <f t="shared" si="3"/>
        <v/>
      </c>
      <c r="P21" s="346"/>
      <c r="Q21" s="347" t="str">
        <f t="shared" si="4"/>
        <v/>
      </c>
    </row>
    <row r="22" spans="1:17" ht="30" hidden="1" customHeight="1">
      <c r="A22" s="431"/>
      <c r="B22" s="276" t="str">
        <f>IF($A22="","",VLOOKUP($A22,従事者明細!$A$3:$L$52,2,FALSE))</f>
        <v/>
      </c>
      <c r="C22" s="276" t="str">
        <f>IF($A22="","",VLOOKUP($A22,従事者明細!$A$3:$L$52,3,FALSE))</f>
        <v/>
      </c>
      <c r="D22" s="122" t="str">
        <f>IF($A22="","",VLOOKUP($A22,従事者明細!$A$3:$L$52,6,FALSE))</f>
        <v/>
      </c>
      <c r="E22" s="276" t="str">
        <f>IF($A22="","",VLOOKUP($A22,従事者明細!$A$3:$L$52,10,FALSE))</f>
        <v/>
      </c>
      <c r="F22" s="277" t="str">
        <f t="shared" si="5"/>
        <v/>
      </c>
      <c r="G22" s="278" t="str">
        <f t="shared" si="6"/>
        <v/>
      </c>
      <c r="H22" s="279" t="str">
        <f>IF($A22="","",VLOOKUP($A22,従事者明細!$A$3:$F$52,4,FALSE))</f>
        <v/>
      </c>
      <c r="I22" s="73"/>
      <c r="J22" s="88"/>
      <c r="K22" s="364"/>
      <c r="L22" s="152" t="str">
        <f>IF($K22="","",VLOOKUP($K22,従事者明細!$D$3:$L$52,2,FALSE))</f>
        <v/>
      </c>
      <c r="M22" s="152" t="str">
        <f t="shared" si="0"/>
        <v/>
      </c>
      <c r="N22" s="346"/>
      <c r="O22" s="347" t="str">
        <f t="shared" si="3"/>
        <v/>
      </c>
      <c r="P22" s="346"/>
      <c r="Q22" s="347" t="str">
        <f t="shared" si="4"/>
        <v/>
      </c>
    </row>
    <row r="23" spans="1:17" ht="30" hidden="1" customHeight="1">
      <c r="A23" s="431"/>
      <c r="B23" s="276" t="str">
        <f>IF($A23="","",VLOOKUP($A23,従事者明細!$A$3:$L$52,2,FALSE))</f>
        <v/>
      </c>
      <c r="C23" s="276" t="str">
        <f>IF($A23="","",VLOOKUP($A23,従事者明細!$A$3:$L$52,3,FALSE))</f>
        <v/>
      </c>
      <c r="D23" s="122" t="str">
        <f>IF($A23="","",VLOOKUP($A23,従事者明細!$A$3:$L$52,6,FALSE))</f>
        <v/>
      </c>
      <c r="E23" s="276" t="str">
        <f>IF($A23="","",VLOOKUP($A23,従事者明細!$A$3:$L$52,10,FALSE))</f>
        <v/>
      </c>
      <c r="F23" s="277" t="str">
        <f t="shared" si="5"/>
        <v/>
      </c>
      <c r="G23" s="278" t="str">
        <f t="shared" si="6"/>
        <v/>
      </c>
      <c r="H23" s="279" t="str">
        <f>IF($A23="","",VLOOKUP($A23,従事者明細!$A$3:$F$52,4,FALSE))</f>
        <v/>
      </c>
      <c r="I23" s="73"/>
      <c r="J23" s="88"/>
      <c r="K23" s="364"/>
      <c r="L23" s="152" t="str">
        <f>IF($K23="","",VLOOKUP($K23,従事者明細!$D$3:$L$52,2,FALSE))</f>
        <v/>
      </c>
      <c r="M23" s="152" t="str">
        <f t="shared" si="0"/>
        <v/>
      </c>
      <c r="N23" s="346"/>
      <c r="O23" s="347" t="str">
        <f t="shared" si="3"/>
        <v/>
      </c>
      <c r="P23" s="346"/>
      <c r="Q23" s="347" t="str">
        <f t="shared" si="4"/>
        <v/>
      </c>
    </row>
    <row r="24" spans="1:17" ht="30" hidden="1" customHeight="1">
      <c r="A24" s="431"/>
      <c r="B24" s="276" t="str">
        <f>IF($A24="","",VLOOKUP($A24,従事者明細!$A$3:$L$52,2,FALSE))</f>
        <v/>
      </c>
      <c r="C24" s="276" t="str">
        <f>IF($A24="","",VLOOKUP($A24,従事者明細!$A$3:$L$52,3,FALSE))</f>
        <v/>
      </c>
      <c r="D24" s="122" t="str">
        <f>IF($A24="","",VLOOKUP($A24,従事者明細!$A$3:$L$52,6,FALSE))</f>
        <v/>
      </c>
      <c r="E24" s="276" t="str">
        <f>IF($A24="","",VLOOKUP($A24,従事者明細!$A$3:$L$52,10,FALSE))</f>
        <v/>
      </c>
      <c r="F24" s="277" t="str">
        <f t="shared" si="5"/>
        <v/>
      </c>
      <c r="G24" s="278" t="str">
        <f t="shared" si="6"/>
        <v/>
      </c>
      <c r="H24" s="279" t="str">
        <f>IF($A24="","",VLOOKUP($A24,従事者明細!$A$3:$F$52,4,FALSE))</f>
        <v/>
      </c>
      <c r="I24" s="73"/>
      <c r="J24" s="88"/>
      <c r="K24" s="364"/>
      <c r="L24" s="152" t="str">
        <f>IF($K24="","",VLOOKUP($K24,従事者明細!$D$3:$L$52,2,FALSE))</f>
        <v/>
      </c>
      <c r="M24" s="152" t="str">
        <f t="shared" si="0"/>
        <v/>
      </c>
      <c r="N24" s="346"/>
      <c r="O24" s="347" t="str">
        <f t="shared" si="3"/>
        <v/>
      </c>
      <c r="P24" s="346"/>
      <c r="Q24" s="347" t="str">
        <f t="shared" si="4"/>
        <v/>
      </c>
    </row>
    <row r="25" spans="1:17" ht="30" hidden="1" customHeight="1">
      <c r="A25" s="431"/>
      <c r="B25" s="276" t="str">
        <f>IF($A25="","",VLOOKUP($A25,従事者明細!$A$3:$L$52,2,FALSE))</f>
        <v/>
      </c>
      <c r="C25" s="276" t="str">
        <f>IF($A25="","",VLOOKUP($A25,従事者明細!$A$3:$L$52,3,FALSE))</f>
        <v/>
      </c>
      <c r="D25" s="122" t="str">
        <f>IF($A25="","",VLOOKUP($A25,従事者明細!$A$3:$L$52,6,FALSE))</f>
        <v/>
      </c>
      <c r="E25" s="276" t="str">
        <f>IF($A25="","",VLOOKUP($A25,従事者明細!$A$3:$L$52,10,FALSE))</f>
        <v/>
      </c>
      <c r="F25" s="277" t="str">
        <f t="shared" si="5"/>
        <v/>
      </c>
      <c r="G25" s="278" t="str">
        <f t="shared" si="6"/>
        <v/>
      </c>
      <c r="H25" s="279" t="str">
        <f>IF($A25="","",VLOOKUP($A25,従事者明細!$A$3:$F$52,4,FALSE))</f>
        <v/>
      </c>
      <c r="I25" s="73"/>
      <c r="J25" s="88"/>
      <c r="K25" s="364"/>
      <c r="L25" s="152" t="str">
        <f>IF($K25="","",VLOOKUP($K25,従事者明細!$D$3:$L$52,2,FALSE))</f>
        <v/>
      </c>
      <c r="M25" s="152" t="str">
        <f t="shared" si="0"/>
        <v/>
      </c>
      <c r="N25" s="346"/>
      <c r="O25" s="347" t="str">
        <f t="shared" si="3"/>
        <v/>
      </c>
      <c r="P25" s="346"/>
      <c r="Q25" s="347" t="str">
        <f t="shared" si="4"/>
        <v/>
      </c>
    </row>
    <row r="26" spans="1:17" ht="27.95" customHeight="1" thickBot="1">
      <c r="A26" s="431"/>
      <c r="B26" s="276" t="str">
        <f>IF($A26="","",VLOOKUP($A26,従事者明細!$A$3:$L$52,2,FALSE))</f>
        <v/>
      </c>
      <c r="C26" s="276" t="str">
        <f>IF($A26="","",VLOOKUP($A26,従事者明細!$A$3:$L$52,3,FALSE))</f>
        <v/>
      </c>
      <c r="D26" s="122" t="str">
        <f>IF($A26="","",VLOOKUP($A26,従事者明細!$A$3:$L$52,6,FALSE))</f>
        <v/>
      </c>
      <c r="E26" s="276" t="str">
        <f>IF($A26="","",VLOOKUP($A26,従事者明細!$A$3:$L$52,10,FALSE))</f>
        <v/>
      </c>
      <c r="F26" s="277" t="str">
        <f t="shared" si="5"/>
        <v/>
      </c>
      <c r="G26" s="280" t="str">
        <f t="shared" si="6"/>
        <v/>
      </c>
      <c r="H26" s="279" t="str">
        <f>IF($A26="","",VLOOKUP($A26,従事者明細!$A$3:$F$52,4,FALSE))</f>
        <v/>
      </c>
      <c r="I26" s="305"/>
      <c r="J26" s="88"/>
      <c r="K26" s="364"/>
      <c r="L26" s="152" t="str">
        <f>IF($K26="","",VLOOKUP($K26,従事者明細!$D$3:$L$52,2,FALSE))</f>
        <v/>
      </c>
      <c r="M26" s="152" t="str">
        <f t="shared" si="0"/>
        <v/>
      </c>
      <c r="N26" s="346"/>
      <c r="O26" s="347" t="str">
        <f t="shared" si="3"/>
        <v/>
      </c>
      <c r="P26" s="346"/>
      <c r="Q26" s="347" t="str">
        <f t="shared" si="4"/>
        <v/>
      </c>
    </row>
    <row r="27" spans="1:17" ht="30" customHeight="1" thickBot="1">
      <c r="E27" s="74" t="s">
        <v>193</v>
      </c>
      <c r="F27" s="382">
        <f>SUM(F12:F26)</f>
        <v>0</v>
      </c>
      <c r="G27" s="287">
        <f>SUM(G12:G26)</f>
        <v>0</v>
      </c>
      <c r="I27" s="306">
        <f>SUM(I12:I26)</f>
        <v>0</v>
      </c>
      <c r="J27" s="357"/>
      <c r="L27" s="74" t="s">
        <v>193</v>
      </c>
      <c r="M27" s="384">
        <f>SUM(M12:M26)</f>
        <v>0</v>
      </c>
      <c r="O27" s="384">
        <f>SUM(O12:O26)</f>
        <v>0</v>
      </c>
      <c r="Q27" s="384">
        <f>SUM(Q12:Q26)</f>
        <v>0</v>
      </c>
    </row>
    <row r="28" spans="1:17" ht="30" customHeight="1" thickBot="1">
      <c r="B28" s="77"/>
      <c r="C28" s="77"/>
      <c r="L28" s="69" t="s">
        <v>249</v>
      </c>
      <c r="M28" s="385">
        <f>ROUNDDOWN(M27,-3)</f>
        <v>0</v>
      </c>
      <c r="O28" s="385">
        <f>ROUNDDOWN(O27,-3)</f>
        <v>0</v>
      </c>
      <c r="Q28" s="385">
        <f>ROUNDDOWN(Q27,-3)</f>
        <v>0</v>
      </c>
    </row>
    <row r="29" spans="1:17" ht="15" hidden="1" customHeight="1">
      <c r="B29" s="77"/>
      <c r="C29" s="77"/>
      <c r="F29" s="105" t="s">
        <v>222</v>
      </c>
      <c r="G29" s="278">
        <f>SUMIF($H$12:$H$26,"A-1",$G$12:$G$26)</f>
        <v>0</v>
      </c>
      <c r="H29" s="150"/>
    </row>
    <row r="30" spans="1:17" ht="15" hidden="1" customHeight="1">
      <c r="B30" s="77"/>
      <c r="C30" s="77"/>
      <c r="F30" s="105" t="s">
        <v>223</v>
      </c>
      <c r="G30" s="278">
        <f>SUMIF($H$12:$H$26,"A-2",$G$12:$G$26)</f>
        <v>0</v>
      </c>
      <c r="H30" s="150"/>
    </row>
    <row r="31" spans="1:17" ht="15" hidden="1" customHeight="1">
      <c r="B31" s="77"/>
      <c r="C31" s="77"/>
      <c r="F31" s="105" t="s">
        <v>240</v>
      </c>
      <c r="G31" s="278">
        <f>SUMIF($H$12:$H$26,"A-3",$G$12:$G$26)</f>
        <v>0</v>
      </c>
      <c r="H31" s="150"/>
    </row>
    <row r="32" spans="1:17" ht="15" hidden="1" customHeight="1">
      <c r="B32" s="77"/>
      <c r="C32" s="77"/>
      <c r="F32" s="105" t="s">
        <v>241</v>
      </c>
      <c r="G32" s="278">
        <f>SUMIF($H$12:$H$26,"A-4",$G$12:$G$26)</f>
        <v>0</v>
      </c>
      <c r="H32" s="150"/>
    </row>
    <row r="33" spans="1:17" ht="15" hidden="1" customHeight="1">
      <c r="B33" s="77"/>
      <c r="C33" s="77"/>
      <c r="F33" s="105" t="s">
        <v>242</v>
      </c>
      <c r="G33" s="278">
        <f>SUMIF($H$12:$H$26,"A-5",$G$12:$G$26)</f>
        <v>0</v>
      </c>
      <c r="H33" s="150"/>
    </row>
    <row r="34" spans="1:17" ht="15" hidden="1" customHeight="1">
      <c r="B34" s="77"/>
      <c r="C34" s="77"/>
      <c r="F34" s="105" t="s">
        <v>228</v>
      </c>
      <c r="G34" s="278">
        <f>SUMIF($H$12:$H$26,"B-1",$G$12:$G$26)</f>
        <v>0</v>
      </c>
      <c r="H34" s="150"/>
    </row>
    <row r="35" spans="1:17" ht="15" hidden="1" customHeight="1">
      <c r="B35" s="77"/>
      <c r="C35" s="77"/>
      <c r="F35" s="105" t="s">
        <v>229</v>
      </c>
      <c r="G35" s="278">
        <f>SUMIF($H$12:$H$26,"B-2",$G$12:$G$26)</f>
        <v>0</v>
      </c>
      <c r="H35" s="150"/>
    </row>
    <row r="36" spans="1:17" ht="15" hidden="1" customHeight="1">
      <c r="B36" s="77"/>
      <c r="C36" s="77"/>
      <c r="F36" s="105" t="s">
        <v>239</v>
      </c>
      <c r="G36" s="278">
        <f>SUMIF($H$12:$H$26,"B-3",$G$12:$G$26)</f>
        <v>0</v>
      </c>
      <c r="H36" s="150"/>
    </row>
    <row r="37" spans="1:17" ht="15" hidden="1" customHeight="1">
      <c r="B37" s="77"/>
      <c r="C37" s="77"/>
      <c r="F37" s="105" t="s">
        <v>243</v>
      </c>
      <c r="G37" s="278">
        <f>SUMIF($H$12:$H$26,"B-4",$G$12:$G$26)</f>
        <v>0</v>
      </c>
      <c r="H37" s="150"/>
    </row>
    <row r="38" spans="1:17" ht="15" hidden="1" customHeight="1">
      <c r="B38" s="77"/>
      <c r="C38" s="77"/>
      <c r="F38" s="105" t="s">
        <v>244</v>
      </c>
      <c r="G38" s="278">
        <f>SUMIF($H$12:$H$26,"B-5",$G$12:$G$26)</f>
        <v>0</v>
      </c>
      <c r="H38" s="150"/>
    </row>
    <row r="39" spans="1:17" ht="15" hidden="1" customHeight="1">
      <c r="B39" s="77"/>
      <c r="C39" s="77"/>
      <c r="F39" s="105" t="s">
        <v>233</v>
      </c>
      <c r="G39" s="278">
        <f>SUMIF($H$12:$H$26,"C-1",$G$12:$G$26)</f>
        <v>0</v>
      </c>
      <c r="H39" s="150"/>
    </row>
    <row r="40" spans="1:17" ht="15" hidden="1" customHeight="1">
      <c r="B40" s="77"/>
      <c r="C40" s="77"/>
      <c r="F40" s="105" t="s">
        <v>234</v>
      </c>
      <c r="G40" s="278">
        <f>SUMIF($H$12:$H$26,"C-2",$G$12:$G$26)</f>
        <v>0</v>
      </c>
      <c r="H40" s="150"/>
    </row>
    <row r="41" spans="1:17" ht="15" hidden="1" customHeight="1">
      <c r="B41" s="77"/>
      <c r="C41" s="77"/>
      <c r="F41" s="105" t="s">
        <v>245</v>
      </c>
      <c r="G41" s="278">
        <f>SUMIF($H$12:$H$26,"C-3",$G$12:$G$26)</f>
        <v>0</v>
      </c>
      <c r="H41" s="150"/>
    </row>
    <row r="42" spans="1:17" ht="15" hidden="1" customHeight="1">
      <c r="B42" s="77"/>
      <c r="C42" s="77"/>
      <c r="F42" s="105" t="s">
        <v>246</v>
      </c>
      <c r="G42" s="278">
        <f>SUMIF($H$12:$H$26,"C-4",$G$12:$G$26)</f>
        <v>0</v>
      </c>
      <c r="H42" s="150"/>
    </row>
    <row r="43" spans="1:17" ht="15" hidden="1" customHeight="1">
      <c r="B43" s="77"/>
      <c r="C43" s="77"/>
      <c r="F43" s="105" t="s">
        <v>247</v>
      </c>
      <c r="G43" s="278">
        <f>SUMIF($H$12:$H$26,"C-5",$G$12:$G$26)</f>
        <v>0</v>
      </c>
      <c r="H43" s="281"/>
    </row>
    <row r="44" spans="1:17" ht="15" hidden="1" customHeight="1">
      <c r="B44" s="77"/>
      <c r="C44" s="77"/>
      <c r="F44" s="105" t="s">
        <v>248</v>
      </c>
      <c r="G44" s="278">
        <f>SUM(G29:G43)</f>
        <v>0</v>
      </c>
      <c r="H44" s="281"/>
    </row>
    <row r="45" spans="1:17">
      <c r="B45" s="69" t="s">
        <v>195</v>
      </c>
    </row>
    <row r="46" spans="1:17" ht="60" customHeight="1">
      <c r="A46" s="430" t="s">
        <v>326</v>
      </c>
      <c r="B46" s="245" t="s">
        <v>72</v>
      </c>
      <c r="C46" s="72" t="s">
        <v>73</v>
      </c>
      <c r="D46" s="72" t="s">
        <v>32</v>
      </c>
      <c r="E46" s="72" t="s">
        <v>33</v>
      </c>
      <c r="F46" s="72" t="s">
        <v>34</v>
      </c>
      <c r="G46" s="72" t="s">
        <v>35</v>
      </c>
      <c r="H46" s="72" t="s">
        <v>318</v>
      </c>
      <c r="I46" s="72" t="s">
        <v>325</v>
      </c>
      <c r="J46" s="355"/>
      <c r="L46" s="56"/>
      <c r="M46" s="56"/>
      <c r="N46" s="56"/>
      <c r="O46" s="56"/>
      <c r="P46" s="56"/>
      <c r="Q46" s="56"/>
    </row>
    <row r="47" spans="1:17" ht="30" customHeight="1">
      <c r="A47" s="431"/>
      <c r="B47" s="276" t="str">
        <f>IF($A47="","",VLOOKUP($A47,従事者明細!$A$3:$L$52,2,FALSE))</f>
        <v/>
      </c>
      <c r="C47" s="276" t="str">
        <f>IF($A47="","",VLOOKUP($A47,従事者明細!$A$3:$L$52,3,FALSE))</f>
        <v/>
      </c>
      <c r="D47" s="122" t="str">
        <f>IF($A47="","",VLOOKUP($A47,従事者明細!$A$3:$L$52,6,FALSE))</f>
        <v/>
      </c>
      <c r="E47" s="276" t="str">
        <f>IF($A47="","",VLOOKUP($A47,従事者明細!$A$3:$L$52,10,FALSE))</f>
        <v/>
      </c>
      <c r="F47" s="277" t="str">
        <f>IF(I47="","",ROUND(I47/20,2))</f>
        <v/>
      </c>
      <c r="G47" s="278" t="str">
        <f>IF(D47="","",E47*ROUND(F47,2))</f>
        <v/>
      </c>
      <c r="H47" s="279" t="str">
        <f>IF($A47="","",VLOOKUP($A47,従事者明細!$A$3:$F$52,4,FALSE))</f>
        <v/>
      </c>
      <c r="I47" s="78"/>
      <c r="J47" s="356"/>
      <c r="K47" s="359"/>
      <c r="L47" s="512"/>
      <c r="M47" s="512"/>
      <c r="N47" s="512"/>
      <c r="O47" s="512"/>
      <c r="P47" s="512"/>
      <c r="Q47" s="512"/>
    </row>
    <row r="48" spans="1:17" ht="30" customHeight="1">
      <c r="A48" s="431"/>
      <c r="B48" s="276" t="str">
        <f>IF($A48="","",VLOOKUP($A48,従事者明細!$A$3:$L$52,2,FALSE))</f>
        <v/>
      </c>
      <c r="C48" s="276" t="str">
        <f>IF($A48="","",VLOOKUP($A48,従事者明細!$A$3:$L$52,3,FALSE))</f>
        <v/>
      </c>
      <c r="D48" s="122" t="str">
        <f>IF($A48="","",VLOOKUP($A48,従事者明細!$A$3:$L$52,6,FALSE))</f>
        <v/>
      </c>
      <c r="E48" s="276" t="str">
        <f>IF($A48="","",VLOOKUP($A48,従事者明細!$A$3:$L$52,10,FALSE))</f>
        <v/>
      </c>
      <c r="F48" s="277" t="str">
        <f t="shared" ref="F48:F61" si="7">IF(I48="","",ROUND(I48/20,2))</f>
        <v/>
      </c>
      <c r="G48" s="278" t="str">
        <f t="shared" ref="G48:G61" si="8">IF(D48="","",E48*ROUND(F48,2))</f>
        <v/>
      </c>
      <c r="H48" s="279" t="str">
        <f>IF($A48="","",VLOOKUP($A48,従事者明細!$A$3:$F$52,4,FALSE))</f>
        <v/>
      </c>
      <c r="I48" s="78"/>
      <c r="J48" s="356"/>
      <c r="K48" s="368"/>
      <c r="L48" s="377"/>
      <c r="M48" s="378"/>
      <c r="N48" s="377"/>
      <c r="O48" s="375"/>
      <c r="P48" s="377"/>
      <c r="Q48" s="375"/>
    </row>
    <row r="49" spans="1:17" ht="30" customHeight="1">
      <c r="A49" s="431"/>
      <c r="B49" s="276" t="str">
        <f>IF($A49="","",VLOOKUP($A49,従事者明細!$A$3:$L$52,2,FALSE))</f>
        <v/>
      </c>
      <c r="C49" s="276" t="str">
        <f>IF($A49="","",VLOOKUP($A49,従事者明細!$A$3:$L$52,3,FALSE))</f>
        <v/>
      </c>
      <c r="D49" s="122" t="str">
        <f>IF($A49="","",VLOOKUP($A49,従事者明細!$A$3:$L$52,6,FALSE))</f>
        <v/>
      </c>
      <c r="E49" s="276" t="str">
        <f>IF($A49="","",VLOOKUP($A49,従事者明細!$A$3:$L$52,10,FALSE))</f>
        <v/>
      </c>
      <c r="F49" s="277" t="str">
        <f t="shared" si="7"/>
        <v/>
      </c>
      <c r="G49" s="278" t="str">
        <f t="shared" si="8"/>
        <v/>
      </c>
      <c r="H49" s="279" t="str">
        <f>IF($A49="","",VLOOKUP($A49,従事者明細!$A$3:$F$52,4,FALSE))</f>
        <v/>
      </c>
      <c r="I49" s="78"/>
      <c r="J49" s="356"/>
      <c r="K49" s="368"/>
      <c r="L49" s="377"/>
      <c r="M49" s="378"/>
      <c r="N49" s="377"/>
      <c r="O49" s="375"/>
      <c r="P49" s="377"/>
      <c r="Q49" s="375"/>
    </row>
    <row r="50" spans="1:17" ht="30" customHeight="1">
      <c r="A50" s="431"/>
      <c r="B50" s="276" t="str">
        <f>IF($A50="","",VLOOKUP($A50,従事者明細!$A$3:$L$52,2,FALSE))</f>
        <v/>
      </c>
      <c r="C50" s="276" t="str">
        <f>IF($A50="","",VLOOKUP($A50,従事者明細!$A$3:$L$52,3,FALSE))</f>
        <v/>
      </c>
      <c r="D50" s="122" t="str">
        <f>IF($A50="","",VLOOKUP($A50,従事者明細!$A$3:$L$52,6,FALSE))</f>
        <v/>
      </c>
      <c r="E50" s="276" t="str">
        <f>IF($A50="","",VLOOKUP($A50,従事者明細!$A$3:$L$52,10,FALSE))</f>
        <v/>
      </c>
      <c r="F50" s="277" t="str">
        <f t="shared" si="7"/>
        <v/>
      </c>
      <c r="G50" s="278" t="str">
        <f t="shared" si="8"/>
        <v/>
      </c>
      <c r="H50" s="279" t="str">
        <f>IF($A50="","",VLOOKUP($A50,従事者明細!$A$3:$F$52,4,FALSE))</f>
        <v/>
      </c>
      <c r="I50" s="78"/>
      <c r="J50" s="356"/>
      <c r="K50" s="368"/>
      <c r="L50" s="377"/>
      <c r="M50" s="378"/>
      <c r="N50" s="377"/>
      <c r="O50" s="375"/>
      <c r="P50" s="377"/>
      <c r="Q50" s="375"/>
    </row>
    <row r="51" spans="1:17" ht="30" customHeight="1">
      <c r="A51" s="431"/>
      <c r="B51" s="276" t="str">
        <f>IF($A51="","",VLOOKUP($A51,従事者明細!$A$3:$L$52,2,FALSE))</f>
        <v/>
      </c>
      <c r="C51" s="276" t="str">
        <f>IF($A51="","",VLOOKUP($A51,従事者明細!$A$3:$L$52,3,FALSE))</f>
        <v/>
      </c>
      <c r="D51" s="122" t="str">
        <f>IF($A51="","",VLOOKUP($A51,従事者明細!$A$3:$L$52,6,FALSE))</f>
        <v/>
      </c>
      <c r="E51" s="276" t="str">
        <f>IF($A51="","",VLOOKUP($A51,従事者明細!$A$3:$L$52,10,FALSE))</f>
        <v/>
      </c>
      <c r="F51" s="277" t="str">
        <f t="shared" si="7"/>
        <v/>
      </c>
      <c r="G51" s="278" t="str">
        <f t="shared" si="8"/>
        <v/>
      </c>
      <c r="H51" s="279" t="str">
        <f>IF($A51="","",VLOOKUP($A51,従事者明細!$A$3:$F$52,4,FALSE))</f>
        <v/>
      </c>
      <c r="I51" s="78"/>
      <c r="J51" s="356"/>
      <c r="K51" s="368"/>
      <c r="L51" s="377"/>
      <c r="M51" s="378"/>
      <c r="N51" s="377"/>
      <c r="O51" s="375"/>
      <c r="P51" s="377"/>
      <c r="Q51" s="375"/>
    </row>
    <row r="52" spans="1:17" ht="30" customHeight="1">
      <c r="A52" s="431"/>
      <c r="B52" s="276" t="str">
        <f>IF($A52="","",VLOOKUP($A52,従事者明細!$A$3:$L$52,2,FALSE))</f>
        <v/>
      </c>
      <c r="C52" s="276" t="str">
        <f>IF($A52="","",VLOOKUP($A52,従事者明細!$A$3:$L$52,3,FALSE))</f>
        <v/>
      </c>
      <c r="D52" s="122" t="str">
        <f>IF($A52="","",VLOOKUP($A52,従事者明細!$A$3:$L$52,6,FALSE))</f>
        <v/>
      </c>
      <c r="E52" s="276" t="str">
        <f>IF($A52="","",VLOOKUP($A52,従事者明細!$A$3:$L$52,10,FALSE))</f>
        <v/>
      </c>
      <c r="F52" s="277" t="str">
        <f t="shared" si="7"/>
        <v/>
      </c>
      <c r="G52" s="278" t="str">
        <f t="shared" si="8"/>
        <v/>
      </c>
      <c r="H52" s="279" t="str">
        <f>IF($A52="","",VLOOKUP($A52,従事者明細!$A$3:$F$52,4,FALSE))</f>
        <v/>
      </c>
      <c r="I52" s="78"/>
      <c r="J52" s="356"/>
      <c r="K52" s="368"/>
      <c r="L52" s="377"/>
      <c r="M52" s="378"/>
      <c r="N52" s="377"/>
      <c r="O52" s="375"/>
      <c r="P52" s="377"/>
      <c r="Q52" s="375"/>
    </row>
    <row r="53" spans="1:17" ht="30" customHeight="1">
      <c r="A53" s="431"/>
      <c r="B53" s="276" t="str">
        <f>IF($A53="","",VLOOKUP($A53,従事者明細!$A$3:$L$52,2,FALSE))</f>
        <v/>
      </c>
      <c r="C53" s="276" t="str">
        <f>IF($A53="","",VLOOKUP($A53,従事者明細!$A$3:$L$52,3,FALSE))</f>
        <v/>
      </c>
      <c r="D53" s="122" t="str">
        <f>IF($A53="","",VLOOKUP($A53,従事者明細!$A$3:$L$52,6,FALSE))</f>
        <v/>
      </c>
      <c r="E53" s="276" t="str">
        <f>IF($A53="","",VLOOKUP($A53,従事者明細!$A$3:$L$52,10,FALSE))</f>
        <v/>
      </c>
      <c r="F53" s="277" t="str">
        <f t="shared" si="7"/>
        <v/>
      </c>
      <c r="G53" s="278" t="str">
        <f t="shared" si="8"/>
        <v/>
      </c>
      <c r="H53" s="279" t="str">
        <f>IF($A53="","",VLOOKUP($A53,従事者明細!$A$3:$F$52,4,FALSE))</f>
        <v/>
      </c>
      <c r="I53" s="78"/>
      <c r="J53" s="356"/>
      <c r="K53" s="366"/>
      <c r="L53" s="372"/>
      <c r="M53" s="373"/>
      <c r="N53" s="374"/>
      <c r="O53" s="375"/>
      <c r="P53" s="376"/>
      <c r="Q53" s="375"/>
    </row>
    <row r="54" spans="1:17" ht="30" customHeight="1">
      <c r="A54" s="431"/>
      <c r="B54" s="276" t="str">
        <f>IF($A54="","",VLOOKUP($A54,従事者明細!$A$3:$L$52,2,FALSE))</f>
        <v/>
      </c>
      <c r="C54" s="276" t="str">
        <f>IF($A54="","",VLOOKUP($A54,従事者明細!$A$3:$L$52,3,FALSE))</f>
        <v/>
      </c>
      <c r="D54" s="122" t="str">
        <f>IF($A54="","",VLOOKUP($A54,従事者明細!$A$3:$L$52,6,FALSE))</f>
        <v/>
      </c>
      <c r="E54" s="276" t="str">
        <f>IF($A54="","",VLOOKUP($A54,従事者明細!$A$3:$L$52,10,FALSE))</f>
        <v/>
      </c>
      <c r="F54" s="277" t="str">
        <f t="shared" si="7"/>
        <v/>
      </c>
      <c r="G54" s="278" t="str">
        <f t="shared" si="8"/>
        <v/>
      </c>
      <c r="H54" s="279" t="str">
        <f>IF($A54="","",VLOOKUP($A54,従事者明細!$A$3:$F$52,4,FALSE))</f>
        <v/>
      </c>
      <c r="I54" s="78"/>
      <c r="J54" s="356"/>
      <c r="K54" s="366"/>
      <c r="L54" s="372"/>
      <c r="M54" s="373"/>
      <c r="N54" s="374"/>
      <c r="O54" s="375"/>
      <c r="P54" s="374"/>
      <c r="Q54" s="375"/>
    </row>
    <row r="55" spans="1:17" ht="30" hidden="1" customHeight="1">
      <c r="A55" s="431"/>
      <c r="B55" s="276" t="str">
        <f>IF($A55="","",VLOOKUP($A55,従事者明細!$A$3:$L$52,2,FALSE))</f>
        <v/>
      </c>
      <c r="C55" s="276" t="str">
        <f>IF($A55="","",VLOOKUP($A55,従事者明細!$A$3:$L$52,3,FALSE))</f>
        <v/>
      </c>
      <c r="D55" s="122" t="str">
        <f>IF($A55="","",VLOOKUP($A55,従事者明細!$A$3:$L$52,6,FALSE))</f>
        <v/>
      </c>
      <c r="E55" s="276" t="str">
        <f>IF($A55="","",VLOOKUP($A55,従事者明細!$A$3:$L$52,10,FALSE))</f>
        <v/>
      </c>
      <c r="F55" s="277" t="str">
        <f t="shared" si="7"/>
        <v/>
      </c>
      <c r="G55" s="278" t="str">
        <f t="shared" si="8"/>
        <v/>
      </c>
      <c r="H55" s="279" t="str">
        <f>IF($A55="","",VLOOKUP($A55,従事者明細!$A$3:$F$52,4,FALSE))</f>
        <v/>
      </c>
      <c r="I55" s="78"/>
      <c r="J55" s="356"/>
      <c r="K55" s="366"/>
      <c r="L55" s="367"/>
      <c r="M55" s="360"/>
      <c r="N55" s="361"/>
      <c r="O55" s="362"/>
      <c r="P55" s="361"/>
      <c r="Q55" s="362"/>
    </row>
    <row r="56" spans="1:17" ht="30" hidden="1" customHeight="1">
      <c r="A56" s="431"/>
      <c r="B56" s="276" t="str">
        <f>IF($A56="","",VLOOKUP($A56,従事者明細!$A$3:$L$52,2,FALSE))</f>
        <v/>
      </c>
      <c r="C56" s="276" t="str">
        <f>IF($A56="","",VLOOKUP($A56,従事者明細!$A$3:$L$52,3,FALSE))</f>
        <v/>
      </c>
      <c r="D56" s="122" t="str">
        <f>IF($A56="","",VLOOKUP($A56,従事者明細!$A$3:$L$52,6,FALSE))</f>
        <v/>
      </c>
      <c r="E56" s="276" t="str">
        <f>IF($A56="","",VLOOKUP($A56,従事者明細!$A$3:$L$52,10,FALSE))</f>
        <v/>
      </c>
      <c r="F56" s="277" t="str">
        <f t="shared" si="7"/>
        <v/>
      </c>
      <c r="G56" s="278" t="str">
        <f t="shared" si="8"/>
        <v/>
      </c>
      <c r="H56" s="279" t="str">
        <f>IF($A56="","",VLOOKUP($A56,従事者明細!$A$3:$F$52,4,FALSE))</f>
        <v/>
      </c>
      <c r="I56" s="78"/>
      <c r="J56" s="356"/>
      <c r="K56" s="366"/>
      <c r="L56" s="367"/>
      <c r="M56" s="360"/>
      <c r="N56" s="361"/>
      <c r="O56" s="362"/>
      <c r="P56" s="361"/>
      <c r="Q56" s="362"/>
    </row>
    <row r="57" spans="1:17" ht="30" hidden="1" customHeight="1">
      <c r="A57" s="431"/>
      <c r="B57" s="276" t="str">
        <f>IF($A57="","",VLOOKUP($A57,従事者明細!$A$3:$L$52,2,FALSE))</f>
        <v/>
      </c>
      <c r="C57" s="276" t="str">
        <f>IF($A57="","",VLOOKUP($A57,従事者明細!$A$3:$L$52,3,FALSE))</f>
        <v/>
      </c>
      <c r="D57" s="122" t="str">
        <f>IF($A57="","",VLOOKUP($A57,従事者明細!$A$3:$L$52,6,FALSE))</f>
        <v/>
      </c>
      <c r="E57" s="276" t="str">
        <f>IF($A57="","",VLOOKUP($A57,従事者明細!$A$3:$L$52,10,FALSE))</f>
        <v/>
      </c>
      <c r="F57" s="277" t="str">
        <f t="shared" si="7"/>
        <v/>
      </c>
      <c r="G57" s="278" t="str">
        <f t="shared" si="8"/>
        <v/>
      </c>
      <c r="H57" s="279" t="str">
        <f>IF($A57="","",VLOOKUP($A57,従事者明細!$A$3:$F$52,4,FALSE))</f>
        <v/>
      </c>
      <c r="I57" s="78"/>
      <c r="J57" s="356"/>
      <c r="K57" s="366"/>
      <c r="L57" s="367"/>
      <c r="M57" s="360"/>
      <c r="N57" s="361"/>
      <c r="O57" s="362"/>
      <c r="P57" s="361"/>
      <c r="Q57" s="362"/>
    </row>
    <row r="58" spans="1:17" ht="30" hidden="1" customHeight="1">
      <c r="A58" s="431"/>
      <c r="B58" s="276" t="str">
        <f>IF($A58="","",VLOOKUP($A58,従事者明細!$A$3:$L$52,2,FALSE))</f>
        <v/>
      </c>
      <c r="C58" s="276" t="str">
        <f>IF($A58="","",VLOOKUP($A58,従事者明細!$A$3:$L$52,3,FALSE))</f>
        <v/>
      </c>
      <c r="D58" s="122" t="str">
        <f>IF($A58="","",VLOOKUP($A58,従事者明細!$A$3:$L$52,6,FALSE))</f>
        <v/>
      </c>
      <c r="E58" s="276" t="str">
        <f>IF($A58="","",VLOOKUP($A58,従事者明細!$A$3:$L$52,10,FALSE))</f>
        <v/>
      </c>
      <c r="F58" s="277" t="str">
        <f t="shared" si="7"/>
        <v/>
      </c>
      <c r="G58" s="278" t="str">
        <f t="shared" si="8"/>
        <v/>
      </c>
      <c r="H58" s="279" t="str">
        <f>IF($A58="","",VLOOKUP($A58,従事者明細!$A$3:$F$52,4,FALSE))</f>
        <v/>
      </c>
      <c r="I58" s="78"/>
      <c r="J58" s="356"/>
      <c r="K58" s="366"/>
      <c r="L58" s="367"/>
      <c r="M58" s="360"/>
      <c r="N58" s="361"/>
      <c r="O58" s="362"/>
      <c r="P58" s="361"/>
      <c r="Q58" s="362"/>
    </row>
    <row r="59" spans="1:17" ht="30" hidden="1" customHeight="1">
      <c r="A59" s="431"/>
      <c r="B59" s="276" t="str">
        <f>IF($A59="","",VLOOKUP($A59,従事者明細!$A$3:$L$52,2,FALSE))</f>
        <v/>
      </c>
      <c r="C59" s="276" t="str">
        <f>IF($A59="","",VLOOKUP($A59,従事者明細!$A$3:$L$52,3,FALSE))</f>
        <v/>
      </c>
      <c r="D59" s="122" t="str">
        <f>IF($A59="","",VLOOKUP($A59,従事者明細!$A$3:$L$52,6,FALSE))</f>
        <v/>
      </c>
      <c r="E59" s="276" t="str">
        <f>IF($A59="","",VLOOKUP($A59,従事者明細!$A$3:$L$52,10,FALSE))</f>
        <v/>
      </c>
      <c r="F59" s="277" t="str">
        <f t="shared" si="7"/>
        <v/>
      </c>
      <c r="G59" s="278" t="str">
        <f t="shared" si="8"/>
        <v/>
      </c>
      <c r="H59" s="279" t="str">
        <f>IF($A59="","",VLOOKUP($A59,従事者明細!$A$3:$F$52,4,FALSE))</f>
        <v/>
      </c>
      <c r="I59" s="78"/>
      <c r="J59" s="356"/>
      <c r="K59" s="366"/>
      <c r="L59" s="367"/>
      <c r="M59" s="360"/>
      <c r="N59" s="361"/>
      <c r="O59" s="362"/>
      <c r="P59" s="361"/>
      <c r="Q59" s="362"/>
    </row>
    <row r="60" spans="1:17" ht="30" hidden="1" customHeight="1">
      <c r="A60" s="431"/>
      <c r="B60" s="276" t="str">
        <f>IF($A60="","",VLOOKUP($A60,従事者明細!$A$3:$L$52,2,FALSE))</f>
        <v/>
      </c>
      <c r="C60" s="276" t="str">
        <f>IF($A60="","",VLOOKUP($A60,従事者明細!$A$3:$L$52,3,FALSE))</f>
        <v/>
      </c>
      <c r="D60" s="122" t="str">
        <f>IF($A60="","",VLOOKUP($A60,従事者明細!$A$3:$L$52,6,FALSE))</f>
        <v/>
      </c>
      <c r="E60" s="276" t="str">
        <f>IF($A60="","",VLOOKUP($A60,従事者明細!$A$3:$L$52,10,FALSE))</f>
        <v/>
      </c>
      <c r="F60" s="277" t="str">
        <f t="shared" si="7"/>
        <v/>
      </c>
      <c r="G60" s="278" t="str">
        <f t="shared" si="8"/>
        <v/>
      </c>
      <c r="H60" s="279" t="str">
        <f>IF($A60="","",VLOOKUP($A60,従事者明細!$A$3:$F$52,4,FALSE))</f>
        <v/>
      </c>
      <c r="I60" s="78"/>
      <c r="J60" s="356"/>
      <c r="K60" s="366"/>
      <c r="L60" s="367"/>
      <c r="M60" s="360"/>
      <c r="N60" s="361"/>
      <c r="O60" s="362"/>
      <c r="P60" s="361"/>
      <c r="Q60" s="362"/>
    </row>
    <row r="61" spans="1:17" ht="27.95" customHeight="1" thickBot="1">
      <c r="A61" s="431"/>
      <c r="B61" s="276" t="str">
        <f>IF($A61="","",VLOOKUP($A61,従事者明細!$A$3:$L$52,2,FALSE))</f>
        <v/>
      </c>
      <c r="C61" s="276" t="str">
        <f>IF($A61="","",VLOOKUP($A61,従事者明細!$A$3:$L$52,3,FALSE))</f>
        <v/>
      </c>
      <c r="D61" s="122" t="str">
        <f>IF($A61="","",VLOOKUP($A61,従事者明細!$A$3:$L$52,6,FALSE))</f>
        <v/>
      </c>
      <c r="E61" s="276" t="str">
        <f>IF($A61="","",VLOOKUP($A61,従事者明細!$A$3:$L$52,10,FALSE))</f>
        <v/>
      </c>
      <c r="F61" s="277" t="str">
        <f t="shared" si="7"/>
        <v/>
      </c>
      <c r="G61" s="278" t="str">
        <f t="shared" si="8"/>
        <v/>
      </c>
      <c r="H61" s="279" t="str">
        <f>IF($A61="","",VLOOKUP($A61,従事者明細!$A$3:$F$52,4,FALSE))</f>
        <v/>
      </c>
      <c r="I61" s="307"/>
      <c r="J61" s="356"/>
      <c r="K61" s="366"/>
      <c r="L61" s="367"/>
      <c r="M61" s="360"/>
      <c r="N61" s="361"/>
      <c r="O61" s="362"/>
      <c r="P61" s="361"/>
      <c r="Q61" s="362"/>
    </row>
    <row r="62" spans="1:17" ht="30" customHeight="1" thickBot="1">
      <c r="E62" s="74" t="s">
        <v>193</v>
      </c>
      <c r="F62" s="382">
        <f>SUM(F47:F61)</f>
        <v>0</v>
      </c>
      <c r="G62" s="75">
        <f>SUM(G47:G61)</f>
        <v>0</v>
      </c>
      <c r="I62" s="308">
        <f>SUM(I47:I61)</f>
        <v>0</v>
      </c>
      <c r="J62" s="84"/>
      <c r="K62" s="366"/>
      <c r="L62" s="367"/>
      <c r="M62" s="360"/>
      <c r="N62" s="361"/>
      <c r="O62" s="362"/>
      <c r="P62" s="361"/>
      <c r="Q62" s="362"/>
    </row>
    <row r="63" spans="1:17" ht="15.75" customHeight="1" thickBot="1">
      <c r="B63" s="76"/>
      <c r="C63" s="76"/>
      <c r="F63" s="74"/>
      <c r="G63" s="149"/>
      <c r="H63" s="86"/>
      <c r="J63" s="86"/>
      <c r="K63" s="366"/>
      <c r="L63" s="367"/>
      <c r="M63" s="84"/>
      <c r="N63" s="84"/>
      <c r="O63" s="150"/>
      <c r="P63" s="84"/>
      <c r="Q63" s="150"/>
    </row>
    <row r="64" spans="1:17" ht="21.75" hidden="1" customHeight="1">
      <c r="B64" s="77"/>
      <c r="C64" s="77"/>
      <c r="H64" s="248" t="s">
        <v>123</v>
      </c>
      <c r="J64" s="86"/>
      <c r="K64" s="182"/>
      <c r="L64" s="84"/>
      <c r="M64" s="84"/>
      <c r="N64" s="84"/>
      <c r="O64" s="84"/>
      <c r="P64" s="84"/>
      <c r="Q64" s="84"/>
    </row>
    <row r="65" spans="2:17" ht="15" hidden="1" customHeight="1">
      <c r="B65" s="77"/>
      <c r="C65" s="77"/>
      <c r="F65" s="105" t="s">
        <v>222</v>
      </c>
      <c r="G65" s="278">
        <f>SUMIF($H$47:$H$61,"A-1",$G$47:$G$61)</f>
        <v>0</v>
      </c>
      <c r="H65" s="148">
        <f>G29+G65</f>
        <v>0</v>
      </c>
      <c r="I65" s="281"/>
      <c r="J65" s="281"/>
      <c r="K65" s="182"/>
      <c r="L65" s="84"/>
      <c r="M65" s="84"/>
      <c r="N65" s="84"/>
      <c r="O65" s="84"/>
      <c r="P65" s="84"/>
      <c r="Q65" s="84"/>
    </row>
    <row r="66" spans="2:17" ht="15" hidden="1" customHeight="1">
      <c r="B66" s="77"/>
      <c r="C66" s="77"/>
      <c r="F66" s="105" t="s">
        <v>223</v>
      </c>
      <c r="G66" s="278">
        <f>SUMIF($H$47:$H$61,"A-2",$G$47:$G$61)</f>
        <v>0</v>
      </c>
      <c r="H66" s="148">
        <f>G30+G66</f>
        <v>0</v>
      </c>
      <c r="I66" s="281"/>
      <c r="J66" s="281"/>
    </row>
    <row r="67" spans="2:17" ht="15" hidden="1" customHeight="1">
      <c r="B67" s="77"/>
      <c r="C67" s="77"/>
      <c r="F67" s="105" t="s">
        <v>240</v>
      </c>
      <c r="G67" s="278">
        <f>SUMIF($H$47:$H$61,"A-3",$G$47:$G$61)</f>
        <v>0</v>
      </c>
      <c r="H67" s="148">
        <f>G31+G67</f>
        <v>0</v>
      </c>
      <c r="I67" s="281"/>
      <c r="J67" s="281"/>
    </row>
    <row r="68" spans="2:17" ht="15" hidden="1" customHeight="1">
      <c r="B68" s="77"/>
      <c r="C68" s="77"/>
      <c r="F68" s="358" t="s">
        <v>241</v>
      </c>
      <c r="G68" s="278">
        <f>SUMIF($H$47:$H$61,"A-4",$G$47:$G$61)</f>
        <v>0</v>
      </c>
      <c r="H68" s="148">
        <f t="shared" ref="H68:H79" si="9">G32+G68</f>
        <v>0</v>
      </c>
      <c r="I68" s="281"/>
      <c r="J68" s="281"/>
    </row>
    <row r="69" spans="2:17" ht="15" hidden="1" customHeight="1">
      <c r="B69" s="77"/>
      <c r="C69" s="77"/>
      <c r="F69" s="358" t="s">
        <v>242</v>
      </c>
      <c r="G69" s="278">
        <f>SUMIF($H$47:$H$61,"A-5",$G$47:$G$61)</f>
        <v>0</v>
      </c>
      <c r="H69" s="148">
        <f t="shared" si="9"/>
        <v>0</v>
      </c>
      <c r="I69" s="281"/>
      <c r="J69" s="281"/>
    </row>
    <row r="70" spans="2:17" ht="15" hidden="1" customHeight="1">
      <c r="B70" s="77"/>
      <c r="C70" s="77"/>
      <c r="F70" s="358" t="s">
        <v>228</v>
      </c>
      <c r="G70" s="278">
        <f>SUMIF($H$47:$H$61,"B-1",$G$47:$G$61)</f>
        <v>0</v>
      </c>
      <c r="H70" s="148">
        <f t="shared" si="9"/>
        <v>0</v>
      </c>
      <c r="I70" s="281"/>
      <c r="J70" s="281"/>
    </row>
    <row r="71" spans="2:17" ht="15" hidden="1" customHeight="1">
      <c r="B71" s="77"/>
      <c r="C71" s="77"/>
      <c r="F71" s="358" t="s">
        <v>229</v>
      </c>
      <c r="G71" s="278">
        <f>SUMIF($H$47:$H$61,"B-2",$G$47:$G$61)</f>
        <v>0</v>
      </c>
      <c r="H71" s="148">
        <f t="shared" si="9"/>
        <v>0</v>
      </c>
      <c r="I71" s="281"/>
      <c r="J71" s="281"/>
    </row>
    <row r="72" spans="2:17" ht="15" hidden="1" customHeight="1">
      <c r="B72" s="77"/>
      <c r="C72" s="77"/>
      <c r="F72" s="358" t="s">
        <v>239</v>
      </c>
      <c r="G72" s="278">
        <f>SUMIF($H$47:$H$61,"B-3",$G$47:$G$61)</f>
        <v>0</v>
      </c>
      <c r="H72" s="148">
        <f t="shared" si="9"/>
        <v>0</v>
      </c>
      <c r="I72" s="281"/>
      <c r="J72" s="281"/>
    </row>
    <row r="73" spans="2:17" ht="15" hidden="1" customHeight="1">
      <c r="B73" s="77"/>
      <c r="C73" s="77"/>
      <c r="F73" s="358" t="s">
        <v>243</v>
      </c>
      <c r="G73" s="278">
        <f>SUMIF($H$47:$H$61,"B-4",$G$47:$G$61)</f>
        <v>0</v>
      </c>
      <c r="H73" s="148">
        <f t="shared" si="9"/>
        <v>0</v>
      </c>
      <c r="I73" s="281"/>
      <c r="J73" s="281"/>
    </row>
    <row r="74" spans="2:17" ht="15" hidden="1" customHeight="1">
      <c r="B74" s="77"/>
      <c r="C74" s="77"/>
      <c r="F74" s="358" t="s">
        <v>244</v>
      </c>
      <c r="G74" s="278">
        <f>SUMIF($H$47:$H$61,"B-5",$G$47:$G$61)</f>
        <v>0</v>
      </c>
      <c r="H74" s="148">
        <f t="shared" si="9"/>
        <v>0</v>
      </c>
      <c r="I74" s="281"/>
      <c r="J74" s="281"/>
    </row>
    <row r="75" spans="2:17" ht="15" hidden="1" customHeight="1">
      <c r="B75" s="77"/>
      <c r="C75" s="77"/>
      <c r="F75" s="358" t="s">
        <v>233</v>
      </c>
      <c r="G75" s="278">
        <f>SUMIF($H$47:$H$61,"C-1",$G$47:$G$61)</f>
        <v>0</v>
      </c>
      <c r="H75" s="148">
        <f t="shared" si="9"/>
        <v>0</v>
      </c>
      <c r="I75" s="281"/>
      <c r="J75" s="281"/>
    </row>
    <row r="76" spans="2:17" ht="15" hidden="1" customHeight="1">
      <c r="B76" s="77"/>
      <c r="C76" s="77"/>
      <c r="F76" s="358" t="s">
        <v>234</v>
      </c>
      <c r="G76" s="278">
        <f>SUMIF($H$47:$H$61,"C-2",$G$47:$G$61)</f>
        <v>0</v>
      </c>
      <c r="H76" s="148">
        <f t="shared" si="9"/>
        <v>0</v>
      </c>
      <c r="I76" s="281"/>
      <c r="J76" s="281"/>
    </row>
    <row r="77" spans="2:17" ht="15" hidden="1" customHeight="1">
      <c r="B77" s="77"/>
      <c r="C77" s="77"/>
      <c r="F77" s="358" t="s">
        <v>245</v>
      </c>
      <c r="G77" s="278">
        <f>SUMIF($H$47:$H$61,"C-3",$G$47:$G$61)</f>
        <v>0</v>
      </c>
      <c r="H77" s="148">
        <f t="shared" si="9"/>
        <v>0</v>
      </c>
      <c r="I77" s="281"/>
      <c r="J77" s="281"/>
    </row>
    <row r="78" spans="2:17" ht="15" hidden="1" customHeight="1">
      <c r="B78" s="77"/>
      <c r="C78" s="77"/>
      <c r="F78" s="358" t="s">
        <v>246</v>
      </c>
      <c r="G78" s="278">
        <f>SUMIF($H$47:$H$61,"C-4",$G$47:$G$61)</f>
        <v>0</v>
      </c>
      <c r="H78" s="148">
        <f t="shared" si="9"/>
        <v>0</v>
      </c>
      <c r="I78" s="281"/>
      <c r="J78" s="281"/>
    </row>
    <row r="79" spans="2:17" ht="15" hidden="1" customHeight="1">
      <c r="B79" s="77"/>
      <c r="C79" s="77"/>
      <c r="F79" s="358" t="s">
        <v>247</v>
      </c>
      <c r="G79" s="278">
        <f>SUMIF($H$47:$H$61,"C-5",$G$47:$G$61)</f>
        <v>0</v>
      </c>
      <c r="H79" s="148">
        <f t="shared" si="9"/>
        <v>0</v>
      </c>
      <c r="I79" s="281"/>
      <c r="J79" s="281"/>
    </row>
    <row r="80" spans="2:17" ht="15" hidden="1" customHeight="1">
      <c r="B80" s="77"/>
      <c r="C80" s="77"/>
      <c r="F80" s="105" t="s">
        <v>248</v>
      </c>
      <c r="G80" s="282">
        <f>SUM(G65:G79)</f>
        <v>0</v>
      </c>
      <c r="H80" s="278">
        <f>SUM(H65:H79)</f>
        <v>0</v>
      </c>
      <c r="I80" s="281"/>
      <c r="J80" s="281"/>
    </row>
    <row r="81" spans="1:7" ht="15" hidden="1" thickBot="1"/>
    <row r="82" spans="1:7" ht="30" customHeight="1" thickBot="1">
      <c r="A82" s="283"/>
      <c r="B82" s="69" t="s">
        <v>137</v>
      </c>
      <c r="C82" s="283"/>
      <c r="D82" s="371"/>
      <c r="E82" s="19"/>
      <c r="F82" s="163" t="s">
        <v>34</v>
      </c>
      <c r="G82" s="383" t="s">
        <v>257</v>
      </c>
    </row>
    <row r="83" spans="1:7" ht="30" customHeight="1">
      <c r="A83" s="283"/>
      <c r="B83" s="283"/>
      <c r="C83" s="283"/>
      <c r="D83" s="380"/>
      <c r="E83" s="164" t="s">
        <v>138</v>
      </c>
      <c r="F83" s="165">
        <f>SUM(F27+F62)</f>
        <v>0</v>
      </c>
      <c r="G83" s="166">
        <f>SUM(G27+G62)</f>
        <v>0</v>
      </c>
    </row>
    <row r="84" spans="1:7" ht="30" customHeight="1" thickBot="1">
      <c r="A84" s="283"/>
      <c r="B84" s="283"/>
      <c r="C84" s="283"/>
      <c r="D84" s="381"/>
      <c r="E84" s="167" t="s">
        <v>124</v>
      </c>
      <c r="F84" s="168"/>
      <c r="G84" s="169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 xr:uid="{00000000-0002-0000-0400-000000000000}">
      <formula1>分類</formula1>
    </dataValidation>
  </dataValidations>
  <printOptions horizontalCentered="1"/>
  <pageMargins left="0.43307086614173229" right="0.43307086614173229" top="0.43307086614173229" bottom="0.35433070866141736" header="0.31496062992125984" footer="0.31496062992125984"/>
  <pageSetup paperSize="9" scale="80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E7" sqref="E7:G8"/>
    </sheetView>
  </sheetViews>
  <sheetFormatPr defaultColWidth="9" defaultRowHeight="14.25"/>
  <cols>
    <col min="1" max="1" width="7.875" style="69" customWidth="1"/>
    <col min="2" max="2" width="26.75" style="69" customWidth="1"/>
    <col min="3" max="3" width="12.75" style="82" customWidth="1"/>
    <col min="4" max="4" width="15.75" style="69" customWidth="1"/>
    <col min="5" max="5" width="16" style="82" customWidth="1"/>
    <col min="6" max="6" width="22.75" style="69" customWidth="1"/>
    <col min="7" max="7" width="36.75" style="69" customWidth="1"/>
    <col min="8" max="8" width="9.25" style="69" customWidth="1"/>
    <col min="9" max="16384" width="9" style="69"/>
  </cols>
  <sheetData>
    <row r="1" spans="1:8" ht="18" customHeight="1">
      <c r="A1" s="518"/>
      <c r="B1" s="518"/>
      <c r="C1" s="518"/>
      <c r="D1" s="518"/>
      <c r="E1" s="518"/>
      <c r="F1" s="518"/>
      <c r="G1" s="518"/>
    </row>
    <row r="2" spans="1:8" ht="20.100000000000001" customHeight="1" thickBot="1">
      <c r="A2" s="79"/>
      <c r="B2" s="79"/>
      <c r="C2" s="31"/>
      <c r="D2" s="56"/>
      <c r="E2" s="80"/>
      <c r="F2" s="81"/>
      <c r="G2" s="56"/>
    </row>
    <row r="3" spans="1:8" ht="20.100000000000001" customHeight="1" thickBot="1">
      <c r="A3" s="59" t="s">
        <v>50</v>
      </c>
      <c r="B3" s="59" t="s">
        <v>19</v>
      </c>
      <c r="C3" s="31"/>
      <c r="D3" s="56"/>
      <c r="E3" s="114">
        <f>E5+様式2_4旅費!F4+様式2_4旅費!F6+様式2_5現地活動費!E3+'様式2_6本邦受入活動費&amp;管理費'!E4</f>
        <v>0</v>
      </c>
      <c r="F3" s="56" t="s">
        <v>1</v>
      </c>
      <c r="G3" s="56"/>
    </row>
    <row r="4" spans="1:8" ht="32.1" customHeight="1">
      <c r="A4" s="32"/>
      <c r="B4" s="33"/>
      <c r="C4" s="31"/>
      <c r="D4" s="56"/>
      <c r="E4" s="57"/>
      <c r="F4" s="256"/>
      <c r="G4" s="256"/>
    </row>
    <row r="5" spans="1:8" ht="32.1" customHeight="1" thickBot="1">
      <c r="A5" s="60" t="s">
        <v>2</v>
      </c>
      <c r="B5" s="33" t="s">
        <v>151</v>
      </c>
      <c r="C5" s="31"/>
      <c r="D5" s="81"/>
      <c r="E5" s="113">
        <f>F40</f>
        <v>0</v>
      </c>
      <c r="F5" s="56" t="s">
        <v>1</v>
      </c>
      <c r="G5" s="56"/>
    </row>
    <row r="6" spans="1:8" ht="32.1" customHeight="1" thickTop="1">
      <c r="A6" s="56"/>
      <c r="B6" s="56"/>
      <c r="C6" s="57"/>
      <c r="D6" s="56"/>
      <c r="E6" s="57"/>
      <c r="F6" s="56"/>
      <c r="G6" s="56"/>
    </row>
    <row r="7" spans="1:8" s="18" customFormat="1" ht="32.1" customHeight="1" thickBot="1">
      <c r="A7" s="34" t="s">
        <v>183</v>
      </c>
      <c r="B7" s="35"/>
      <c r="C7" s="35"/>
      <c r="D7" s="45">
        <f>F22</f>
        <v>0</v>
      </c>
      <c r="E7" s="34" t="s">
        <v>11</v>
      </c>
      <c r="F7" s="34"/>
      <c r="G7" s="34"/>
    </row>
    <row r="8" spans="1:8" s="18" customFormat="1" ht="32.1" customHeight="1">
      <c r="A8" s="519" t="s">
        <v>199</v>
      </c>
      <c r="B8" s="520"/>
      <c r="C8" s="521"/>
      <c r="D8" s="185" t="s">
        <v>155</v>
      </c>
      <c r="E8" s="185" t="s">
        <v>200</v>
      </c>
      <c r="F8" s="185" t="s">
        <v>156</v>
      </c>
      <c r="G8" s="186" t="s">
        <v>204</v>
      </c>
      <c r="H8" s="216" t="s">
        <v>154</v>
      </c>
    </row>
    <row r="9" spans="1:8" s="18" customFormat="1" ht="32.1" customHeight="1">
      <c r="A9" s="537" t="s">
        <v>299</v>
      </c>
      <c r="B9" s="531"/>
      <c r="C9" s="532"/>
      <c r="D9" s="187"/>
      <c r="E9" s="187"/>
      <c r="F9" s="453">
        <f>'機材様式（別紙明細）'!C4</f>
        <v>0</v>
      </c>
      <c r="G9" s="198" t="s">
        <v>180</v>
      </c>
      <c r="H9" s="231"/>
    </row>
    <row r="10" spans="1:8" s="18" customFormat="1" ht="32.1" customHeight="1">
      <c r="A10" s="538"/>
      <c r="B10" s="531"/>
      <c r="C10" s="532"/>
      <c r="D10" s="188"/>
      <c r="E10" s="188"/>
      <c r="F10" s="453">
        <f>D10*E10</f>
        <v>0</v>
      </c>
      <c r="G10" s="198"/>
      <c r="H10" s="231"/>
    </row>
    <row r="11" spans="1:8" s="18" customFormat="1" ht="32.1" customHeight="1">
      <c r="A11" s="539"/>
      <c r="B11" s="531"/>
      <c r="C11" s="532"/>
      <c r="D11" s="188"/>
      <c r="E11" s="188"/>
      <c r="F11" s="453">
        <f>D11*E11</f>
        <v>0</v>
      </c>
      <c r="G11" s="198"/>
      <c r="H11" s="231"/>
    </row>
    <row r="12" spans="1:8" s="18" customFormat="1" ht="32.1" customHeight="1">
      <c r="A12" s="528" t="s">
        <v>201</v>
      </c>
      <c r="B12" s="529"/>
      <c r="C12" s="529"/>
      <c r="D12" s="529"/>
      <c r="E12" s="530"/>
      <c r="F12" s="454">
        <f>SUM(F9:F11)</f>
        <v>0</v>
      </c>
      <c r="G12" s="199"/>
      <c r="H12" s="231"/>
    </row>
    <row r="13" spans="1:8" s="18" customFormat="1" ht="32.1" customHeight="1">
      <c r="A13" s="537" t="s">
        <v>58</v>
      </c>
      <c r="B13" s="531"/>
      <c r="C13" s="532"/>
      <c r="D13" s="187"/>
      <c r="E13" s="187"/>
      <c r="F13" s="455">
        <f>'機材様式（別紙明細）'!C16</f>
        <v>0</v>
      </c>
      <c r="G13" s="200" t="s">
        <v>181</v>
      </c>
      <c r="H13" s="231"/>
    </row>
    <row r="14" spans="1:8" s="18" customFormat="1" ht="32.1" customHeight="1">
      <c r="A14" s="540"/>
      <c r="B14" s="531"/>
      <c r="C14" s="532"/>
      <c r="D14" s="189"/>
      <c r="E14" s="189"/>
      <c r="F14" s="453">
        <f>D14*E14</f>
        <v>0</v>
      </c>
      <c r="G14" s="200"/>
      <c r="H14" s="231"/>
    </row>
    <row r="15" spans="1:8" s="18" customFormat="1" ht="32.1" customHeight="1">
      <c r="A15" s="541"/>
      <c r="B15" s="531"/>
      <c r="C15" s="532"/>
      <c r="D15" s="188"/>
      <c r="E15" s="188"/>
      <c r="F15" s="453">
        <f>D15*E15</f>
        <v>0</v>
      </c>
      <c r="G15" s="200"/>
      <c r="H15" s="231"/>
    </row>
    <row r="16" spans="1:8" s="18" customFormat="1" ht="32.1" customHeight="1">
      <c r="A16" s="528" t="s">
        <v>201</v>
      </c>
      <c r="B16" s="529"/>
      <c r="C16" s="529"/>
      <c r="D16" s="529"/>
      <c r="E16" s="530"/>
      <c r="F16" s="454">
        <f>SUM(F13:F15)</f>
        <v>0</v>
      </c>
      <c r="G16" s="201"/>
      <c r="H16" s="231"/>
    </row>
    <row r="17" spans="1:8" s="18" customFormat="1" ht="32.1" customHeight="1">
      <c r="A17" s="533" t="s">
        <v>55</v>
      </c>
      <c r="B17" s="531"/>
      <c r="C17" s="532"/>
      <c r="D17" s="187"/>
      <c r="E17" s="187"/>
      <c r="F17" s="456">
        <f>'機材様式（別紙明細）'!C24</f>
        <v>0</v>
      </c>
      <c r="G17" s="201" t="s">
        <v>182</v>
      </c>
      <c r="H17" s="231"/>
    </row>
    <row r="18" spans="1:8" s="18" customFormat="1" ht="32.1" customHeight="1">
      <c r="A18" s="534"/>
      <c r="B18" s="531"/>
      <c r="C18" s="532"/>
      <c r="D18" s="191"/>
      <c r="E18" s="192"/>
      <c r="F18" s="453">
        <f>D18*E18</f>
        <v>0</v>
      </c>
      <c r="G18" s="190"/>
      <c r="H18" s="231"/>
    </row>
    <row r="19" spans="1:8" s="18" customFormat="1" ht="32.1" customHeight="1">
      <c r="A19" s="534"/>
      <c r="B19" s="531"/>
      <c r="C19" s="532"/>
      <c r="D19" s="193"/>
      <c r="E19" s="192"/>
      <c r="F19" s="453">
        <f>D19*E19</f>
        <v>0</v>
      </c>
      <c r="G19" s="190"/>
      <c r="H19" s="231"/>
    </row>
    <row r="20" spans="1:8" s="18" customFormat="1" ht="32.1" customHeight="1">
      <c r="A20" s="525" t="s">
        <v>201</v>
      </c>
      <c r="B20" s="526"/>
      <c r="C20" s="526"/>
      <c r="D20" s="526"/>
      <c r="E20" s="527"/>
      <c r="F20" s="454">
        <f>SUM(F17:F19)</f>
        <v>0</v>
      </c>
      <c r="G20" s="194"/>
    </row>
    <row r="21" spans="1:8" s="18" customFormat="1" ht="32.1" customHeight="1" thickBot="1">
      <c r="A21" s="535" t="s">
        <v>202</v>
      </c>
      <c r="B21" s="536"/>
      <c r="C21" s="536"/>
      <c r="D21" s="536"/>
      <c r="E21" s="536"/>
      <c r="F21" s="457">
        <f>F12+F16+F20</f>
        <v>0</v>
      </c>
      <c r="G21" s="195"/>
    </row>
    <row r="22" spans="1:8" s="18" customFormat="1" ht="32.1" customHeight="1" thickBot="1">
      <c r="A22" s="34"/>
      <c r="B22" s="34"/>
      <c r="C22" s="34"/>
      <c r="D22" s="34"/>
      <c r="E22" s="69" t="s">
        <v>82</v>
      </c>
      <c r="F22" s="444">
        <f>ROUNDDOWN(F21,-3)</f>
        <v>0</v>
      </c>
      <c r="G22" s="34"/>
    </row>
    <row r="23" spans="1:8" s="18" customFormat="1" ht="32.1" customHeight="1">
      <c r="A23" s="34"/>
      <c r="B23" s="34"/>
      <c r="C23" s="34"/>
      <c r="D23" s="34"/>
      <c r="E23" s="38"/>
      <c r="F23" s="458"/>
      <c r="G23" s="34"/>
    </row>
    <row r="24" spans="1:8" s="18" customFormat="1" ht="32.1" customHeight="1" thickBot="1">
      <c r="A24" s="39" t="s">
        <v>184</v>
      </c>
      <c r="B24" s="39"/>
      <c r="C24" s="39"/>
      <c r="D24" s="45">
        <f>F30</f>
        <v>0</v>
      </c>
      <c r="E24" s="34" t="s">
        <v>11</v>
      </c>
      <c r="F24" s="459"/>
      <c r="G24" s="34"/>
    </row>
    <row r="25" spans="1:8" s="18" customFormat="1" ht="32.1" customHeight="1">
      <c r="A25" s="519" t="s">
        <v>199</v>
      </c>
      <c r="B25" s="520"/>
      <c r="C25" s="521"/>
      <c r="D25" s="185" t="s">
        <v>155</v>
      </c>
      <c r="E25" s="185" t="s">
        <v>200</v>
      </c>
      <c r="F25" s="460" t="s">
        <v>156</v>
      </c>
      <c r="G25" s="186" t="s">
        <v>204</v>
      </c>
      <c r="H25" s="216" t="s">
        <v>154</v>
      </c>
    </row>
    <row r="26" spans="1:8" s="18" customFormat="1" ht="32.1" customHeight="1">
      <c r="A26" s="542"/>
      <c r="B26" s="543"/>
      <c r="C26" s="544"/>
      <c r="D26" s="109"/>
      <c r="E26" s="47"/>
      <c r="F26" s="453">
        <f>D26*E26</f>
        <v>0</v>
      </c>
      <c r="G26" s="49"/>
      <c r="H26" s="231"/>
    </row>
    <row r="27" spans="1:8" s="18" customFormat="1" ht="32.1" customHeight="1">
      <c r="A27" s="542"/>
      <c r="B27" s="543"/>
      <c r="C27" s="544"/>
      <c r="D27" s="109"/>
      <c r="E27" s="47"/>
      <c r="F27" s="453">
        <f>D27*E27</f>
        <v>0</v>
      </c>
      <c r="G27" s="49"/>
      <c r="H27" s="231"/>
    </row>
    <row r="28" spans="1:8" s="18" customFormat="1" ht="32.1" customHeight="1">
      <c r="A28" s="542"/>
      <c r="B28" s="543"/>
      <c r="C28" s="544"/>
      <c r="D28" s="110"/>
      <c r="E28" s="48"/>
      <c r="F28" s="453">
        <f>D28*E28</f>
        <v>0</v>
      </c>
      <c r="G28" s="50"/>
      <c r="H28" s="231"/>
    </row>
    <row r="29" spans="1:8" s="18" customFormat="1" ht="32.1" customHeight="1" thickBot="1">
      <c r="A29" s="522" t="s">
        <v>203</v>
      </c>
      <c r="B29" s="523"/>
      <c r="C29" s="523"/>
      <c r="D29" s="523"/>
      <c r="E29" s="524"/>
      <c r="F29" s="457">
        <f>SUM(F26:F28)</f>
        <v>0</v>
      </c>
      <c r="G29" s="37"/>
    </row>
    <row r="30" spans="1:8" s="18" customFormat="1" ht="32.1" customHeight="1" thickBot="1">
      <c r="A30" s="39"/>
      <c r="B30" s="39"/>
      <c r="C30" s="34"/>
      <c r="D30" s="34"/>
      <c r="E30" s="69" t="s">
        <v>82</v>
      </c>
      <c r="F30" s="444">
        <f>ROUNDDOWN(F29,-3)</f>
        <v>0</v>
      </c>
      <c r="G30" s="34"/>
    </row>
    <row r="31" spans="1:8" s="18" customFormat="1" ht="32.1" customHeight="1">
      <c r="A31" s="39"/>
      <c r="B31" s="39"/>
      <c r="C31" s="34"/>
      <c r="D31" s="34"/>
      <c r="E31" s="38"/>
      <c r="F31" s="458"/>
      <c r="G31" s="34"/>
    </row>
    <row r="32" spans="1:8" s="18" customFormat="1" ht="32.1" customHeight="1" thickBot="1">
      <c r="A32" s="61" t="s">
        <v>185</v>
      </c>
      <c r="B32" s="61"/>
      <c r="C32" s="39"/>
      <c r="D32" s="45">
        <f>F38</f>
        <v>0</v>
      </c>
      <c r="E32" s="34" t="s">
        <v>11</v>
      </c>
      <c r="F32" s="459"/>
      <c r="G32" s="34"/>
    </row>
    <row r="33" spans="1:8" s="18" customFormat="1" ht="32.1" customHeight="1">
      <c r="A33" s="519" t="s">
        <v>199</v>
      </c>
      <c r="B33" s="520"/>
      <c r="C33" s="521"/>
      <c r="D33" s="185" t="s">
        <v>155</v>
      </c>
      <c r="E33" s="185" t="s">
        <v>200</v>
      </c>
      <c r="F33" s="460" t="s">
        <v>156</v>
      </c>
      <c r="G33" s="186" t="s">
        <v>204</v>
      </c>
      <c r="H33" s="216" t="s">
        <v>154</v>
      </c>
    </row>
    <row r="34" spans="1:8" ht="32.1" customHeight="1">
      <c r="A34" s="542" t="s">
        <v>250</v>
      </c>
      <c r="B34" s="543"/>
      <c r="C34" s="544"/>
      <c r="D34" s="109"/>
      <c r="E34" s="52"/>
      <c r="F34" s="453">
        <f>D34*E34</f>
        <v>0</v>
      </c>
      <c r="G34" s="53"/>
      <c r="H34" s="73"/>
    </row>
    <row r="35" spans="1:8" ht="32.1" customHeight="1">
      <c r="A35" s="542" t="s">
        <v>251</v>
      </c>
      <c r="B35" s="543"/>
      <c r="C35" s="544"/>
      <c r="D35" s="109"/>
      <c r="E35" s="52"/>
      <c r="F35" s="453">
        <f>D35*E35</f>
        <v>0</v>
      </c>
      <c r="G35" s="53"/>
      <c r="H35" s="73"/>
    </row>
    <row r="36" spans="1:8" ht="32.1" customHeight="1">
      <c r="A36" s="542"/>
      <c r="B36" s="543"/>
      <c r="C36" s="544"/>
      <c r="D36" s="110"/>
      <c r="E36" s="54"/>
      <c r="F36" s="453">
        <f>D36*E36</f>
        <v>0</v>
      </c>
      <c r="G36" s="55"/>
      <c r="H36" s="73"/>
    </row>
    <row r="37" spans="1:8" ht="32.1" customHeight="1" thickBot="1">
      <c r="A37" s="522" t="s">
        <v>203</v>
      </c>
      <c r="B37" s="523"/>
      <c r="C37" s="523"/>
      <c r="D37" s="523"/>
      <c r="E37" s="524"/>
      <c r="F37" s="457">
        <f>SUM(F34:F36)</f>
        <v>0</v>
      </c>
      <c r="G37" s="37"/>
    </row>
    <row r="38" spans="1:8" ht="32.1" customHeight="1" thickBot="1">
      <c r="A38" s="39"/>
      <c r="B38" s="39"/>
      <c r="C38" s="34"/>
      <c r="D38" s="34"/>
      <c r="E38" s="69" t="s">
        <v>82</v>
      </c>
      <c r="F38" s="444">
        <f>ROUNDDOWN(F37,-3)</f>
        <v>0</v>
      </c>
      <c r="G38" s="34"/>
    </row>
    <row r="39" spans="1:8" ht="32.1" customHeight="1">
      <c r="A39" s="39"/>
      <c r="B39" s="39"/>
      <c r="C39" s="34"/>
      <c r="D39" s="34"/>
      <c r="E39" s="38"/>
      <c r="F39" s="458"/>
      <c r="G39" s="34"/>
    </row>
    <row r="40" spans="1:8" ht="32.1" customHeight="1">
      <c r="A40" s="39" t="s">
        <v>327</v>
      </c>
      <c r="B40" s="39"/>
      <c r="C40" s="34"/>
      <c r="E40" s="92"/>
      <c r="F40" s="461">
        <f>D7+D24+D32</f>
        <v>0</v>
      </c>
      <c r="G40" s="40" t="s">
        <v>11</v>
      </c>
    </row>
    <row r="41" spans="1:8">
      <c r="A41" s="34"/>
      <c r="B41" s="34"/>
      <c r="C41" s="34"/>
      <c r="D41" s="34"/>
      <c r="E41" s="39"/>
      <c r="F41" s="34"/>
      <c r="G41" s="34"/>
    </row>
    <row r="42" spans="1:8">
      <c r="A42" s="56"/>
      <c r="B42" s="56"/>
      <c r="C42" s="57"/>
      <c r="D42" s="56"/>
      <c r="E42" s="80"/>
      <c r="F42" s="56"/>
      <c r="G42" s="56"/>
    </row>
    <row r="43" spans="1:8">
      <c r="A43" s="58"/>
      <c r="B43" s="56"/>
      <c r="C43" s="57"/>
      <c r="D43" s="56"/>
      <c r="E43" s="80"/>
      <c r="F43" s="56"/>
      <c r="G43" s="56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43307086614173229" top="0.43307086614173229" bottom="0.43307086614173229" header="0.31496062992125984" footer="0.31496062992125984"/>
  <pageSetup paperSize="9" scale="64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Z15" sqref="Z15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8.625" style="6" customWidth="1"/>
    <col min="4" max="4" width="7.2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197" t="s">
        <v>329</v>
      </c>
      <c r="AB1" s="197" t="s">
        <v>330</v>
      </c>
    </row>
    <row r="2" spans="1:28">
      <c r="A2" s="59" t="s">
        <v>50</v>
      </c>
      <c r="B2" s="59" t="s">
        <v>19</v>
      </c>
      <c r="C2" s="59"/>
      <c r="AA2" s="196">
        <v>3800</v>
      </c>
      <c r="AB2" s="196">
        <v>11600</v>
      </c>
    </row>
    <row r="3" spans="1:28">
      <c r="A3" s="51" t="s">
        <v>29</v>
      </c>
      <c r="B3" s="6" t="s">
        <v>49</v>
      </c>
      <c r="AA3" s="196">
        <v>3420</v>
      </c>
      <c r="AB3" s="196">
        <v>10440</v>
      </c>
    </row>
    <row r="4" spans="1:28" ht="30" customHeight="1" thickBot="1">
      <c r="B4" s="7"/>
      <c r="C4" s="7"/>
      <c r="D4" s="295" t="s">
        <v>62</v>
      </c>
      <c r="E4" s="7"/>
      <c r="F4" s="559">
        <f>E43</f>
        <v>0</v>
      </c>
      <c r="G4" s="559"/>
      <c r="H4" s="7" t="s">
        <v>63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91"/>
      <c r="AA4" s="196">
        <v>3040</v>
      </c>
      <c r="AB4" s="196">
        <v>9280</v>
      </c>
    </row>
    <row r="5" spans="1:28" ht="12" customHeight="1" thickTop="1">
      <c r="B5" s="295"/>
      <c r="C5" s="295"/>
      <c r="D5" s="295"/>
      <c r="E5" s="295"/>
      <c r="F5" s="46"/>
      <c r="G5" s="46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91"/>
    </row>
    <row r="6" spans="1:28" ht="30" customHeight="1" thickBot="1">
      <c r="B6" s="564" t="s">
        <v>150</v>
      </c>
      <c r="C6" s="564"/>
      <c r="D6" s="564"/>
      <c r="E6" s="564"/>
      <c r="F6" s="559">
        <f>V43</f>
        <v>0</v>
      </c>
      <c r="G6" s="559"/>
      <c r="H6" s="7" t="s">
        <v>63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91"/>
    </row>
    <row r="7" spans="1:28" ht="27" customHeight="1" thickTop="1">
      <c r="G7" s="7"/>
      <c r="H7" s="7"/>
    </row>
    <row r="8" spans="1:28" ht="52.5" customHeight="1">
      <c r="A8" s="430" t="s">
        <v>321</v>
      </c>
      <c r="B8" s="297" t="s">
        <v>72</v>
      </c>
      <c r="C8" s="72" t="s">
        <v>73</v>
      </c>
      <c r="D8" s="8" t="s">
        <v>319</v>
      </c>
      <c r="E8" s="8" t="s">
        <v>320</v>
      </c>
      <c r="F8" s="8" t="s">
        <v>126</v>
      </c>
      <c r="G8" s="8" t="s">
        <v>38</v>
      </c>
      <c r="H8" s="9"/>
      <c r="I8" s="561" t="s">
        <v>12</v>
      </c>
      <c r="J8" s="562"/>
      <c r="K8" s="562"/>
      <c r="L8" s="562"/>
      <c r="M8" s="562"/>
      <c r="N8" s="563"/>
      <c r="O8" s="561" t="s">
        <v>13</v>
      </c>
      <c r="P8" s="562"/>
      <c r="Q8" s="562"/>
      <c r="R8" s="562"/>
      <c r="S8" s="562"/>
      <c r="T8" s="563"/>
      <c r="U8" s="8" t="s">
        <v>328</v>
      </c>
      <c r="V8" s="8" t="s">
        <v>18</v>
      </c>
    </row>
    <row r="9" spans="1:28" ht="30" customHeight="1">
      <c r="A9" s="436"/>
      <c r="B9" s="152" t="str">
        <f>IF($A9="","",VLOOKUP($A9,従事者明細!$A$3:$F$52,2,FALSE))</f>
        <v/>
      </c>
      <c r="C9" s="107" t="str">
        <f>IF($A9="","",VLOOKUP($A9,従事者明細!$A$3:$F$52,3,FALSE))</f>
        <v/>
      </c>
      <c r="D9" s="2"/>
      <c r="E9" s="162" t="str">
        <f t="shared" ref="E9:E41" si="0">IF($F9="","",VLOOKUP($F9,$D$46:$F$51,2,FALSE))</f>
        <v/>
      </c>
      <c r="F9" s="170"/>
      <c r="G9" s="290" t="str">
        <f t="shared" ref="G9:G41" si="1">IF($F9="","",VLOOKUP($F9,$D$46:$F$51,3,FALSE))</f>
        <v/>
      </c>
      <c r="H9" s="10"/>
      <c r="I9" s="202">
        <v>3800</v>
      </c>
      <c r="J9" s="11" t="s">
        <v>14</v>
      </c>
      <c r="K9" s="203" t="str">
        <f>IF(D9="","",D9)</f>
        <v/>
      </c>
      <c r="L9" s="11" t="s">
        <v>15</v>
      </c>
      <c r="M9" s="11" t="s">
        <v>16</v>
      </c>
      <c r="N9" s="257" t="str">
        <f>IF(K9="","",SUM(I9*K9))</f>
        <v/>
      </c>
      <c r="O9" s="233">
        <v>11600</v>
      </c>
      <c r="P9" s="11" t="s">
        <v>14</v>
      </c>
      <c r="Q9" s="203" t="str">
        <f>IF(K9="","",K9-2)</f>
        <v/>
      </c>
      <c r="R9" s="11" t="s">
        <v>17</v>
      </c>
      <c r="S9" s="11" t="s">
        <v>16</v>
      </c>
      <c r="T9" s="257" t="str">
        <f>IF(Q9="","",SUM(O9*Q9))</f>
        <v/>
      </c>
      <c r="U9" s="466"/>
      <c r="V9" s="258" t="str">
        <f>IF(D9="","",SUM(N9+T9+U9))</f>
        <v/>
      </c>
      <c r="X9" s="6" t="s">
        <v>76</v>
      </c>
    </row>
    <row r="10" spans="1:28" ht="30" customHeight="1">
      <c r="A10" s="436"/>
      <c r="B10" s="152" t="str">
        <f>IF($A10="","",VLOOKUP($A10,従事者明細!$A$3:$F$52,2,FALSE))</f>
        <v/>
      </c>
      <c r="C10" s="107" t="str">
        <f>IF($A10="","",VLOOKUP($A10,従事者明細!$A$3:$F$52,3,FALSE))</f>
        <v/>
      </c>
      <c r="D10" s="2"/>
      <c r="E10" s="162" t="str">
        <f t="shared" si="0"/>
        <v/>
      </c>
      <c r="F10" s="170"/>
      <c r="G10" s="290" t="str">
        <f t="shared" si="1"/>
        <v/>
      </c>
      <c r="H10" s="7"/>
      <c r="I10" s="202"/>
      <c r="J10" s="11" t="s">
        <v>14</v>
      </c>
      <c r="K10" s="203" t="str">
        <f t="shared" ref="K10:K41" si="2">IF(D10="","",D10)</f>
        <v/>
      </c>
      <c r="L10" s="11" t="s">
        <v>15</v>
      </c>
      <c r="M10" s="11" t="s">
        <v>16</v>
      </c>
      <c r="N10" s="257" t="str">
        <f t="shared" ref="N10:N41" si="3">IF(K10="","",SUM(I10*K10))</f>
        <v/>
      </c>
      <c r="O10" s="233"/>
      <c r="P10" s="11" t="s">
        <v>14</v>
      </c>
      <c r="Q10" s="203" t="str">
        <f t="shared" ref="Q10:Q41" si="4">IF(K10="","",K10-2)</f>
        <v/>
      </c>
      <c r="R10" s="11" t="s">
        <v>17</v>
      </c>
      <c r="S10" s="11" t="s">
        <v>16</v>
      </c>
      <c r="T10" s="257" t="str">
        <f t="shared" ref="T10:T41" si="5">IF(Q10="","",SUM(O10*Q10))</f>
        <v/>
      </c>
      <c r="U10" s="466"/>
      <c r="V10" s="258" t="str">
        <f t="shared" ref="V10:V41" si="6">IF(D10="","",SUM(N10+T10+U10))</f>
        <v/>
      </c>
      <c r="X10" s="6" t="s">
        <v>74</v>
      </c>
    </row>
    <row r="11" spans="1:28" ht="30" customHeight="1">
      <c r="A11" s="436"/>
      <c r="B11" s="152" t="str">
        <f>IF($A11="","",VLOOKUP($A11,従事者明細!$A$3:$F$52,2,FALSE))</f>
        <v/>
      </c>
      <c r="C11" s="107" t="str">
        <f>IF($A11="","",VLOOKUP($A11,従事者明細!$A$3:$F$52,3,FALSE))</f>
        <v/>
      </c>
      <c r="D11" s="2"/>
      <c r="E11" s="162" t="str">
        <f t="shared" si="0"/>
        <v/>
      </c>
      <c r="F11" s="170"/>
      <c r="G11" s="290" t="str">
        <f t="shared" si="1"/>
        <v/>
      </c>
      <c r="H11" s="7"/>
      <c r="I11" s="202"/>
      <c r="J11" s="11" t="s">
        <v>14</v>
      </c>
      <c r="K11" s="203" t="str">
        <f t="shared" si="2"/>
        <v/>
      </c>
      <c r="L11" s="11" t="s">
        <v>15</v>
      </c>
      <c r="M11" s="11" t="s">
        <v>16</v>
      </c>
      <c r="N11" s="257" t="str">
        <f t="shared" si="3"/>
        <v/>
      </c>
      <c r="O11" s="233"/>
      <c r="P11" s="11" t="s">
        <v>14</v>
      </c>
      <c r="Q11" s="203" t="str">
        <f t="shared" si="4"/>
        <v/>
      </c>
      <c r="R11" s="11" t="s">
        <v>17</v>
      </c>
      <c r="S11" s="11" t="s">
        <v>16</v>
      </c>
      <c r="T11" s="257" t="str">
        <f t="shared" si="5"/>
        <v/>
      </c>
      <c r="U11" s="466"/>
      <c r="V11" s="258" t="str">
        <f t="shared" si="6"/>
        <v/>
      </c>
      <c r="X11" s="6" t="s">
        <v>331</v>
      </c>
    </row>
    <row r="12" spans="1:28" ht="30" customHeight="1">
      <c r="A12" s="436"/>
      <c r="B12" s="152" t="str">
        <f>IF($A12="","",VLOOKUP($A12,従事者明細!$A$3:$F$52,2,FALSE))</f>
        <v/>
      </c>
      <c r="C12" s="107" t="str">
        <f>IF($A12="","",VLOOKUP($A12,従事者明細!$A$3:$F$52,3,FALSE))</f>
        <v/>
      </c>
      <c r="D12" s="2"/>
      <c r="E12" s="162" t="str">
        <f t="shared" si="0"/>
        <v/>
      </c>
      <c r="F12" s="170"/>
      <c r="G12" s="290" t="str">
        <f t="shared" si="1"/>
        <v/>
      </c>
      <c r="H12" s="7"/>
      <c r="I12" s="202"/>
      <c r="J12" s="11" t="s">
        <v>14</v>
      </c>
      <c r="K12" s="203" t="str">
        <f t="shared" si="2"/>
        <v/>
      </c>
      <c r="L12" s="11" t="s">
        <v>15</v>
      </c>
      <c r="M12" s="11" t="s">
        <v>16</v>
      </c>
      <c r="N12" s="257" t="str">
        <f t="shared" ref="N12:N14" si="7">IF(K12="","",SUM(I12*K12))</f>
        <v/>
      </c>
      <c r="O12" s="233"/>
      <c r="P12" s="11" t="s">
        <v>14</v>
      </c>
      <c r="Q12" s="203" t="str">
        <f t="shared" si="4"/>
        <v/>
      </c>
      <c r="R12" s="11" t="s">
        <v>17</v>
      </c>
      <c r="S12" s="11" t="s">
        <v>16</v>
      </c>
      <c r="T12" s="257" t="str">
        <f t="shared" ref="T12:T14" si="8">IF(Q12="","",SUM(O12*Q12))</f>
        <v/>
      </c>
      <c r="U12" s="466"/>
      <c r="V12" s="258" t="str">
        <f t="shared" ref="V12:V14" si="9">IF(D12="","",SUM(N12+T12+U12))</f>
        <v/>
      </c>
    </row>
    <row r="13" spans="1:28" ht="30" customHeight="1">
      <c r="A13" s="436"/>
      <c r="B13" s="152" t="str">
        <f>IF($A13="","",VLOOKUP($A13,従事者明細!$A$3:$F$52,2,FALSE))</f>
        <v/>
      </c>
      <c r="C13" s="107" t="str">
        <f>IF($A13="","",VLOOKUP($A13,従事者明細!$A$3:$F$52,3,FALSE))</f>
        <v/>
      </c>
      <c r="D13" s="2"/>
      <c r="E13" s="162" t="str">
        <f t="shared" si="0"/>
        <v/>
      </c>
      <c r="F13" s="170"/>
      <c r="G13" s="290" t="str">
        <f t="shared" si="1"/>
        <v/>
      </c>
      <c r="H13" s="7"/>
      <c r="I13" s="202"/>
      <c r="J13" s="11" t="s">
        <v>14</v>
      </c>
      <c r="K13" s="203" t="str">
        <f t="shared" ref="K13:K14" si="10">IF(D13="","",D13)</f>
        <v/>
      </c>
      <c r="L13" s="11" t="s">
        <v>15</v>
      </c>
      <c r="M13" s="11" t="s">
        <v>16</v>
      </c>
      <c r="N13" s="257" t="str">
        <f t="shared" si="7"/>
        <v/>
      </c>
      <c r="O13" s="233"/>
      <c r="P13" s="11" t="s">
        <v>14</v>
      </c>
      <c r="Q13" s="203" t="str">
        <f t="shared" si="4"/>
        <v/>
      </c>
      <c r="R13" s="11" t="s">
        <v>17</v>
      </c>
      <c r="S13" s="11" t="s">
        <v>16</v>
      </c>
      <c r="T13" s="257" t="str">
        <f t="shared" si="8"/>
        <v/>
      </c>
      <c r="U13" s="466"/>
      <c r="V13" s="258" t="str">
        <f t="shared" si="9"/>
        <v/>
      </c>
    </row>
    <row r="14" spans="1:28" ht="30" customHeight="1">
      <c r="A14" s="436"/>
      <c r="B14" s="152" t="str">
        <f>IF($A14="","",VLOOKUP($A14,従事者明細!$A$3:$F$52,2,FALSE))</f>
        <v/>
      </c>
      <c r="C14" s="107" t="str">
        <f>IF($A14="","",VLOOKUP($A14,従事者明細!$A$3:$F$52,3,FALSE))</f>
        <v/>
      </c>
      <c r="D14" s="2"/>
      <c r="E14" s="162" t="str">
        <f t="shared" si="0"/>
        <v/>
      </c>
      <c r="F14" s="170"/>
      <c r="G14" s="290" t="str">
        <f t="shared" si="1"/>
        <v/>
      </c>
      <c r="H14" s="7"/>
      <c r="I14" s="202"/>
      <c r="J14" s="11" t="s">
        <v>14</v>
      </c>
      <c r="K14" s="203" t="str">
        <f t="shared" si="10"/>
        <v/>
      </c>
      <c r="L14" s="11" t="s">
        <v>15</v>
      </c>
      <c r="M14" s="11" t="s">
        <v>16</v>
      </c>
      <c r="N14" s="257" t="str">
        <f t="shared" si="7"/>
        <v/>
      </c>
      <c r="O14" s="233"/>
      <c r="P14" s="11" t="s">
        <v>14</v>
      </c>
      <c r="Q14" s="203" t="str">
        <f t="shared" si="4"/>
        <v/>
      </c>
      <c r="R14" s="11" t="s">
        <v>17</v>
      </c>
      <c r="S14" s="11" t="s">
        <v>16</v>
      </c>
      <c r="T14" s="257" t="str">
        <f t="shared" si="8"/>
        <v/>
      </c>
      <c r="U14" s="466"/>
      <c r="V14" s="258" t="str">
        <f t="shared" si="9"/>
        <v/>
      </c>
    </row>
    <row r="15" spans="1:28" ht="30" customHeight="1">
      <c r="A15" s="436"/>
      <c r="B15" s="152" t="str">
        <f>IF($A15="","",VLOOKUP($A15,従事者明細!$A$3:$F$52,2,FALSE))</f>
        <v/>
      </c>
      <c r="C15" s="107" t="str">
        <f>IF($A15="","",VLOOKUP($A15,従事者明細!$A$3:$F$52,3,FALSE))</f>
        <v/>
      </c>
      <c r="D15" s="2"/>
      <c r="E15" s="162" t="str">
        <f t="shared" si="0"/>
        <v/>
      </c>
      <c r="F15" s="170"/>
      <c r="G15" s="290" t="str">
        <f t="shared" si="1"/>
        <v/>
      </c>
      <c r="H15" s="7"/>
      <c r="I15" s="202"/>
      <c r="J15" s="11" t="s">
        <v>14</v>
      </c>
      <c r="K15" s="203" t="str">
        <f t="shared" si="2"/>
        <v/>
      </c>
      <c r="L15" s="11" t="s">
        <v>15</v>
      </c>
      <c r="M15" s="11" t="s">
        <v>16</v>
      </c>
      <c r="N15" s="257" t="str">
        <f t="shared" ref="N15" si="11">IF(K15="","",SUM(I15*K15))</f>
        <v/>
      </c>
      <c r="O15" s="233"/>
      <c r="P15" s="11" t="s">
        <v>14</v>
      </c>
      <c r="Q15" s="203" t="str">
        <f t="shared" si="4"/>
        <v/>
      </c>
      <c r="R15" s="11" t="s">
        <v>17</v>
      </c>
      <c r="S15" s="11" t="s">
        <v>16</v>
      </c>
      <c r="T15" s="257" t="str">
        <f t="shared" ref="T15" si="12">IF(Q15="","",SUM(O15*Q15))</f>
        <v/>
      </c>
      <c r="U15" s="466"/>
      <c r="V15" s="258" t="str">
        <f t="shared" ref="V15" si="13">IF(D15="","",SUM(N15+T15+U15))</f>
        <v/>
      </c>
    </row>
    <row r="16" spans="1:28" ht="30" customHeight="1">
      <c r="A16" s="436"/>
      <c r="B16" s="152" t="str">
        <f>IF($A16="","",VLOOKUP($A16,従事者明細!$A$3:$F$52,2,FALSE))</f>
        <v/>
      </c>
      <c r="C16" s="107" t="str">
        <f>IF($A16="","",VLOOKUP($A16,従事者明細!$A$3:$F$52,3,FALSE))</f>
        <v/>
      </c>
      <c r="D16" s="2"/>
      <c r="E16" s="162" t="str">
        <f t="shared" si="0"/>
        <v/>
      </c>
      <c r="F16" s="170"/>
      <c r="G16" s="290" t="str">
        <f t="shared" si="1"/>
        <v/>
      </c>
      <c r="H16" s="7"/>
      <c r="I16" s="202"/>
      <c r="J16" s="11" t="s">
        <v>14</v>
      </c>
      <c r="K16" s="203" t="str">
        <f t="shared" si="2"/>
        <v/>
      </c>
      <c r="L16" s="11" t="s">
        <v>15</v>
      </c>
      <c r="M16" s="11" t="s">
        <v>16</v>
      </c>
      <c r="N16" s="257" t="str">
        <f t="shared" ref="N16" si="14">IF(K16="","",SUM(I16*K16))</f>
        <v/>
      </c>
      <c r="O16" s="233"/>
      <c r="P16" s="11" t="s">
        <v>14</v>
      </c>
      <c r="Q16" s="203" t="str">
        <f t="shared" si="4"/>
        <v/>
      </c>
      <c r="R16" s="11" t="s">
        <v>17</v>
      </c>
      <c r="S16" s="11" t="s">
        <v>16</v>
      </c>
      <c r="T16" s="257" t="str">
        <f t="shared" ref="T16:T17" si="15">IF(Q16="","",SUM(O16*Q16))</f>
        <v/>
      </c>
      <c r="U16" s="466"/>
      <c r="V16" s="258" t="str">
        <f t="shared" ref="V16" si="16">IF(D16="","",SUM(N16+T16+U16))</f>
        <v/>
      </c>
    </row>
    <row r="17" spans="1:22" ht="30" customHeight="1">
      <c r="A17" s="436"/>
      <c r="B17" s="152" t="str">
        <f>IF($A17="","",VLOOKUP($A17,従事者明細!$A$3:$F$52,2,FALSE))</f>
        <v/>
      </c>
      <c r="C17" s="107" t="str">
        <f>IF($A17="","",VLOOKUP($A17,従事者明細!$A$3:$F$52,3,FALSE))</f>
        <v/>
      </c>
      <c r="D17" s="2"/>
      <c r="E17" s="162" t="str">
        <f t="shared" si="0"/>
        <v/>
      </c>
      <c r="F17" s="170"/>
      <c r="G17" s="290" t="str">
        <f t="shared" si="1"/>
        <v/>
      </c>
      <c r="H17" s="7"/>
      <c r="I17" s="202"/>
      <c r="J17" s="11" t="s">
        <v>14</v>
      </c>
      <c r="K17" s="203" t="str">
        <f t="shared" si="2"/>
        <v/>
      </c>
      <c r="L17" s="11" t="s">
        <v>15</v>
      </c>
      <c r="M17" s="11" t="s">
        <v>16</v>
      </c>
      <c r="N17" s="257" t="str">
        <f t="shared" si="3"/>
        <v/>
      </c>
      <c r="O17" s="233"/>
      <c r="P17" s="11" t="s">
        <v>14</v>
      </c>
      <c r="Q17" s="203" t="str">
        <f t="shared" si="4"/>
        <v/>
      </c>
      <c r="R17" s="11" t="s">
        <v>17</v>
      </c>
      <c r="S17" s="11" t="s">
        <v>16</v>
      </c>
      <c r="T17" s="257" t="str">
        <f t="shared" si="15"/>
        <v/>
      </c>
      <c r="U17" s="466"/>
      <c r="V17" s="258" t="str">
        <f t="shared" si="6"/>
        <v/>
      </c>
    </row>
    <row r="18" spans="1:22" ht="30" customHeight="1">
      <c r="A18" s="436"/>
      <c r="B18" s="152" t="str">
        <f>IF($A18="","",VLOOKUP($A18,従事者明細!$A$3:$F$52,2,FALSE))</f>
        <v/>
      </c>
      <c r="C18" s="107" t="str">
        <f>IF($A18="","",VLOOKUP($A18,従事者明細!$A$3:$F$52,3,FALSE))</f>
        <v/>
      </c>
      <c r="D18" s="2"/>
      <c r="E18" s="162" t="str">
        <f t="shared" si="0"/>
        <v/>
      </c>
      <c r="F18" s="170"/>
      <c r="G18" s="290" t="str">
        <f t="shared" si="1"/>
        <v/>
      </c>
      <c r="H18" s="7"/>
      <c r="I18" s="202"/>
      <c r="J18" s="11" t="s">
        <v>14</v>
      </c>
      <c r="K18" s="203" t="str">
        <f t="shared" si="2"/>
        <v/>
      </c>
      <c r="L18" s="11" t="s">
        <v>15</v>
      </c>
      <c r="M18" s="11" t="s">
        <v>16</v>
      </c>
      <c r="N18" s="257" t="str">
        <f t="shared" ref="N18:N19" si="17">IF(K18="","",SUM(I18*K18))</f>
        <v/>
      </c>
      <c r="O18" s="233"/>
      <c r="P18" s="11" t="s">
        <v>14</v>
      </c>
      <c r="Q18" s="203" t="str">
        <f t="shared" si="4"/>
        <v/>
      </c>
      <c r="R18" s="11" t="s">
        <v>17</v>
      </c>
      <c r="S18" s="11" t="s">
        <v>16</v>
      </c>
      <c r="T18" s="257" t="str">
        <f t="shared" ref="T18:T20" si="18">IF(Q18="","",SUM(O18*Q18))</f>
        <v/>
      </c>
      <c r="U18" s="466"/>
      <c r="V18" s="258" t="str">
        <f t="shared" ref="V18:V19" si="19">IF(D18="","",SUM(N18+T18+U18))</f>
        <v/>
      </c>
    </row>
    <row r="19" spans="1:22" ht="30" customHeight="1">
      <c r="A19" s="436"/>
      <c r="B19" s="152" t="str">
        <f>IF($A19="","",VLOOKUP($A19,従事者明細!$A$3:$F$52,2,FALSE))</f>
        <v/>
      </c>
      <c r="C19" s="107" t="str">
        <f>IF($A19="","",VLOOKUP($A19,従事者明細!$A$3:$F$52,3,FALSE))</f>
        <v/>
      </c>
      <c r="D19" s="2"/>
      <c r="E19" s="162" t="str">
        <f t="shared" si="0"/>
        <v/>
      </c>
      <c r="F19" s="170"/>
      <c r="G19" s="290" t="str">
        <f t="shared" si="1"/>
        <v/>
      </c>
      <c r="H19" s="7"/>
      <c r="I19" s="202"/>
      <c r="J19" s="11" t="s">
        <v>14</v>
      </c>
      <c r="K19" s="203" t="str">
        <f t="shared" ref="K19" si="20">IF(D19="","",D19)</f>
        <v/>
      </c>
      <c r="L19" s="11" t="s">
        <v>15</v>
      </c>
      <c r="M19" s="11" t="s">
        <v>16</v>
      </c>
      <c r="N19" s="257" t="str">
        <f t="shared" si="17"/>
        <v/>
      </c>
      <c r="O19" s="233"/>
      <c r="P19" s="11" t="s">
        <v>14</v>
      </c>
      <c r="Q19" s="203" t="str">
        <f t="shared" si="4"/>
        <v/>
      </c>
      <c r="R19" s="11" t="s">
        <v>17</v>
      </c>
      <c r="S19" s="11" t="s">
        <v>16</v>
      </c>
      <c r="T19" s="257" t="str">
        <f t="shared" si="18"/>
        <v/>
      </c>
      <c r="U19" s="466"/>
      <c r="V19" s="258" t="str">
        <f t="shared" si="19"/>
        <v/>
      </c>
    </row>
    <row r="20" spans="1:22" ht="30" customHeight="1">
      <c r="A20" s="436"/>
      <c r="B20" s="152" t="str">
        <f>IF($A20="","",VLOOKUP($A20,従事者明細!$A$3:$F$52,2,FALSE))</f>
        <v/>
      </c>
      <c r="C20" s="107" t="str">
        <f>IF($A20="","",VLOOKUP($A20,従事者明細!$A$3:$F$52,3,FALSE))</f>
        <v/>
      </c>
      <c r="D20" s="2"/>
      <c r="E20" s="162" t="str">
        <f t="shared" si="0"/>
        <v/>
      </c>
      <c r="F20" s="170"/>
      <c r="G20" s="290" t="str">
        <f t="shared" si="1"/>
        <v/>
      </c>
      <c r="H20" s="7"/>
      <c r="I20" s="202"/>
      <c r="J20" s="11" t="s">
        <v>14</v>
      </c>
      <c r="K20" s="203" t="str">
        <f t="shared" si="2"/>
        <v/>
      </c>
      <c r="L20" s="11" t="s">
        <v>15</v>
      </c>
      <c r="M20" s="11" t="s">
        <v>16</v>
      </c>
      <c r="N20" s="257" t="str">
        <f t="shared" si="3"/>
        <v/>
      </c>
      <c r="O20" s="233"/>
      <c r="P20" s="11" t="s">
        <v>14</v>
      </c>
      <c r="Q20" s="203" t="str">
        <f t="shared" si="4"/>
        <v/>
      </c>
      <c r="R20" s="11" t="s">
        <v>17</v>
      </c>
      <c r="S20" s="11" t="s">
        <v>16</v>
      </c>
      <c r="T20" s="257" t="str">
        <f t="shared" si="18"/>
        <v/>
      </c>
      <c r="U20" s="466"/>
      <c r="V20" s="258" t="str">
        <f t="shared" si="6"/>
        <v/>
      </c>
    </row>
    <row r="21" spans="1:22" ht="30" customHeight="1">
      <c r="A21" s="436"/>
      <c r="B21" s="152" t="str">
        <f>IF($A21="","",VLOOKUP($A21,従事者明細!$A$3:$F$52,2,FALSE))</f>
        <v/>
      </c>
      <c r="C21" s="107" t="str">
        <f>IF($A21="","",VLOOKUP($A21,従事者明細!$A$3:$F$52,3,FALSE))</f>
        <v/>
      </c>
      <c r="D21" s="2"/>
      <c r="E21" s="162" t="str">
        <f t="shared" si="0"/>
        <v/>
      </c>
      <c r="F21" s="170"/>
      <c r="G21" s="290" t="str">
        <f t="shared" si="1"/>
        <v/>
      </c>
      <c r="H21" s="7"/>
      <c r="I21" s="202"/>
      <c r="J21" s="11" t="s">
        <v>14</v>
      </c>
      <c r="K21" s="203" t="str">
        <f t="shared" ref="K21" si="21">IF(D21="","",D21)</f>
        <v/>
      </c>
      <c r="L21" s="11" t="s">
        <v>15</v>
      </c>
      <c r="M21" s="11" t="s">
        <v>16</v>
      </c>
      <c r="N21" s="257" t="str">
        <f t="shared" si="3"/>
        <v/>
      </c>
      <c r="O21" s="233"/>
      <c r="P21" s="11" t="s">
        <v>14</v>
      </c>
      <c r="Q21" s="203" t="str">
        <f t="shared" si="4"/>
        <v/>
      </c>
      <c r="R21" s="11" t="s">
        <v>17</v>
      </c>
      <c r="S21" s="11" t="s">
        <v>16</v>
      </c>
      <c r="T21" s="257" t="str">
        <f t="shared" ref="T21" si="22">IF(Q21="","",SUM(O21*Q21))</f>
        <v/>
      </c>
      <c r="U21" s="466"/>
      <c r="V21" s="258" t="str">
        <f t="shared" si="6"/>
        <v/>
      </c>
    </row>
    <row r="22" spans="1:22" ht="30" customHeight="1">
      <c r="A22" s="436"/>
      <c r="B22" s="152" t="str">
        <f>IF($A22="","",VLOOKUP($A22,従事者明細!$A$3:$F$52,2,FALSE))</f>
        <v/>
      </c>
      <c r="C22" s="107" t="str">
        <f>IF($A22="","",VLOOKUP($A22,従事者明細!$A$3:$F$52,3,FALSE))</f>
        <v/>
      </c>
      <c r="D22" s="2"/>
      <c r="E22" s="162" t="str">
        <f t="shared" si="0"/>
        <v/>
      </c>
      <c r="F22" s="170"/>
      <c r="G22" s="290" t="str">
        <f t="shared" si="1"/>
        <v/>
      </c>
      <c r="H22" s="7"/>
      <c r="I22" s="202"/>
      <c r="J22" s="11" t="s">
        <v>14</v>
      </c>
      <c r="K22" s="203" t="str">
        <f t="shared" si="2"/>
        <v/>
      </c>
      <c r="L22" s="11" t="s">
        <v>15</v>
      </c>
      <c r="M22" s="11" t="s">
        <v>16</v>
      </c>
      <c r="N22" s="257" t="str">
        <f t="shared" si="3"/>
        <v/>
      </c>
      <c r="O22" s="233"/>
      <c r="P22" s="11" t="s">
        <v>14</v>
      </c>
      <c r="Q22" s="203" t="str">
        <f t="shared" si="4"/>
        <v/>
      </c>
      <c r="R22" s="11" t="s">
        <v>17</v>
      </c>
      <c r="S22" s="11" t="s">
        <v>16</v>
      </c>
      <c r="T22" s="257" t="str">
        <f t="shared" si="5"/>
        <v/>
      </c>
      <c r="U22" s="466"/>
      <c r="V22" s="258" t="str">
        <f t="shared" si="6"/>
        <v/>
      </c>
    </row>
    <row r="23" spans="1:22" ht="30" customHeight="1">
      <c r="A23" s="436"/>
      <c r="B23" s="152" t="str">
        <f>IF($A23="","",VLOOKUP($A23,従事者明細!$A$3:$F$52,2,FALSE))</f>
        <v/>
      </c>
      <c r="C23" s="107" t="str">
        <f>IF($A23="","",VLOOKUP($A23,従事者明細!$A$3:$F$52,3,FALSE))</f>
        <v/>
      </c>
      <c r="D23" s="2"/>
      <c r="E23" s="162" t="str">
        <f t="shared" si="0"/>
        <v/>
      </c>
      <c r="F23" s="170"/>
      <c r="G23" s="290" t="str">
        <f t="shared" si="1"/>
        <v/>
      </c>
      <c r="H23" s="7"/>
      <c r="I23" s="202"/>
      <c r="J23" s="11" t="s">
        <v>14</v>
      </c>
      <c r="K23" s="203" t="str">
        <f t="shared" si="2"/>
        <v/>
      </c>
      <c r="L23" s="11" t="s">
        <v>15</v>
      </c>
      <c r="M23" s="11" t="s">
        <v>16</v>
      </c>
      <c r="N23" s="257" t="str">
        <f t="shared" si="3"/>
        <v/>
      </c>
      <c r="O23" s="233"/>
      <c r="P23" s="11" t="s">
        <v>14</v>
      </c>
      <c r="Q23" s="203" t="str">
        <f t="shared" si="4"/>
        <v/>
      </c>
      <c r="R23" s="11" t="s">
        <v>17</v>
      </c>
      <c r="S23" s="11" t="s">
        <v>16</v>
      </c>
      <c r="T23" s="257" t="str">
        <f t="shared" si="5"/>
        <v/>
      </c>
      <c r="U23" s="466"/>
      <c r="V23" s="258" t="str">
        <f t="shared" si="6"/>
        <v/>
      </c>
    </row>
    <row r="24" spans="1:22" ht="30" customHeight="1">
      <c r="A24" s="436"/>
      <c r="B24" s="152" t="str">
        <f>IF($A24="","",VLOOKUP($A24,従事者明細!$A$3:$F$52,2,FALSE))</f>
        <v/>
      </c>
      <c r="C24" s="107" t="str">
        <f>IF($A24="","",VLOOKUP($A24,従事者明細!$A$3:$F$52,3,FALSE))</f>
        <v/>
      </c>
      <c r="D24" s="2"/>
      <c r="E24" s="162" t="str">
        <f t="shared" si="0"/>
        <v/>
      </c>
      <c r="F24" s="170"/>
      <c r="G24" s="290" t="str">
        <f t="shared" si="1"/>
        <v/>
      </c>
      <c r="H24" s="7"/>
      <c r="I24" s="202"/>
      <c r="J24" s="11" t="s">
        <v>14</v>
      </c>
      <c r="K24" s="203" t="str">
        <f t="shared" si="2"/>
        <v/>
      </c>
      <c r="L24" s="11" t="s">
        <v>15</v>
      </c>
      <c r="M24" s="11" t="s">
        <v>16</v>
      </c>
      <c r="N24" s="257" t="str">
        <f t="shared" ref="N24:N31" si="23">IF(K24="","",SUM(I24*K24))</f>
        <v/>
      </c>
      <c r="O24" s="233"/>
      <c r="P24" s="11" t="s">
        <v>14</v>
      </c>
      <c r="Q24" s="203" t="str">
        <f t="shared" si="4"/>
        <v/>
      </c>
      <c r="R24" s="11" t="s">
        <v>17</v>
      </c>
      <c r="S24" s="11" t="s">
        <v>16</v>
      </c>
      <c r="T24" s="257" t="str">
        <f t="shared" ref="T24:T31" si="24">IF(Q24="","",SUM(O24*Q24))</f>
        <v/>
      </c>
      <c r="U24" s="466"/>
      <c r="V24" s="258" t="str">
        <f t="shared" ref="V24:V31" si="25">IF(D24="","",SUM(N24+T24+U24))</f>
        <v/>
      </c>
    </row>
    <row r="25" spans="1:22" ht="30" customHeight="1">
      <c r="A25" s="436"/>
      <c r="B25" s="152" t="str">
        <f>IF($A25="","",VLOOKUP($A25,従事者明細!$A$3:$F$52,2,FALSE))</f>
        <v/>
      </c>
      <c r="C25" s="107" t="str">
        <f>IF($A25="","",VLOOKUP($A25,従事者明細!$A$3:$F$52,3,FALSE))</f>
        <v/>
      </c>
      <c r="D25" s="2"/>
      <c r="E25" s="162" t="str">
        <f t="shared" si="0"/>
        <v/>
      </c>
      <c r="F25" s="170"/>
      <c r="G25" s="290" t="str">
        <f t="shared" si="1"/>
        <v/>
      </c>
      <c r="H25" s="7"/>
      <c r="I25" s="202"/>
      <c r="J25" s="11" t="s">
        <v>14</v>
      </c>
      <c r="K25" s="203" t="str">
        <f t="shared" si="2"/>
        <v/>
      </c>
      <c r="L25" s="11" t="s">
        <v>15</v>
      </c>
      <c r="M25" s="11" t="s">
        <v>16</v>
      </c>
      <c r="N25" s="257" t="str">
        <f t="shared" si="23"/>
        <v/>
      </c>
      <c r="O25" s="233"/>
      <c r="P25" s="11" t="s">
        <v>14</v>
      </c>
      <c r="Q25" s="203" t="str">
        <f t="shared" si="4"/>
        <v/>
      </c>
      <c r="R25" s="11" t="s">
        <v>17</v>
      </c>
      <c r="S25" s="11" t="s">
        <v>16</v>
      </c>
      <c r="T25" s="257" t="str">
        <f t="shared" si="24"/>
        <v/>
      </c>
      <c r="U25" s="466"/>
      <c r="V25" s="258" t="str">
        <f t="shared" si="25"/>
        <v/>
      </c>
    </row>
    <row r="26" spans="1:22" ht="30" hidden="1" customHeight="1">
      <c r="A26" s="436"/>
      <c r="B26" s="152" t="str">
        <f>IF($A26="","",VLOOKUP($A26,従事者明細!$A$3:$F$52,2,FALSE))</f>
        <v/>
      </c>
      <c r="C26" s="107" t="str">
        <f>IF($A26="","",VLOOKUP($A26,従事者明細!$A$3:$F$52,3,FALSE))</f>
        <v/>
      </c>
      <c r="D26" s="2"/>
      <c r="E26" s="162" t="str">
        <f t="shared" si="0"/>
        <v/>
      </c>
      <c r="F26" s="170"/>
      <c r="G26" s="290" t="str">
        <f t="shared" si="1"/>
        <v/>
      </c>
      <c r="H26" s="7"/>
      <c r="I26" s="202"/>
      <c r="J26" s="11" t="s">
        <v>14</v>
      </c>
      <c r="K26" s="203" t="str">
        <f t="shared" si="2"/>
        <v/>
      </c>
      <c r="L26" s="11" t="s">
        <v>15</v>
      </c>
      <c r="M26" s="11" t="s">
        <v>16</v>
      </c>
      <c r="N26" s="257" t="str">
        <f t="shared" si="23"/>
        <v/>
      </c>
      <c r="O26" s="233"/>
      <c r="P26" s="11" t="s">
        <v>14</v>
      </c>
      <c r="Q26" s="203" t="str">
        <f t="shared" si="4"/>
        <v/>
      </c>
      <c r="R26" s="11" t="s">
        <v>17</v>
      </c>
      <c r="S26" s="11" t="s">
        <v>16</v>
      </c>
      <c r="T26" s="257" t="str">
        <f t="shared" si="24"/>
        <v/>
      </c>
      <c r="U26" s="466"/>
      <c r="V26" s="258" t="str">
        <f t="shared" si="25"/>
        <v/>
      </c>
    </row>
    <row r="27" spans="1:22" ht="30" hidden="1" customHeight="1">
      <c r="A27" s="436"/>
      <c r="B27" s="152" t="str">
        <f>IF($A27="","",VLOOKUP($A27,従事者明細!$A$3:$F$52,2,FALSE))</f>
        <v/>
      </c>
      <c r="C27" s="107" t="str">
        <f>IF($A27="","",VLOOKUP($A27,従事者明細!$A$3:$F$52,3,FALSE))</f>
        <v/>
      </c>
      <c r="D27" s="2"/>
      <c r="E27" s="162" t="str">
        <f t="shared" si="0"/>
        <v/>
      </c>
      <c r="F27" s="170"/>
      <c r="G27" s="290" t="str">
        <f t="shared" si="1"/>
        <v/>
      </c>
      <c r="H27" s="7"/>
      <c r="I27" s="202"/>
      <c r="J27" s="11" t="s">
        <v>14</v>
      </c>
      <c r="K27" s="203" t="str">
        <f t="shared" si="2"/>
        <v/>
      </c>
      <c r="L27" s="11" t="s">
        <v>15</v>
      </c>
      <c r="M27" s="11" t="s">
        <v>16</v>
      </c>
      <c r="N27" s="257" t="str">
        <f t="shared" si="23"/>
        <v/>
      </c>
      <c r="O27" s="233"/>
      <c r="P27" s="11" t="s">
        <v>14</v>
      </c>
      <c r="Q27" s="203" t="str">
        <f t="shared" si="4"/>
        <v/>
      </c>
      <c r="R27" s="11" t="s">
        <v>17</v>
      </c>
      <c r="S27" s="11" t="s">
        <v>16</v>
      </c>
      <c r="T27" s="257" t="str">
        <f t="shared" si="24"/>
        <v/>
      </c>
      <c r="U27" s="466"/>
      <c r="V27" s="258" t="str">
        <f t="shared" si="25"/>
        <v/>
      </c>
    </row>
    <row r="28" spans="1:22" ht="30" hidden="1" customHeight="1">
      <c r="A28" s="436"/>
      <c r="B28" s="152" t="str">
        <f>IF($A28="","",VLOOKUP($A28,従事者明細!$A$3:$F$52,2,FALSE))</f>
        <v/>
      </c>
      <c r="C28" s="107" t="str">
        <f>IF($A28="","",VLOOKUP($A28,従事者明細!$A$3:$F$52,3,FALSE))</f>
        <v/>
      </c>
      <c r="D28" s="2"/>
      <c r="E28" s="162" t="str">
        <f t="shared" si="0"/>
        <v/>
      </c>
      <c r="F28" s="170"/>
      <c r="G28" s="290" t="str">
        <f t="shared" si="1"/>
        <v/>
      </c>
      <c r="H28" s="7"/>
      <c r="I28" s="202"/>
      <c r="J28" s="11" t="s">
        <v>14</v>
      </c>
      <c r="K28" s="203" t="str">
        <f t="shared" si="2"/>
        <v/>
      </c>
      <c r="L28" s="11" t="s">
        <v>15</v>
      </c>
      <c r="M28" s="11" t="s">
        <v>16</v>
      </c>
      <c r="N28" s="257" t="str">
        <f t="shared" si="23"/>
        <v/>
      </c>
      <c r="O28" s="233"/>
      <c r="P28" s="11" t="s">
        <v>14</v>
      </c>
      <c r="Q28" s="203" t="str">
        <f t="shared" si="4"/>
        <v/>
      </c>
      <c r="R28" s="11" t="s">
        <v>17</v>
      </c>
      <c r="S28" s="11" t="s">
        <v>16</v>
      </c>
      <c r="T28" s="257" t="str">
        <f t="shared" si="24"/>
        <v/>
      </c>
      <c r="U28" s="466"/>
      <c r="V28" s="258" t="str">
        <f t="shared" si="25"/>
        <v/>
      </c>
    </row>
    <row r="29" spans="1:22" ht="30" hidden="1" customHeight="1">
      <c r="A29" s="436"/>
      <c r="B29" s="152" t="str">
        <f>IF($A29="","",VLOOKUP($A29,従事者明細!$A$3:$F$52,2,FALSE))</f>
        <v/>
      </c>
      <c r="C29" s="107" t="str">
        <f>IF($A29="","",VLOOKUP($A29,従事者明細!$A$3:$F$52,3,FALSE))</f>
        <v/>
      </c>
      <c r="D29" s="2"/>
      <c r="E29" s="162" t="str">
        <f t="shared" si="0"/>
        <v/>
      </c>
      <c r="F29" s="170"/>
      <c r="G29" s="290" t="str">
        <f t="shared" si="1"/>
        <v/>
      </c>
      <c r="H29" s="7"/>
      <c r="I29" s="202"/>
      <c r="J29" s="11" t="s">
        <v>14</v>
      </c>
      <c r="K29" s="203" t="str">
        <f t="shared" si="2"/>
        <v/>
      </c>
      <c r="L29" s="11" t="s">
        <v>15</v>
      </c>
      <c r="M29" s="11" t="s">
        <v>16</v>
      </c>
      <c r="N29" s="257" t="str">
        <f t="shared" si="23"/>
        <v/>
      </c>
      <c r="O29" s="233"/>
      <c r="P29" s="11" t="s">
        <v>14</v>
      </c>
      <c r="Q29" s="203" t="str">
        <f t="shared" si="4"/>
        <v/>
      </c>
      <c r="R29" s="11" t="s">
        <v>17</v>
      </c>
      <c r="S29" s="11" t="s">
        <v>16</v>
      </c>
      <c r="T29" s="257" t="str">
        <f t="shared" si="24"/>
        <v/>
      </c>
      <c r="U29" s="466"/>
      <c r="V29" s="258" t="str">
        <f t="shared" si="25"/>
        <v/>
      </c>
    </row>
    <row r="30" spans="1:22" ht="30" hidden="1" customHeight="1">
      <c r="A30" s="436"/>
      <c r="B30" s="152" t="str">
        <f>IF($A30="","",VLOOKUP($A30,従事者明細!$A$3:$F$52,2,FALSE))</f>
        <v/>
      </c>
      <c r="C30" s="107" t="str">
        <f>IF($A30="","",VLOOKUP($A30,従事者明細!$A$3:$F$52,3,FALSE))</f>
        <v/>
      </c>
      <c r="D30" s="2"/>
      <c r="E30" s="162" t="str">
        <f t="shared" si="0"/>
        <v/>
      </c>
      <c r="F30" s="170"/>
      <c r="G30" s="290" t="str">
        <f t="shared" si="1"/>
        <v/>
      </c>
      <c r="H30" s="7"/>
      <c r="I30" s="202"/>
      <c r="J30" s="11" t="s">
        <v>14</v>
      </c>
      <c r="K30" s="203" t="str">
        <f t="shared" si="2"/>
        <v/>
      </c>
      <c r="L30" s="11" t="s">
        <v>15</v>
      </c>
      <c r="M30" s="11" t="s">
        <v>16</v>
      </c>
      <c r="N30" s="257" t="str">
        <f t="shared" si="23"/>
        <v/>
      </c>
      <c r="O30" s="233"/>
      <c r="P30" s="11" t="s">
        <v>14</v>
      </c>
      <c r="Q30" s="203" t="str">
        <f t="shared" si="4"/>
        <v/>
      </c>
      <c r="R30" s="11" t="s">
        <v>17</v>
      </c>
      <c r="S30" s="11" t="s">
        <v>16</v>
      </c>
      <c r="T30" s="257" t="str">
        <f t="shared" si="24"/>
        <v/>
      </c>
      <c r="U30" s="466"/>
      <c r="V30" s="258" t="str">
        <f t="shared" si="25"/>
        <v/>
      </c>
    </row>
    <row r="31" spans="1:22" ht="30" hidden="1" customHeight="1">
      <c r="A31" s="436"/>
      <c r="B31" s="152" t="str">
        <f>IF($A31="","",VLOOKUP($A31,従事者明細!$A$3:$F$52,2,FALSE))</f>
        <v/>
      </c>
      <c r="C31" s="107" t="str">
        <f>IF($A31="","",VLOOKUP($A31,従事者明細!$A$3:$F$52,3,FALSE))</f>
        <v/>
      </c>
      <c r="D31" s="2"/>
      <c r="E31" s="162" t="str">
        <f t="shared" si="0"/>
        <v/>
      </c>
      <c r="F31" s="170"/>
      <c r="G31" s="290" t="str">
        <f t="shared" si="1"/>
        <v/>
      </c>
      <c r="H31" s="7"/>
      <c r="I31" s="202"/>
      <c r="J31" s="11" t="s">
        <v>14</v>
      </c>
      <c r="K31" s="203" t="str">
        <f t="shared" si="2"/>
        <v/>
      </c>
      <c r="L31" s="11" t="s">
        <v>15</v>
      </c>
      <c r="M31" s="11" t="s">
        <v>16</v>
      </c>
      <c r="N31" s="257" t="str">
        <f t="shared" si="23"/>
        <v/>
      </c>
      <c r="O31" s="233"/>
      <c r="P31" s="11" t="s">
        <v>14</v>
      </c>
      <c r="Q31" s="203" t="str">
        <f t="shared" si="4"/>
        <v/>
      </c>
      <c r="R31" s="11" t="s">
        <v>17</v>
      </c>
      <c r="S31" s="11" t="s">
        <v>16</v>
      </c>
      <c r="T31" s="257" t="str">
        <f t="shared" si="24"/>
        <v/>
      </c>
      <c r="U31" s="466"/>
      <c r="V31" s="258" t="str">
        <f t="shared" si="25"/>
        <v/>
      </c>
    </row>
    <row r="32" spans="1:22" ht="30" hidden="1" customHeight="1">
      <c r="A32" s="436"/>
      <c r="B32" s="152" t="str">
        <f>IF($A32="","",VLOOKUP($A32,従事者明細!$A$3:$F$52,2,FALSE))</f>
        <v/>
      </c>
      <c r="C32" s="107" t="str">
        <f>IF($A32="","",VLOOKUP($A32,従事者明細!$A$3:$F$52,3,FALSE))</f>
        <v/>
      </c>
      <c r="D32" s="2"/>
      <c r="E32" s="162" t="str">
        <f t="shared" si="0"/>
        <v/>
      </c>
      <c r="F32" s="170"/>
      <c r="G32" s="290" t="str">
        <f t="shared" si="1"/>
        <v/>
      </c>
      <c r="H32" s="7"/>
      <c r="I32" s="202"/>
      <c r="J32" s="11" t="s">
        <v>14</v>
      </c>
      <c r="K32" s="203" t="str">
        <f t="shared" si="2"/>
        <v/>
      </c>
      <c r="L32" s="11" t="s">
        <v>15</v>
      </c>
      <c r="M32" s="11" t="s">
        <v>16</v>
      </c>
      <c r="N32" s="257" t="str">
        <f t="shared" ref="N32:N36" si="26">IF(K32="","",SUM(I32*K32))</f>
        <v/>
      </c>
      <c r="O32" s="233"/>
      <c r="P32" s="11" t="s">
        <v>14</v>
      </c>
      <c r="Q32" s="203" t="str">
        <f t="shared" si="4"/>
        <v/>
      </c>
      <c r="R32" s="11" t="s">
        <v>17</v>
      </c>
      <c r="S32" s="11" t="s">
        <v>16</v>
      </c>
      <c r="T32" s="257" t="str">
        <f t="shared" ref="T32:T36" si="27">IF(Q32="","",SUM(O32*Q32))</f>
        <v/>
      </c>
      <c r="U32" s="466"/>
      <c r="V32" s="258" t="str">
        <f t="shared" ref="V32:V36" si="28">IF(D32="","",SUM(N32+T32+U32))</f>
        <v/>
      </c>
    </row>
    <row r="33" spans="1:23" ht="30" hidden="1" customHeight="1">
      <c r="A33" s="436"/>
      <c r="B33" s="152" t="str">
        <f>IF($A33="","",VLOOKUP($A33,従事者明細!$A$3:$F$52,2,FALSE))</f>
        <v/>
      </c>
      <c r="C33" s="107" t="str">
        <f>IF($A33="","",VLOOKUP($A33,従事者明細!$A$3:$F$52,3,FALSE))</f>
        <v/>
      </c>
      <c r="D33" s="2"/>
      <c r="E33" s="162" t="str">
        <f t="shared" si="0"/>
        <v/>
      </c>
      <c r="F33" s="170"/>
      <c r="G33" s="290" t="str">
        <f t="shared" si="1"/>
        <v/>
      </c>
      <c r="H33" s="7"/>
      <c r="I33" s="202"/>
      <c r="J33" s="11" t="s">
        <v>14</v>
      </c>
      <c r="K33" s="203" t="str">
        <f t="shared" si="2"/>
        <v/>
      </c>
      <c r="L33" s="11" t="s">
        <v>15</v>
      </c>
      <c r="M33" s="11" t="s">
        <v>16</v>
      </c>
      <c r="N33" s="257" t="str">
        <f t="shared" si="26"/>
        <v/>
      </c>
      <c r="O33" s="233"/>
      <c r="P33" s="11" t="s">
        <v>14</v>
      </c>
      <c r="Q33" s="203" t="str">
        <f t="shared" si="4"/>
        <v/>
      </c>
      <c r="R33" s="11" t="s">
        <v>17</v>
      </c>
      <c r="S33" s="11" t="s">
        <v>16</v>
      </c>
      <c r="T33" s="257" t="str">
        <f t="shared" si="27"/>
        <v/>
      </c>
      <c r="U33" s="466"/>
      <c r="V33" s="258" t="str">
        <f t="shared" si="28"/>
        <v/>
      </c>
    </row>
    <row r="34" spans="1:23" ht="30" hidden="1" customHeight="1">
      <c r="A34" s="436"/>
      <c r="B34" s="152" t="str">
        <f>IF($A34="","",VLOOKUP($A34,従事者明細!$A$3:$F$52,2,FALSE))</f>
        <v/>
      </c>
      <c r="C34" s="107" t="str">
        <f>IF($A34="","",VLOOKUP($A34,従事者明細!$A$3:$F$52,3,FALSE))</f>
        <v/>
      </c>
      <c r="D34" s="2"/>
      <c r="E34" s="162" t="str">
        <f t="shared" si="0"/>
        <v/>
      </c>
      <c r="F34" s="170"/>
      <c r="G34" s="290" t="str">
        <f t="shared" si="1"/>
        <v/>
      </c>
      <c r="H34" s="7"/>
      <c r="I34" s="202"/>
      <c r="J34" s="11" t="s">
        <v>14</v>
      </c>
      <c r="K34" s="203" t="str">
        <f t="shared" si="2"/>
        <v/>
      </c>
      <c r="L34" s="11" t="s">
        <v>15</v>
      </c>
      <c r="M34" s="11" t="s">
        <v>16</v>
      </c>
      <c r="N34" s="257" t="str">
        <f t="shared" si="26"/>
        <v/>
      </c>
      <c r="O34" s="233"/>
      <c r="P34" s="11" t="s">
        <v>14</v>
      </c>
      <c r="Q34" s="203" t="str">
        <f t="shared" si="4"/>
        <v/>
      </c>
      <c r="R34" s="11" t="s">
        <v>17</v>
      </c>
      <c r="S34" s="11" t="s">
        <v>16</v>
      </c>
      <c r="T34" s="257" t="str">
        <f t="shared" si="27"/>
        <v/>
      </c>
      <c r="U34" s="466"/>
      <c r="V34" s="258" t="str">
        <f t="shared" si="28"/>
        <v/>
      </c>
    </row>
    <row r="35" spans="1:23" ht="30" hidden="1" customHeight="1">
      <c r="A35" s="436"/>
      <c r="B35" s="152" t="str">
        <f>IF($A35="","",VLOOKUP($A35,従事者明細!$A$3:$F$52,2,FALSE))</f>
        <v/>
      </c>
      <c r="C35" s="107" t="str">
        <f>IF($A35="","",VLOOKUP($A35,従事者明細!$A$3:$F$52,3,FALSE))</f>
        <v/>
      </c>
      <c r="D35" s="2"/>
      <c r="E35" s="162" t="str">
        <f t="shared" si="0"/>
        <v/>
      </c>
      <c r="F35" s="170"/>
      <c r="G35" s="290" t="str">
        <f t="shared" si="1"/>
        <v/>
      </c>
      <c r="H35" s="7"/>
      <c r="I35" s="202"/>
      <c r="J35" s="11" t="s">
        <v>14</v>
      </c>
      <c r="K35" s="203" t="str">
        <f t="shared" si="2"/>
        <v/>
      </c>
      <c r="L35" s="11" t="s">
        <v>15</v>
      </c>
      <c r="M35" s="11" t="s">
        <v>16</v>
      </c>
      <c r="N35" s="257" t="str">
        <f t="shared" si="26"/>
        <v/>
      </c>
      <c r="O35" s="233"/>
      <c r="P35" s="11" t="s">
        <v>14</v>
      </c>
      <c r="Q35" s="203" t="str">
        <f t="shared" si="4"/>
        <v/>
      </c>
      <c r="R35" s="11" t="s">
        <v>17</v>
      </c>
      <c r="S35" s="11" t="s">
        <v>16</v>
      </c>
      <c r="T35" s="257" t="str">
        <f t="shared" si="27"/>
        <v/>
      </c>
      <c r="U35" s="466"/>
      <c r="V35" s="258" t="str">
        <f t="shared" si="28"/>
        <v/>
      </c>
    </row>
    <row r="36" spans="1:23" ht="30" hidden="1" customHeight="1">
      <c r="A36" s="436"/>
      <c r="B36" s="152" t="str">
        <f>IF($A36="","",VLOOKUP($A36,従事者明細!$A$3:$F$52,2,FALSE))</f>
        <v/>
      </c>
      <c r="C36" s="107" t="str">
        <f>IF($A36="","",VLOOKUP($A36,従事者明細!$A$3:$F$52,3,FALSE))</f>
        <v/>
      </c>
      <c r="D36" s="2"/>
      <c r="E36" s="162" t="str">
        <f t="shared" si="0"/>
        <v/>
      </c>
      <c r="F36" s="170"/>
      <c r="G36" s="290" t="str">
        <f t="shared" si="1"/>
        <v/>
      </c>
      <c r="H36" s="7"/>
      <c r="I36" s="202"/>
      <c r="J36" s="11" t="s">
        <v>14</v>
      </c>
      <c r="K36" s="203" t="str">
        <f t="shared" si="2"/>
        <v/>
      </c>
      <c r="L36" s="11" t="s">
        <v>15</v>
      </c>
      <c r="M36" s="11" t="s">
        <v>16</v>
      </c>
      <c r="N36" s="257" t="str">
        <f t="shared" si="26"/>
        <v/>
      </c>
      <c r="O36" s="233"/>
      <c r="P36" s="11" t="s">
        <v>14</v>
      </c>
      <c r="Q36" s="203" t="str">
        <f t="shared" si="4"/>
        <v/>
      </c>
      <c r="R36" s="11" t="s">
        <v>17</v>
      </c>
      <c r="S36" s="11" t="s">
        <v>16</v>
      </c>
      <c r="T36" s="257" t="str">
        <f t="shared" si="27"/>
        <v/>
      </c>
      <c r="U36" s="466"/>
      <c r="V36" s="258" t="str">
        <f t="shared" si="28"/>
        <v/>
      </c>
    </row>
    <row r="37" spans="1:23" ht="30" hidden="1" customHeight="1">
      <c r="A37" s="436"/>
      <c r="B37" s="152" t="str">
        <f>IF($A37="","",VLOOKUP($A37,従事者明細!$A$3:$F$52,2,FALSE))</f>
        <v/>
      </c>
      <c r="C37" s="107" t="str">
        <f>IF($A37="","",VLOOKUP($A37,従事者明細!$A$3:$F$52,3,FALSE))</f>
        <v/>
      </c>
      <c r="D37" s="2"/>
      <c r="E37" s="162" t="str">
        <f t="shared" si="0"/>
        <v/>
      </c>
      <c r="F37" s="170"/>
      <c r="G37" s="290" t="str">
        <f t="shared" si="1"/>
        <v/>
      </c>
      <c r="H37" s="7"/>
      <c r="I37" s="202"/>
      <c r="J37" s="11" t="s">
        <v>14</v>
      </c>
      <c r="K37" s="203" t="str">
        <f t="shared" si="2"/>
        <v/>
      </c>
      <c r="L37" s="11" t="s">
        <v>15</v>
      </c>
      <c r="M37" s="11" t="s">
        <v>16</v>
      </c>
      <c r="N37" s="257" t="str">
        <f t="shared" si="3"/>
        <v/>
      </c>
      <c r="O37" s="233"/>
      <c r="P37" s="11" t="s">
        <v>14</v>
      </c>
      <c r="Q37" s="203" t="str">
        <f t="shared" si="4"/>
        <v/>
      </c>
      <c r="R37" s="11" t="s">
        <v>17</v>
      </c>
      <c r="S37" s="11" t="s">
        <v>16</v>
      </c>
      <c r="T37" s="257" t="str">
        <f t="shared" si="5"/>
        <v/>
      </c>
      <c r="U37" s="466"/>
      <c r="V37" s="258" t="str">
        <f t="shared" si="6"/>
        <v/>
      </c>
    </row>
    <row r="38" spans="1:23" ht="30" hidden="1" customHeight="1">
      <c r="A38" s="436"/>
      <c r="B38" s="152" t="str">
        <f>IF($A38="","",VLOOKUP($A38,従事者明細!$A$3:$F$52,2,FALSE))</f>
        <v/>
      </c>
      <c r="C38" s="107" t="str">
        <f>IF($A38="","",VLOOKUP($A38,従事者明細!$A$3:$F$52,3,FALSE))</f>
        <v/>
      </c>
      <c r="D38" s="2"/>
      <c r="E38" s="162" t="str">
        <f t="shared" si="0"/>
        <v/>
      </c>
      <c r="F38" s="170"/>
      <c r="G38" s="290" t="str">
        <f t="shared" si="1"/>
        <v/>
      </c>
      <c r="H38" s="7"/>
      <c r="I38" s="202"/>
      <c r="J38" s="11" t="s">
        <v>14</v>
      </c>
      <c r="K38" s="203" t="str">
        <f t="shared" si="2"/>
        <v/>
      </c>
      <c r="L38" s="11" t="s">
        <v>15</v>
      </c>
      <c r="M38" s="11" t="s">
        <v>16</v>
      </c>
      <c r="N38" s="257" t="str">
        <f t="shared" si="3"/>
        <v/>
      </c>
      <c r="O38" s="233"/>
      <c r="P38" s="11" t="s">
        <v>14</v>
      </c>
      <c r="Q38" s="203" t="str">
        <f t="shared" si="4"/>
        <v/>
      </c>
      <c r="R38" s="11" t="s">
        <v>17</v>
      </c>
      <c r="S38" s="11" t="s">
        <v>16</v>
      </c>
      <c r="T38" s="257" t="str">
        <f t="shared" si="5"/>
        <v/>
      </c>
      <c r="U38" s="466"/>
      <c r="V38" s="258" t="str">
        <f t="shared" si="6"/>
        <v/>
      </c>
    </row>
    <row r="39" spans="1:23" ht="30" hidden="1" customHeight="1">
      <c r="A39" s="436"/>
      <c r="B39" s="152" t="str">
        <f>IF($A39="","",VLOOKUP($A39,従事者明細!$A$3:$F$52,2,FALSE))</f>
        <v/>
      </c>
      <c r="C39" s="107" t="str">
        <f>IF($A39="","",VLOOKUP($A39,従事者明細!$A$3:$F$52,3,FALSE))</f>
        <v/>
      </c>
      <c r="D39" s="2"/>
      <c r="E39" s="162" t="str">
        <f t="shared" si="0"/>
        <v/>
      </c>
      <c r="F39" s="170"/>
      <c r="G39" s="290" t="str">
        <f t="shared" si="1"/>
        <v/>
      </c>
      <c r="H39" s="10"/>
      <c r="I39" s="202"/>
      <c r="J39" s="11" t="s">
        <v>14</v>
      </c>
      <c r="K39" s="203" t="str">
        <f t="shared" si="2"/>
        <v/>
      </c>
      <c r="L39" s="11" t="s">
        <v>15</v>
      </c>
      <c r="M39" s="11" t="s">
        <v>16</v>
      </c>
      <c r="N39" s="257" t="str">
        <f t="shared" si="3"/>
        <v/>
      </c>
      <c r="O39" s="233"/>
      <c r="P39" s="11" t="s">
        <v>14</v>
      </c>
      <c r="Q39" s="203" t="str">
        <f t="shared" si="4"/>
        <v/>
      </c>
      <c r="R39" s="11" t="s">
        <v>17</v>
      </c>
      <c r="S39" s="11" t="s">
        <v>16</v>
      </c>
      <c r="T39" s="257" t="str">
        <f t="shared" si="5"/>
        <v/>
      </c>
      <c r="U39" s="466"/>
      <c r="V39" s="258" t="str">
        <f t="shared" si="6"/>
        <v/>
      </c>
    </row>
    <row r="40" spans="1:23" ht="30" hidden="1" customHeight="1">
      <c r="A40" s="436"/>
      <c r="B40" s="152" t="str">
        <f>IF($A40="","",VLOOKUP($A40,従事者明細!$A$3:$F$52,2,FALSE))</f>
        <v/>
      </c>
      <c r="C40" s="107" t="str">
        <f>IF($A40="","",VLOOKUP($A40,従事者明細!$A$3:$F$52,3,FALSE))</f>
        <v/>
      </c>
      <c r="D40" s="2"/>
      <c r="E40" s="162" t="str">
        <f t="shared" si="0"/>
        <v/>
      </c>
      <c r="F40" s="170"/>
      <c r="G40" s="290" t="str">
        <f t="shared" si="1"/>
        <v/>
      </c>
      <c r="H40" s="7"/>
      <c r="I40" s="202"/>
      <c r="J40" s="11" t="s">
        <v>14</v>
      </c>
      <c r="K40" s="203" t="str">
        <f t="shared" si="2"/>
        <v/>
      </c>
      <c r="L40" s="11" t="s">
        <v>15</v>
      </c>
      <c r="M40" s="11" t="s">
        <v>16</v>
      </c>
      <c r="N40" s="257" t="str">
        <f t="shared" si="3"/>
        <v/>
      </c>
      <c r="O40" s="233"/>
      <c r="P40" s="11" t="s">
        <v>14</v>
      </c>
      <c r="Q40" s="203" t="str">
        <f t="shared" si="4"/>
        <v/>
      </c>
      <c r="R40" s="11" t="s">
        <v>17</v>
      </c>
      <c r="S40" s="11" t="s">
        <v>16</v>
      </c>
      <c r="T40" s="257" t="str">
        <f t="shared" si="5"/>
        <v/>
      </c>
      <c r="U40" s="466"/>
      <c r="V40" s="258" t="str">
        <f t="shared" si="6"/>
        <v/>
      </c>
    </row>
    <row r="41" spans="1:23" ht="30" customHeight="1" thickBot="1">
      <c r="A41" s="436"/>
      <c r="B41" s="152" t="str">
        <f>IF($A41="","",VLOOKUP($A41,従事者明細!$A$3:$F$52,2,FALSE))</f>
        <v/>
      </c>
      <c r="C41" s="107" t="str">
        <f>IF($A41="","",VLOOKUP($A41,従事者明細!$A$3:$F$52,3,FALSE))</f>
        <v/>
      </c>
      <c r="D41" s="41"/>
      <c r="E41" s="162" t="str">
        <f t="shared" si="0"/>
        <v/>
      </c>
      <c r="F41" s="170"/>
      <c r="G41" s="290" t="str">
        <f t="shared" si="1"/>
        <v/>
      </c>
      <c r="H41" s="7"/>
      <c r="I41" s="202"/>
      <c r="J41" s="11" t="s">
        <v>14</v>
      </c>
      <c r="K41" s="203" t="str">
        <f t="shared" si="2"/>
        <v/>
      </c>
      <c r="L41" s="11" t="s">
        <v>15</v>
      </c>
      <c r="M41" s="11" t="s">
        <v>16</v>
      </c>
      <c r="N41" s="257" t="str">
        <f t="shared" si="3"/>
        <v/>
      </c>
      <c r="O41" s="233"/>
      <c r="P41" s="11" t="s">
        <v>14</v>
      </c>
      <c r="Q41" s="203" t="str">
        <f t="shared" si="4"/>
        <v/>
      </c>
      <c r="R41" s="11" t="s">
        <v>17</v>
      </c>
      <c r="S41" s="11" t="s">
        <v>16</v>
      </c>
      <c r="T41" s="257" t="str">
        <f t="shared" si="5"/>
        <v/>
      </c>
      <c r="U41" s="466"/>
      <c r="V41" s="258" t="str">
        <f t="shared" si="6"/>
        <v/>
      </c>
    </row>
    <row r="42" spans="1:23" ht="30" customHeight="1" thickBot="1">
      <c r="B42" s="7"/>
      <c r="C42" s="7"/>
      <c r="D42" s="42" t="s">
        <v>20</v>
      </c>
      <c r="E42" s="15">
        <f>SUM(E9:E41)</f>
        <v>0</v>
      </c>
      <c r="F42" s="46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43" t="s">
        <v>20</v>
      </c>
      <c r="V42" s="15">
        <f>SUM(V9:V41)</f>
        <v>0</v>
      </c>
    </row>
    <row r="43" spans="1:23" ht="30" customHeight="1" thickBot="1">
      <c r="B43" s="7"/>
      <c r="C43" s="69"/>
      <c r="D43" s="74" t="s">
        <v>82</v>
      </c>
      <c r="E43" s="323">
        <f>ROUNDDOWN(E42,-3)</f>
        <v>0</v>
      </c>
      <c r="F43" s="44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74" t="s">
        <v>82</v>
      </c>
      <c r="V43" s="323">
        <f>ROUNDDOWN(V42,-3)</f>
        <v>0</v>
      </c>
    </row>
    <row r="44" spans="1:23" ht="30" customHeight="1">
      <c r="B44" s="7"/>
      <c r="C44" s="7"/>
      <c r="D44" s="295"/>
      <c r="E44" s="46"/>
      <c r="F44" s="44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91"/>
    </row>
    <row r="45" spans="1:23" ht="30" customHeight="1">
      <c r="D45" s="161" t="s">
        <v>309</v>
      </c>
      <c r="E45" s="427" t="s">
        <v>310</v>
      </c>
      <c r="F45" s="427" t="s">
        <v>311</v>
      </c>
      <c r="G45" s="552" t="s">
        <v>27</v>
      </c>
      <c r="H45" s="571"/>
      <c r="I45" s="427" t="s">
        <v>332</v>
      </c>
      <c r="J45" s="568" t="s">
        <v>312</v>
      </c>
      <c r="K45" s="569"/>
      <c r="L45" s="568" t="s">
        <v>313</v>
      </c>
      <c r="M45" s="570"/>
      <c r="N45" s="428" t="s">
        <v>317</v>
      </c>
      <c r="O45" s="429" t="s">
        <v>314</v>
      </c>
      <c r="P45" s="552" t="s">
        <v>315</v>
      </c>
      <c r="Q45" s="553"/>
      <c r="R45" s="552"/>
      <c r="S45" s="554"/>
      <c r="T45" s="554"/>
      <c r="U45" s="554"/>
      <c r="V45" s="555"/>
      <c r="W45" s="247" t="s">
        <v>154</v>
      </c>
    </row>
    <row r="46" spans="1:23" ht="26.1" customHeight="1">
      <c r="B46" s="560"/>
      <c r="C46" s="565" t="s">
        <v>316</v>
      </c>
      <c r="D46" s="1"/>
      <c r="E46" s="467">
        <f>SUM(G46:O46)</f>
        <v>0</v>
      </c>
      <c r="F46" s="289"/>
      <c r="G46" s="546"/>
      <c r="H46" s="547"/>
      <c r="I46" s="464"/>
      <c r="J46" s="545"/>
      <c r="K46" s="545"/>
      <c r="L46" s="550"/>
      <c r="M46" s="551"/>
      <c r="N46" s="465"/>
      <c r="O46" s="468">
        <f t="shared" ref="O46:O51" si="29">ROUND(G46*0.05,0)</f>
        <v>0</v>
      </c>
      <c r="P46" s="556"/>
      <c r="Q46" s="557"/>
      <c r="R46" s="556"/>
      <c r="S46" s="558"/>
      <c r="T46" s="558"/>
      <c r="U46" s="558"/>
      <c r="V46" s="557"/>
      <c r="W46" s="154"/>
    </row>
    <row r="47" spans="1:23" ht="26.1" customHeight="1">
      <c r="B47" s="560"/>
      <c r="C47" s="566"/>
      <c r="D47" s="1"/>
      <c r="E47" s="467">
        <f t="shared" ref="E47:E51" si="30">SUM(G47:O47)</f>
        <v>0</v>
      </c>
      <c r="F47" s="289"/>
      <c r="G47" s="546"/>
      <c r="H47" s="547"/>
      <c r="I47" s="464"/>
      <c r="J47" s="545"/>
      <c r="K47" s="545"/>
      <c r="L47" s="550"/>
      <c r="M47" s="551"/>
      <c r="N47" s="465"/>
      <c r="O47" s="468">
        <f t="shared" si="29"/>
        <v>0</v>
      </c>
      <c r="P47" s="556"/>
      <c r="Q47" s="557"/>
      <c r="R47" s="556"/>
      <c r="S47" s="558"/>
      <c r="T47" s="558"/>
      <c r="U47" s="558"/>
      <c r="V47" s="557"/>
      <c r="W47" s="154"/>
    </row>
    <row r="48" spans="1:23" ht="26.1" customHeight="1">
      <c r="B48" s="560"/>
      <c r="C48" s="566"/>
      <c r="D48" s="1"/>
      <c r="E48" s="467">
        <f t="shared" si="30"/>
        <v>0</v>
      </c>
      <c r="F48" s="289"/>
      <c r="G48" s="546"/>
      <c r="H48" s="547"/>
      <c r="I48" s="464"/>
      <c r="J48" s="545"/>
      <c r="K48" s="545"/>
      <c r="L48" s="550"/>
      <c r="M48" s="551"/>
      <c r="N48" s="465"/>
      <c r="O48" s="468">
        <f t="shared" si="29"/>
        <v>0</v>
      </c>
      <c r="P48" s="556"/>
      <c r="Q48" s="557"/>
      <c r="R48" s="556"/>
      <c r="S48" s="558"/>
      <c r="T48" s="558"/>
      <c r="U48" s="558"/>
      <c r="V48" s="557"/>
      <c r="W48" s="154"/>
    </row>
    <row r="49" spans="2:23" ht="26.1" customHeight="1">
      <c r="B49" s="560"/>
      <c r="C49" s="566"/>
      <c r="D49" s="1"/>
      <c r="E49" s="467">
        <f t="shared" si="30"/>
        <v>0</v>
      </c>
      <c r="F49" s="289"/>
      <c r="G49" s="546"/>
      <c r="H49" s="547"/>
      <c r="I49" s="464"/>
      <c r="J49" s="545"/>
      <c r="K49" s="545"/>
      <c r="L49" s="550"/>
      <c r="M49" s="551"/>
      <c r="N49" s="465"/>
      <c r="O49" s="468">
        <f t="shared" si="29"/>
        <v>0</v>
      </c>
      <c r="P49" s="556"/>
      <c r="Q49" s="557"/>
      <c r="R49" s="556"/>
      <c r="S49" s="558"/>
      <c r="T49" s="558"/>
      <c r="U49" s="558"/>
      <c r="V49" s="557"/>
      <c r="W49" s="154"/>
    </row>
    <row r="50" spans="2:23" ht="26.1" customHeight="1">
      <c r="B50" s="560"/>
      <c r="C50" s="566"/>
      <c r="D50" s="1"/>
      <c r="E50" s="467">
        <f t="shared" si="30"/>
        <v>0</v>
      </c>
      <c r="F50" s="289"/>
      <c r="G50" s="546"/>
      <c r="H50" s="547"/>
      <c r="I50" s="464"/>
      <c r="J50" s="545"/>
      <c r="K50" s="545"/>
      <c r="L50" s="550"/>
      <c r="M50" s="551"/>
      <c r="N50" s="465"/>
      <c r="O50" s="468">
        <f t="shared" si="29"/>
        <v>0</v>
      </c>
      <c r="P50" s="556"/>
      <c r="Q50" s="557"/>
      <c r="R50" s="556"/>
      <c r="S50" s="558"/>
      <c r="T50" s="558"/>
      <c r="U50" s="558"/>
      <c r="V50" s="557"/>
      <c r="W50" s="154"/>
    </row>
    <row r="51" spans="2:23" ht="26.1" customHeight="1">
      <c r="B51" s="560"/>
      <c r="C51" s="567"/>
      <c r="D51" s="1"/>
      <c r="E51" s="467">
        <f t="shared" si="30"/>
        <v>0</v>
      </c>
      <c r="F51" s="289"/>
      <c r="G51" s="546"/>
      <c r="H51" s="547"/>
      <c r="I51" s="464"/>
      <c r="J51" s="548"/>
      <c r="K51" s="549"/>
      <c r="L51" s="551"/>
      <c r="M51" s="572"/>
      <c r="N51" s="465"/>
      <c r="O51" s="468">
        <f t="shared" si="29"/>
        <v>0</v>
      </c>
      <c r="P51" s="556"/>
      <c r="Q51" s="557"/>
      <c r="R51" s="556"/>
      <c r="S51" s="558"/>
      <c r="T51" s="558"/>
      <c r="U51" s="558"/>
      <c r="V51" s="557"/>
      <c r="W51" s="154"/>
    </row>
    <row r="52" spans="2:23" ht="17.100000000000001" customHeight="1"/>
  </sheetData>
  <mergeCells count="42">
    <mergeCell ref="P49:Q49"/>
    <mergeCell ref="R49:V49"/>
    <mergeCell ref="P50:Q50"/>
    <mergeCell ref="R50:V50"/>
    <mergeCell ref="P51:Q51"/>
    <mergeCell ref="R51:V51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L46:M46"/>
    <mergeCell ref="L47:M47"/>
    <mergeCell ref="L49:M49"/>
    <mergeCell ref="L50:M50"/>
    <mergeCell ref="L51:M51"/>
    <mergeCell ref="L48:M48"/>
    <mergeCell ref="P45:Q45"/>
    <mergeCell ref="R45:V45"/>
    <mergeCell ref="P46:Q46"/>
    <mergeCell ref="R46:V46"/>
    <mergeCell ref="P47:Q47"/>
    <mergeCell ref="R47:V47"/>
    <mergeCell ref="P48:Q48"/>
    <mergeCell ref="R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2"/>
  <dataValidations count="7">
    <dataValidation type="list" allowBlank="1" showInputMessage="1" showErrorMessage="1" sqref="F46:F51" xr:uid="{00000000-0002-0000-0600-000000000000}">
      <formula1>$X$9:$X$11</formula1>
    </dataValidation>
    <dataValidation type="whole" operator="notEqual" allowBlank="1" showInputMessage="1" showErrorMessage="1" sqref="E9:E41 K9:K41 Q9:Q41" xr:uid="{00000000-0002-0000-0600-000001000000}">
      <formula1>0</formula1>
    </dataValidation>
    <dataValidation type="list" operator="notEqual" allowBlank="1" showInputMessage="1" showErrorMessage="1" sqref="F9:F41" xr:uid="{00000000-0002-0000-0600-000002000000}">
      <formula1>経路</formula1>
    </dataValidation>
    <dataValidation operator="greaterThanOrEqual" allowBlank="1" showInputMessage="1" showErrorMessage="1" sqref="U9:U41" xr:uid="{00000000-0002-0000-0600-000003000000}"/>
    <dataValidation operator="notEqual" allowBlank="1" showInputMessage="1" showErrorMessage="1" sqref="G9:G41" xr:uid="{00000000-0002-0000-0600-000004000000}"/>
    <dataValidation type="list" allowBlank="1" showInputMessage="1" showErrorMessage="1" sqref="I9:I41" xr:uid="{00000000-0002-0000-0600-000005000000}">
      <formula1>日当</formula1>
    </dataValidation>
    <dataValidation type="list" allowBlank="1" showInputMessage="1" showErrorMessage="1" sqref="O9:O41" xr:uid="{00000000-0002-0000-0600-000006000000}">
      <formula1>$AB$2:$AB$4</formula1>
    </dataValidation>
  </dataValidations>
  <printOptions horizontalCentered="1" gridLinesSet="0"/>
  <pageMargins left="0.43307086614173229" right="0.23622047244094491" top="0.43307086614173229" bottom="0.43307086614173229" header="0.31496062992125984" footer="0.31496062992125984"/>
  <pageSetup paperSize="9" scale="56" orientation="landscape" cellComments="asDisplayed" r:id="rId1"/>
  <rowBreaks count="1" manualBreakCount="1">
    <brk id="43" max="2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00CC00"/>
    <pageSetUpPr fitToPage="1"/>
  </sheetPr>
  <dimension ref="A1:G42"/>
  <sheetViews>
    <sheetView showGridLines="0" view="pageBreakPreview" zoomScale="90" zoomScaleNormal="75" zoomScaleSheetLayoutView="90" workbookViewId="0">
      <selection activeCell="E7" sqref="E7:G8"/>
    </sheetView>
  </sheetViews>
  <sheetFormatPr defaultRowHeight="14.25"/>
  <cols>
    <col min="1" max="1" width="6.75" customWidth="1"/>
    <col min="2" max="2" width="24.75" customWidth="1"/>
    <col min="3" max="3" width="15.75" customWidth="1"/>
    <col min="4" max="4" width="10.75" customWidth="1"/>
    <col min="5" max="5" width="18.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59" t="s">
        <v>47</v>
      </c>
      <c r="B2" s="59" t="s">
        <v>19</v>
      </c>
      <c r="C2" s="259"/>
      <c r="D2" s="260"/>
      <c r="E2" s="259"/>
      <c r="F2" s="260"/>
      <c r="G2" s="260"/>
    </row>
    <row r="3" spans="1:7" s="16" customFormat="1" ht="20.100000000000001" customHeight="1" thickBot="1">
      <c r="A3" s="51" t="s">
        <v>43</v>
      </c>
      <c r="B3" s="56" t="s">
        <v>60</v>
      </c>
      <c r="C3" s="259"/>
      <c r="D3" s="261"/>
      <c r="E3" s="112">
        <f>E42</f>
        <v>0</v>
      </c>
      <c r="F3" s="260" t="s">
        <v>1</v>
      </c>
      <c r="G3" s="260"/>
    </row>
    <row r="4" spans="1:7" s="16" customFormat="1" ht="20.100000000000001" customHeight="1" thickTop="1" thickBot="1">
      <c r="A4" s="260"/>
      <c r="B4" s="262"/>
      <c r="C4" s="259"/>
      <c r="D4" s="260"/>
      <c r="E4" s="259"/>
      <c r="F4" s="260"/>
      <c r="G4" s="260"/>
    </row>
    <row r="5" spans="1:7" s="16" customFormat="1" ht="24.95" customHeight="1">
      <c r="A5" s="417"/>
      <c r="B5" s="418" t="s">
        <v>21</v>
      </c>
      <c r="C5" s="419" t="s">
        <v>26</v>
      </c>
      <c r="D5" s="418" t="s">
        <v>22</v>
      </c>
      <c r="E5" s="419" t="s">
        <v>23</v>
      </c>
      <c r="F5" s="420" t="s">
        <v>24</v>
      </c>
      <c r="G5" s="415" t="s">
        <v>154</v>
      </c>
    </row>
    <row r="6" spans="1:7" s="16" customFormat="1" ht="24.95" customHeight="1">
      <c r="A6" s="580" t="s">
        <v>293</v>
      </c>
      <c r="B6" s="264"/>
      <c r="C6" s="265"/>
      <c r="D6" s="265"/>
      <c r="E6" s="447">
        <f>C6*D6</f>
        <v>0</v>
      </c>
      <c r="F6" s="421"/>
      <c r="G6" s="416"/>
    </row>
    <row r="7" spans="1:7" s="16" customFormat="1" ht="24.95" customHeight="1">
      <c r="A7" s="581"/>
      <c r="B7" s="264"/>
      <c r="C7" s="265"/>
      <c r="D7" s="265"/>
      <c r="E7" s="447">
        <f t="shared" ref="E7:E32" si="0">C7*D7</f>
        <v>0</v>
      </c>
      <c r="F7" s="421"/>
      <c r="G7" s="416"/>
    </row>
    <row r="8" spans="1:7" s="16" customFormat="1" ht="24.95" customHeight="1">
      <c r="A8" s="581"/>
      <c r="B8" s="264"/>
      <c r="C8" s="265"/>
      <c r="D8" s="265"/>
      <c r="E8" s="447">
        <f t="shared" si="0"/>
        <v>0</v>
      </c>
      <c r="F8" s="421"/>
      <c r="G8" s="416"/>
    </row>
    <row r="9" spans="1:7" s="16" customFormat="1" ht="24.95" customHeight="1">
      <c r="A9" s="581"/>
      <c r="B9" s="264"/>
      <c r="C9" s="265"/>
      <c r="D9" s="265"/>
      <c r="E9" s="447">
        <f t="shared" si="0"/>
        <v>0</v>
      </c>
      <c r="F9" s="421"/>
      <c r="G9" s="416"/>
    </row>
    <row r="10" spans="1:7" s="16" customFormat="1" ht="24.95" customHeight="1">
      <c r="A10" s="581"/>
      <c r="B10" s="264"/>
      <c r="C10" s="265"/>
      <c r="D10" s="265"/>
      <c r="E10" s="447">
        <f t="shared" si="0"/>
        <v>0</v>
      </c>
      <c r="F10" s="421"/>
      <c r="G10" s="416"/>
    </row>
    <row r="11" spans="1:7" s="16" customFormat="1" ht="24.95" customHeight="1">
      <c r="A11" s="581"/>
      <c r="B11" s="266"/>
      <c r="C11" s="267"/>
      <c r="D11" s="267"/>
      <c r="E11" s="448">
        <f t="shared" si="0"/>
        <v>0</v>
      </c>
      <c r="F11" s="421"/>
      <c r="G11" s="416"/>
    </row>
    <row r="12" spans="1:7" s="16" customFormat="1" ht="24.95" customHeight="1" thickBot="1">
      <c r="A12" s="582"/>
      <c r="B12" s="579" t="s">
        <v>25</v>
      </c>
      <c r="C12" s="579"/>
      <c r="D12" s="579"/>
      <c r="E12" s="449">
        <f>SUM(E6:E11)</f>
        <v>0</v>
      </c>
      <c r="F12" s="422"/>
      <c r="G12" s="416"/>
    </row>
    <row r="13" spans="1:7" s="16" customFormat="1" ht="24.95" customHeight="1">
      <c r="A13" s="576" t="s">
        <v>294</v>
      </c>
      <c r="B13" s="324"/>
      <c r="C13" s="292"/>
      <c r="D13" s="292"/>
      <c r="E13" s="450">
        <f t="shared" si="0"/>
        <v>0</v>
      </c>
      <c r="F13" s="421"/>
      <c r="G13" s="416"/>
    </row>
    <row r="14" spans="1:7" s="16" customFormat="1" ht="24.95" customHeight="1">
      <c r="A14" s="577"/>
      <c r="B14" s="325"/>
      <c r="C14" s="265"/>
      <c r="D14" s="265"/>
      <c r="E14" s="447">
        <f t="shared" si="0"/>
        <v>0</v>
      </c>
      <c r="F14" s="421"/>
      <c r="G14" s="416"/>
    </row>
    <row r="15" spans="1:7" s="16" customFormat="1" ht="24.95" customHeight="1">
      <c r="A15" s="577"/>
      <c r="B15" s="325"/>
      <c r="C15" s="265"/>
      <c r="D15" s="265"/>
      <c r="E15" s="447">
        <f t="shared" si="0"/>
        <v>0</v>
      </c>
      <c r="F15" s="421"/>
      <c r="G15" s="416"/>
    </row>
    <row r="16" spans="1:7" s="16" customFormat="1" ht="24.95" customHeight="1">
      <c r="A16" s="577"/>
      <c r="B16" s="325"/>
      <c r="C16" s="321"/>
      <c r="D16" s="265"/>
      <c r="E16" s="447">
        <f t="shared" si="0"/>
        <v>0</v>
      </c>
      <c r="F16" s="421"/>
      <c r="G16" s="416"/>
    </row>
    <row r="17" spans="1:7" s="16" customFormat="1" ht="24.95" customHeight="1">
      <c r="A17" s="577"/>
      <c r="B17" s="325"/>
      <c r="C17" s="265"/>
      <c r="D17" s="265"/>
      <c r="E17" s="447">
        <f t="shared" si="0"/>
        <v>0</v>
      </c>
      <c r="F17" s="421"/>
      <c r="G17" s="416"/>
    </row>
    <row r="18" spans="1:7" s="16" customFormat="1" ht="24.95" customHeight="1">
      <c r="A18" s="577"/>
      <c r="B18" s="326"/>
      <c r="C18" s="267"/>
      <c r="D18" s="267"/>
      <c r="E18" s="448">
        <f t="shared" si="0"/>
        <v>0</v>
      </c>
      <c r="F18" s="421"/>
      <c r="G18" s="416"/>
    </row>
    <row r="19" spans="1:7" s="16" customFormat="1" ht="24.95" customHeight="1" thickBot="1">
      <c r="A19" s="578"/>
      <c r="B19" s="583" t="s">
        <v>25</v>
      </c>
      <c r="C19" s="579"/>
      <c r="D19" s="579"/>
      <c r="E19" s="449">
        <f>SUM(E13:E18)</f>
        <v>0</v>
      </c>
      <c r="F19" s="422"/>
      <c r="G19" s="416"/>
    </row>
    <row r="20" spans="1:7" s="16" customFormat="1" ht="24.95" customHeight="1">
      <c r="A20" s="576" t="s">
        <v>295</v>
      </c>
      <c r="B20" s="291"/>
      <c r="C20" s="292"/>
      <c r="D20" s="292"/>
      <c r="E20" s="450">
        <f t="shared" si="0"/>
        <v>0</v>
      </c>
      <c r="F20" s="421"/>
      <c r="G20" s="416"/>
    </row>
    <row r="21" spans="1:7" s="16" customFormat="1" ht="24.95" customHeight="1">
      <c r="A21" s="577"/>
      <c r="B21" s="264"/>
      <c r="C21" s="265"/>
      <c r="D21" s="265"/>
      <c r="E21" s="447">
        <f t="shared" si="0"/>
        <v>0</v>
      </c>
      <c r="F21" s="421"/>
      <c r="G21" s="416"/>
    </row>
    <row r="22" spans="1:7" s="16" customFormat="1" ht="24.95" customHeight="1">
      <c r="A22" s="577"/>
      <c r="B22" s="264"/>
      <c r="C22" s="265"/>
      <c r="D22" s="265"/>
      <c r="E22" s="447">
        <f t="shared" si="0"/>
        <v>0</v>
      </c>
      <c r="F22" s="421"/>
      <c r="G22" s="416"/>
    </row>
    <row r="23" spans="1:7" s="16" customFormat="1" ht="24.95" customHeight="1">
      <c r="A23" s="577"/>
      <c r="B23" s="264"/>
      <c r="C23" s="265"/>
      <c r="D23" s="265"/>
      <c r="E23" s="447">
        <f t="shared" si="0"/>
        <v>0</v>
      </c>
      <c r="F23" s="421"/>
      <c r="G23" s="416"/>
    </row>
    <row r="24" spans="1:7" s="16" customFormat="1" ht="24.95" customHeight="1">
      <c r="A24" s="577"/>
      <c r="B24" s="264"/>
      <c r="C24" s="265"/>
      <c r="D24" s="265"/>
      <c r="E24" s="447">
        <f t="shared" si="0"/>
        <v>0</v>
      </c>
      <c r="F24" s="421"/>
      <c r="G24" s="416"/>
    </row>
    <row r="25" spans="1:7" s="16" customFormat="1" ht="24.95" customHeight="1">
      <c r="A25" s="577"/>
      <c r="B25" s="266"/>
      <c r="C25" s="267"/>
      <c r="D25" s="267"/>
      <c r="E25" s="448">
        <f t="shared" si="0"/>
        <v>0</v>
      </c>
      <c r="F25" s="421"/>
      <c r="G25" s="416"/>
    </row>
    <row r="26" spans="1:7" s="16" customFormat="1" ht="24.95" customHeight="1" thickBot="1">
      <c r="A26" s="578"/>
      <c r="B26" s="579" t="s">
        <v>25</v>
      </c>
      <c r="C26" s="579"/>
      <c r="D26" s="579"/>
      <c r="E26" s="449">
        <f>SUM(E20:E25)</f>
        <v>0</v>
      </c>
      <c r="F26" s="422"/>
      <c r="G26" s="416"/>
    </row>
    <row r="27" spans="1:7" s="16" customFormat="1" ht="24.95" customHeight="1">
      <c r="A27" s="576" t="s">
        <v>296</v>
      </c>
      <c r="B27" s="309"/>
      <c r="C27" s="268"/>
      <c r="D27" s="268"/>
      <c r="E27" s="451">
        <f t="shared" si="0"/>
        <v>0</v>
      </c>
      <c r="F27" s="423"/>
      <c r="G27" s="416"/>
    </row>
    <row r="28" spans="1:7" s="16" customFormat="1" ht="24.95" customHeight="1">
      <c r="A28" s="577"/>
      <c r="B28" s="264"/>
      <c r="C28" s="265"/>
      <c r="D28" s="265"/>
      <c r="E28" s="447">
        <f t="shared" si="0"/>
        <v>0</v>
      </c>
      <c r="F28" s="421"/>
      <c r="G28" s="416"/>
    </row>
    <row r="29" spans="1:7" s="16" customFormat="1" ht="24.95" customHeight="1">
      <c r="A29" s="577"/>
      <c r="B29" s="264"/>
      <c r="C29" s="265"/>
      <c r="D29" s="265"/>
      <c r="E29" s="447">
        <f t="shared" si="0"/>
        <v>0</v>
      </c>
      <c r="F29" s="421"/>
      <c r="G29" s="416"/>
    </row>
    <row r="30" spans="1:7" s="16" customFormat="1" ht="24.95" customHeight="1">
      <c r="A30" s="577"/>
      <c r="B30" s="264"/>
      <c r="C30" s="265"/>
      <c r="D30" s="265"/>
      <c r="E30" s="447">
        <f t="shared" si="0"/>
        <v>0</v>
      </c>
      <c r="F30" s="421"/>
      <c r="G30" s="416"/>
    </row>
    <row r="31" spans="1:7" s="16" customFormat="1" ht="24.95" customHeight="1">
      <c r="A31" s="577"/>
      <c r="B31" s="264"/>
      <c r="C31" s="265"/>
      <c r="D31" s="265"/>
      <c r="E31" s="447">
        <f t="shared" si="0"/>
        <v>0</v>
      </c>
      <c r="F31" s="421"/>
      <c r="G31" s="416"/>
    </row>
    <row r="32" spans="1:7" s="16" customFormat="1" ht="24.95" customHeight="1">
      <c r="A32" s="577"/>
      <c r="B32" s="266"/>
      <c r="C32" s="267"/>
      <c r="D32" s="267"/>
      <c r="E32" s="448">
        <f t="shared" si="0"/>
        <v>0</v>
      </c>
      <c r="F32" s="421"/>
      <c r="G32" s="416"/>
    </row>
    <row r="33" spans="1:7" s="16" customFormat="1" ht="24.95" customHeight="1" thickBot="1">
      <c r="A33" s="578"/>
      <c r="B33" s="579" t="s">
        <v>25</v>
      </c>
      <c r="C33" s="579"/>
      <c r="D33" s="579"/>
      <c r="E33" s="449">
        <f>SUM(E27:E32)</f>
        <v>0</v>
      </c>
      <c r="F33" s="424"/>
      <c r="G33" s="416"/>
    </row>
    <row r="34" spans="1:7" s="16" customFormat="1" ht="24.95" customHeight="1">
      <c r="A34" s="576" t="s">
        <v>297</v>
      </c>
      <c r="B34" s="405"/>
      <c r="C34" s="268"/>
      <c r="D34" s="268"/>
      <c r="E34" s="451">
        <f t="shared" ref="E34:E39" si="1">C34*D34</f>
        <v>0</v>
      </c>
      <c r="F34" s="437"/>
      <c r="G34" s="416"/>
    </row>
    <row r="35" spans="1:7" s="16" customFormat="1" ht="24.95" customHeight="1">
      <c r="A35" s="577"/>
      <c r="B35" s="462"/>
      <c r="C35" s="265"/>
      <c r="D35" s="265"/>
      <c r="E35" s="447">
        <f t="shared" si="1"/>
        <v>0</v>
      </c>
      <c r="F35" s="463"/>
      <c r="G35" s="416"/>
    </row>
    <row r="36" spans="1:7" s="16" customFormat="1" ht="24.95" customHeight="1">
      <c r="A36" s="577"/>
      <c r="B36" s="264"/>
      <c r="C36" s="265"/>
      <c r="D36" s="265"/>
      <c r="E36" s="447">
        <f t="shared" si="1"/>
        <v>0</v>
      </c>
      <c r="F36" s="421"/>
      <c r="G36" s="416"/>
    </row>
    <row r="37" spans="1:7" s="16" customFormat="1" ht="24.95" customHeight="1">
      <c r="A37" s="577"/>
      <c r="B37" s="264"/>
      <c r="C37" s="265"/>
      <c r="D37" s="265"/>
      <c r="E37" s="447">
        <f t="shared" si="1"/>
        <v>0</v>
      </c>
      <c r="F37" s="421"/>
      <c r="G37" s="416"/>
    </row>
    <row r="38" spans="1:7" s="16" customFormat="1" ht="24.95" customHeight="1">
      <c r="A38" s="577"/>
      <c r="B38" s="264"/>
      <c r="C38" s="265"/>
      <c r="D38" s="265"/>
      <c r="E38" s="447">
        <f t="shared" si="1"/>
        <v>0</v>
      </c>
      <c r="F38" s="421"/>
      <c r="G38" s="416"/>
    </row>
    <row r="39" spans="1:7" s="16" customFormat="1" ht="24.95" customHeight="1">
      <c r="A39" s="577"/>
      <c r="B39" s="266"/>
      <c r="C39" s="267"/>
      <c r="D39" s="267"/>
      <c r="E39" s="448">
        <f t="shared" si="1"/>
        <v>0</v>
      </c>
      <c r="F39" s="421"/>
      <c r="G39" s="416"/>
    </row>
    <row r="40" spans="1:7" s="16" customFormat="1" ht="24.95" customHeight="1" thickBot="1">
      <c r="A40" s="578"/>
      <c r="B40" s="584" t="s">
        <v>25</v>
      </c>
      <c r="C40" s="584"/>
      <c r="D40" s="584"/>
      <c r="E40" s="448">
        <f>SUM(E34:E39)</f>
        <v>0</v>
      </c>
      <c r="F40" s="424"/>
      <c r="G40" s="416"/>
    </row>
    <row r="41" spans="1:7" s="16" customFormat="1" ht="24.95" customHeight="1" thickBot="1">
      <c r="A41" s="573" t="s">
        <v>270</v>
      </c>
      <c r="B41" s="574"/>
      <c r="C41" s="574"/>
      <c r="D41" s="575"/>
      <c r="E41" s="452">
        <f>E12+E19+E26+E33+E40</f>
        <v>0</v>
      </c>
      <c r="F41" s="293"/>
      <c r="G41" s="261"/>
    </row>
    <row r="42" spans="1:7" s="16" customFormat="1" ht="31.5" customHeight="1" thickBot="1">
      <c r="A42" s="260"/>
      <c r="B42" s="260"/>
      <c r="C42" s="259"/>
      <c r="D42" s="74" t="s">
        <v>82</v>
      </c>
      <c r="E42" s="444">
        <f>ROUNDDOWN(E41,-3)</f>
        <v>0</v>
      </c>
      <c r="F42" s="260"/>
      <c r="G42" s="261"/>
    </row>
  </sheetData>
  <mergeCells count="11"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34:C39 C27:C32" xr:uid="{00000000-0002-0000-0700-000000000000}">
      <formula1>0</formula1>
    </dataValidation>
  </dataValidations>
  <printOptions horizontalCentered="1"/>
  <pageMargins left="0.43307086614173229" right="0.43307086614173229" top="0.43307086614173229" bottom="0.55118110236220474" header="0.31496062992125984" footer="0.31496062992125984"/>
  <pageSetup paperSize="9" scale="82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rgb="FFC00000"/>
  </sheetPr>
  <dimension ref="A1:K30"/>
  <sheetViews>
    <sheetView showGridLines="0" view="pageBreakPreview" zoomScaleNormal="100" zoomScaleSheetLayoutView="100" workbookViewId="0">
      <selection activeCell="E7" sqref="E7:G8"/>
    </sheetView>
  </sheetViews>
  <sheetFormatPr defaultColWidth="9"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71"/>
    </row>
    <row r="2" spans="1:11" ht="15" customHeight="1">
      <c r="A2" s="59" t="s">
        <v>139</v>
      </c>
      <c r="B2" s="59" t="s">
        <v>3</v>
      </c>
      <c r="C2" s="269"/>
      <c r="D2" s="260"/>
      <c r="E2" s="260"/>
      <c r="F2" s="260"/>
      <c r="G2" s="269"/>
      <c r="H2" s="260"/>
    </row>
    <row r="3" spans="1:11">
      <c r="A3" s="51"/>
      <c r="B3" s="6"/>
      <c r="C3" s="269"/>
      <c r="D3" s="260"/>
      <c r="E3" s="261"/>
      <c r="F3" s="260"/>
      <c r="G3" s="269"/>
      <c r="H3" s="260"/>
    </row>
    <row r="4" spans="1:11" ht="27" customHeight="1" thickBot="1">
      <c r="A4" s="425" t="s">
        <v>298</v>
      </c>
      <c r="B4" s="69"/>
      <c r="C4" s="83"/>
      <c r="D4" s="84"/>
      <c r="E4" s="599">
        <f>E6+E16</f>
        <v>0</v>
      </c>
      <c r="F4" s="599"/>
      <c r="G4" s="69" t="s">
        <v>1</v>
      </c>
      <c r="H4" s="69"/>
      <c r="K4" s="3"/>
    </row>
    <row r="5" spans="1:11" ht="15.75" thickTop="1" thickBot="1">
      <c r="A5" s="172"/>
      <c r="B5" s="69"/>
      <c r="C5" s="83"/>
      <c r="D5" s="84"/>
      <c r="E5" s="83"/>
      <c r="F5" s="69"/>
      <c r="G5" s="85"/>
      <c r="H5" s="69"/>
      <c r="K5" s="3"/>
    </row>
    <row r="6" spans="1:11" ht="24" customHeight="1" thickBot="1">
      <c r="A6" s="172"/>
      <c r="B6" s="86" t="s">
        <v>141</v>
      </c>
      <c r="C6" s="83"/>
      <c r="D6" s="84"/>
      <c r="E6" s="600">
        <f>G14</f>
        <v>0</v>
      </c>
      <c r="F6" s="601"/>
      <c r="G6" s="69" t="s">
        <v>1</v>
      </c>
      <c r="H6" s="69"/>
      <c r="K6" s="3"/>
    </row>
    <row r="7" spans="1:11" ht="9" customHeight="1">
      <c r="A7" s="69"/>
      <c r="B7" s="69"/>
      <c r="C7" s="85"/>
      <c r="D7" s="69"/>
      <c r="E7" s="69"/>
      <c r="F7" s="69"/>
      <c r="G7" s="85"/>
      <c r="H7" s="69"/>
    </row>
    <row r="8" spans="1:11" ht="30" customHeight="1">
      <c r="A8" s="69"/>
      <c r="B8" s="517" t="s">
        <v>142</v>
      </c>
      <c r="C8" s="517"/>
      <c r="D8" s="297" t="s">
        <v>143</v>
      </c>
      <c r="E8" s="589" t="s">
        <v>27</v>
      </c>
      <c r="F8" s="590"/>
      <c r="G8" s="173" t="s">
        <v>28</v>
      </c>
      <c r="H8" s="285"/>
      <c r="I8" s="232" t="s">
        <v>154</v>
      </c>
    </row>
    <row r="9" spans="1:11" ht="30" customHeight="1">
      <c r="A9" s="69"/>
      <c r="B9" s="585"/>
      <c r="C9" s="586"/>
      <c r="D9" s="174"/>
      <c r="E9" s="587"/>
      <c r="F9" s="588"/>
      <c r="G9" s="441">
        <f>D9*E9</f>
        <v>0</v>
      </c>
      <c r="H9" s="261"/>
      <c r="I9" s="263"/>
    </row>
    <row r="10" spans="1:11" ht="30" customHeight="1">
      <c r="A10" s="69"/>
      <c r="B10" s="585"/>
      <c r="C10" s="586"/>
      <c r="D10" s="174"/>
      <c r="E10" s="587"/>
      <c r="F10" s="588"/>
      <c r="G10" s="441">
        <f t="shared" ref="G10:G12" si="0">D10*E10</f>
        <v>0</v>
      </c>
      <c r="H10" s="261"/>
      <c r="I10" s="263"/>
    </row>
    <row r="11" spans="1:11" ht="30" customHeight="1">
      <c r="A11" s="69"/>
      <c r="B11" s="585"/>
      <c r="C11" s="586"/>
      <c r="D11" s="174"/>
      <c r="E11" s="587"/>
      <c r="F11" s="588"/>
      <c r="G11" s="441">
        <f t="shared" si="0"/>
        <v>0</v>
      </c>
      <c r="H11" s="261"/>
      <c r="I11" s="263"/>
    </row>
    <row r="12" spans="1:11" ht="30" customHeight="1" thickBot="1">
      <c r="A12" s="69"/>
      <c r="B12" s="593"/>
      <c r="C12" s="594"/>
      <c r="D12" s="175"/>
      <c r="E12" s="595"/>
      <c r="F12" s="596"/>
      <c r="G12" s="442">
        <f t="shared" si="0"/>
        <v>0</v>
      </c>
      <c r="H12" s="261"/>
      <c r="I12" s="263"/>
    </row>
    <row r="13" spans="1:11" ht="30" customHeight="1" thickBot="1">
      <c r="A13" s="69"/>
      <c r="B13" s="597" t="s">
        <v>25</v>
      </c>
      <c r="C13" s="598"/>
      <c r="D13" s="598"/>
      <c r="E13" s="598"/>
      <c r="F13" s="598"/>
      <c r="G13" s="443">
        <f>SUM(G9:G12)</f>
        <v>0</v>
      </c>
      <c r="H13" s="69"/>
    </row>
    <row r="14" spans="1:11" ht="30" customHeight="1" thickBot="1">
      <c r="A14" s="69"/>
      <c r="B14" s="176"/>
      <c r="C14" s="176"/>
      <c r="D14" s="177"/>
      <c r="E14" s="178"/>
      <c r="F14" s="74" t="s">
        <v>82</v>
      </c>
      <c r="G14" s="444">
        <f>ROUNDDOWN(G13,-3)</f>
        <v>0</v>
      </c>
      <c r="H14" s="69"/>
    </row>
    <row r="15" spans="1:11" ht="15" customHeight="1" thickBot="1">
      <c r="A15" s="69"/>
      <c r="B15" s="69"/>
      <c r="C15" s="85"/>
      <c r="D15" s="69"/>
      <c r="E15" s="69"/>
      <c r="F15" s="69"/>
      <c r="G15" s="85"/>
      <c r="H15" s="69"/>
    </row>
    <row r="16" spans="1:11" ht="30" customHeight="1" thickBot="1">
      <c r="A16" s="172"/>
      <c r="B16" s="86" t="s">
        <v>144</v>
      </c>
      <c r="C16" s="83"/>
      <c r="D16" s="84"/>
      <c r="E16" s="602">
        <f>G21</f>
        <v>0</v>
      </c>
      <c r="F16" s="603"/>
      <c r="G16" s="88" t="s">
        <v>1</v>
      </c>
      <c r="H16" s="69"/>
      <c r="K16" s="3"/>
    </row>
    <row r="17" spans="1:11" customFormat="1" ht="15" customHeight="1">
      <c r="A17" s="87"/>
      <c r="B17" s="87"/>
      <c r="C17" s="87"/>
      <c r="D17" s="87"/>
      <c r="E17" s="87"/>
      <c r="F17" s="87"/>
      <c r="G17" s="87"/>
      <c r="H17" s="87"/>
    </row>
    <row r="18" spans="1:11" ht="30" customHeight="1">
      <c r="A18" s="172"/>
      <c r="B18" s="179">
        <v>75500</v>
      </c>
      <c r="C18" s="180" t="s">
        <v>1</v>
      </c>
      <c r="D18" s="181" t="s">
        <v>145</v>
      </c>
      <c r="E18" s="179"/>
      <c r="F18" s="86" t="s">
        <v>146</v>
      </c>
      <c r="G18" s="445">
        <f>B18*E18</f>
        <v>0</v>
      </c>
      <c r="H18" s="69" t="s">
        <v>1</v>
      </c>
      <c r="K18" s="3"/>
    </row>
    <row r="19" spans="1:11" ht="30" customHeight="1">
      <c r="A19" s="172"/>
      <c r="B19" s="179">
        <v>69800</v>
      </c>
      <c r="C19" s="180" t="s">
        <v>1</v>
      </c>
      <c r="D19" s="181" t="s">
        <v>36</v>
      </c>
      <c r="E19" s="179"/>
      <c r="F19" s="86" t="s">
        <v>146</v>
      </c>
      <c r="G19" s="445">
        <f>B19*E19</f>
        <v>0</v>
      </c>
      <c r="H19" s="69" t="s">
        <v>1</v>
      </c>
      <c r="K19" s="3"/>
    </row>
    <row r="20" spans="1:11" ht="30" customHeight="1" thickBot="1">
      <c r="A20" s="172"/>
      <c r="B20" s="83"/>
      <c r="C20" s="180"/>
      <c r="D20" s="181"/>
      <c r="E20" s="83"/>
      <c r="F20" s="404" t="s">
        <v>269</v>
      </c>
      <c r="G20" s="446">
        <f>SUM(G18:G19)</f>
        <v>0</v>
      </c>
      <c r="H20" s="69" t="s">
        <v>1</v>
      </c>
      <c r="K20" s="3"/>
    </row>
    <row r="21" spans="1:11" ht="30" customHeight="1" thickBot="1">
      <c r="A21" s="172"/>
      <c r="B21" s="296"/>
      <c r="C21" s="182"/>
      <c r="D21" s="183"/>
      <c r="E21" s="592" t="s">
        <v>82</v>
      </c>
      <c r="F21" s="592"/>
      <c r="G21" s="444">
        <f>ROUNDDOWN(G20,-3)</f>
        <v>0</v>
      </c>
      <c r="H21" s="69" t="s">
        <v>1</v>
      </c>
      <c r="K21" s="3"/>
    </row>
    <row r="22" spans="1:11" ht="79.900000000000006" customHeight="1">
      <c r="A22" s="172"/>
      <c r="B22" s="296"/>
      <c r="C22" s="182"/>
      <c r="D22" s="183"/>
      <c r="E22" s="184"/>
      <c r="F22" s="183"/>
      <c r="G22" s="183"/>
      <c r="H22" s="69"/>
      <c r="K22" s="3"/>
    </row>
    <row r="23" spans="1:11" ht="15" customHeight="1" thickBot="1">
      <c r="A23" s="59" t="s">
        <v>51</v>
      </c>
      <c r="B23" s="59" t="s">
        <v>6</v>
      </c>
      <c r="C23" s="85"/>
      <c r="D23" s="69"/>
      <c r="E23" s="604">
        <f>G28</f>
        <v>0</v>
      </c>
      <c r="F23" s="604"/>
      <c r="G23" s="88" t="s">
        <v>1</v>
      </c>
      <c r="H23" s="69"/>
    </row>
    <row r="24" spans="1:11" ht="15" customHeight="1" thickTop="1">
      <c r="A24" s="5"/>
      <c r="B24" s="6"/>
      <c r="C24" s="85"/>
      <c r="D24" s="69"/>
      <c r="E24" s="69"/>
      <c r="F24" s="69"/>
      <c r="G24" s="85"/>
      <c r="H24" s="69"/>
    </row>
    <row r="25" spans="1:11" ht="15" customHeight="1">
      <c r="A25" s="69"/>
      <c r="B25" s="69" t="s">
        <v>168</v>
      </c>
      <c r="C25" s="108"/>
      <c r="D25" s="69"/>
      <c r="E25" s="69" t="s">
        <v>39</v>
      </c>
      <c r="F25" s="69"/>
      <c r="G25" s="85"/>
      <c r="H25" s="69"/>
    </row>
    <row r="26" spans="1:11" ht="15" customHeight="1">
      <c r="A26" s="69"/>
      <c r="B26" s="412" t="s">
        <v>147</v>
      </c>
      <c r="C26" s="108"/>
      <c r="D26" s="69"/>
      <c r="E26" s="69"/>
      <c r="F26" s="69"/>
      <c r="G26" s="85"/>
      <c r="H26" s="69"/>
    </row>
    <row r="27" spans="1:11" ht="30" customHeight="1" thickBot="1">
      <c r="A27" s="241"/>
      <c r="B27" s="591">
        <f>様式2_3機材!$E$5+様式2_4旅費!$F$4+様式2_4旅費!$F$6+様式2_5現地活動費!$E$3+'様式2_6本邦受入活動費&amp;管理費'!$E$6</f>
        <v>0</v>
      </c>
      <c r="C27" s="591">
        <f>$E$5+様式2_4旅費!$F$4+様式2_4旅費!$F$6+様式2_5現地活動費!$E$3+'様式2_6本邦受入活動費&amp;管理費'!$E$6</f>
        <v>0</v>
      </c>
      <c r="D27" s="69" t="s">
        <v>30</v>
      </c>
      <c r="E27" s="89">
        <v>10</v>
      </c>
      <c r="F27" s="90" t="s">
        <v>148</v>
      </c>
      <c r="G27" s="270">
        <f>ROUNDDOWN(B27*E27/100,0)</f>
        <v>0</v>
      </c>
      <c r="H27" s="69" t="s">
        <v>1</v>
      </c>
    </row>
    <row r="28" spans="1:11" ht="30" customHeight="1" thickBot="1">
      <c r="A28" s="69"/>
      <c r="B28" s="69"/>
      <c r="C28" s="85"/>
      <c r="D28" s="69"/>
      <c r="E28" s="592" t="s">
        <v>82</v>
      </c>
      <c r="F28" s="592"/>
      <c r="G28" s="111">
        <f>ROUNDDOWN(G27,-3)</f>
        <v>0</v>
      </c>
      <c r="H28" s="88" t="s">
        <v>42</v>
      </c>
    </row>
    <row r="29" spans="1:11">
      <c r="A29" s="260"/>
      <c r="B29" s="260"/>
      <c r="C29" s="269"/>
      <c r="D29" s="260"/>
      <c r="E29" s="260"/>
      <c r="F29" s="260"/>
      <c r="G29" s="269"/>
      <c r="H29" s="260"/>
    </row>
    <row r="30" spans="1:11">
      <c r="A30" s="260"/>
      <c r="B30" s="260"/>
      <c r="C30" s="269"/>
      <c r="D30" s="260"/>
      <c r="E30" s="260"/>
      <c r="F30" s="260"/>
      <c r="G30" s="269"/>
      <c r="H30" s="260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 xr:uid="{00000000-0002-0000-0800-000000000000}">
      <formula1>0</formula1>
    </dataValidation>
  </dataValidations>
  <printOptions horizontalCentered="1"/>
  <pageMargins left="0.43307086614173229" right="0.43307086614173229" top="0.62992125984251968" bottom="0.35433070866141736" header="0.31496062992125984" footer="0.31496062992125984"/>
  <pageSetup paperSize="9" scale="85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26</vt:i4>
      </vt:variant>
    </vt:vector>
  </HeadingPairs>
  <TitlesOfParts>
    <vt:vector size="38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事業名短縮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SAKURAI, Akira[櫻井 晶]</cp:lastModifiedBy>
  <cp:lastPrinted>2019-04-16T08:55:53Z</cp:lastPrinted>
  <dcterms:created xsi:type="dcterms:W3CDTF">2013-03-18T00:38:39Z</dcterms:created>
  <dcterms:modified xsi:type="dcterms:W3CDTF">2019-04-16T09:04:43Z</dcterms:modified>
</cp:coreProperties>
</file>