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a14723\Documents\"/>
    </mc:Choice>
  </mc:AlternateContent>
  <xr:revisionPtr revIDLastSave="0" documentId="13_ncr:1_{4315348B-B598-459F-AA5A-1B332A5A6C52}" xr6:coauthVersionLast="47" xr6:coauthVersionMax="47" xr10:uidLastSave="{00000000-0000-0000-0000-000000000000}"/>
  <bookViews>
    <workbookView xWindow="-28920" yWindow="-120" windowWidth="29040" windowHeight="15990" tabRatio="749" xr2:uid="{00000000-000D-0000-FFFF-FFFF00000000}"/>
  </bookViews>
  <sheets>
    <sheet name="入力方法" sheetId="18" r:id="rId1"/>
    <sheet name="従事者明細" sheetId="11" r:id="rId2"/>
    <sheet name=" 表紙" sheetId="20" r:id="rId3"/>
    <sheet name="様式1" sheetId="1" r:id="rId4"/>
    <sheet name="様式1_銀行外" sheetId="26" r:id="rId5"/>
    <sheet name="様式2_1人件費" sheetId="6" r:id="rId6"/>
    <sheet name="様式2_2_2その他原価・一般管理費等" sheetId="23" r:id="rId7"/>
    <sheet name="様式2_2_2銀外" sheetId="24" r:id="rId8"/>
    <sheet name="様式2_3機材" sheetId="4" r:id="rId9"/>
    <sheet name="様式2_4旅費" sheetId="3" r:id="rId10"/>
    <sheet name="様式2_4銀行外" sheetId="25" r:id="rId11"/>
    <sheet name="様式2_5現地活動費" sheetId="10" r:id="rId12"/>
    <sheet name="様式2_6本邦受入活動費&amp;管理費" sheetId="21" r:id="rId13"/>
    <sheet name="機材様式（別紙明細）" sheetId="8" r:id="rId14"/>
    <sheet name="業務従事者名簿" sheetId="12" r:id="rId15"/>
    <sheet name="部分払・年度別詳細" sheetId="22" r:id="rId16"/>
  </sheets>
  <externalReferences>
    <externalReference r:id="rId17"/>
    <externalReference r:id="rId18"/>
  </externalReferences>
  <definedNames>
    <definedName name="_xlnm.Print_Area" localSheetId="2">' 表紙'!$A$1:$I$39</definedName>
    <definedName name="_xlnm.Print_Area" localSheetId="13">'機材様式（別紙明細）'!$A$1:$G$40</definedName>
    <definedName name="_xlnm.Print_Area" localSheetId="14">業務従事者名簿!$A$3:$I$26</definedName>
    <definedName name="_xlnm.Print_Area" localSheetId="1">従事者明細!$A$1:$I$40</definedName>
    <definedName name="_xlnm.Print_Area" localSheetId="0">入力方法!$A$1:$C$26</definedName>
    <definedName name="_xlnm.Print_Area" localSheetId="15">部分払・年度別詳細!$J$1:$O$53</definedName>
    <definedName name="_xlnm.Print_Area" localSheetId="3">様式1!$A$1:$H$35</definedName>
    <definedName name="_xlnm.Print_Area" localSheetId="4">様式1_銀行外!$A$1:$H$35</definedName>
    <definedName name="_xlnm.Print_Area" localSheetId="5">様式2_1人件費!$A$2:$I$89</definedName>
    <definedName name="_xlnm.Print_Area" localSheetId="6">様式2_2_2その他原価・一般管理費等!$A$2:$H$35</definedName>
    <definedName name="_xlnm.Print_Area" localSheetId="7">様式2_2_2銀外!$A$2:$H$35</definedName>
    <definedName name="_xlnm.Print_Area" localSheetId="8">様式2_3機材!$A$2:$G$43</definedName>
    <definedName name="_xlnm.Print_Area" localSheetId="10">様式2_4銀行外!$A$2:$V$51</definedName>
    <definedName name="_xlnm.Print_Area" localSheetId="9">様式2_4旅費!$A$2:$V$51</definedName>
    <definedName name="_xlnm.Print_Area" localSheetId="11">様式2_5現地活動費!$A$2:$F$42</definedName>
    <definedName name="_xlnm.Print_Area" localSheetId="12">'様式2_6本邦受入活動費&amp;管理費'!$A$2:$G$32</definedName>
    <definedName name="_xlnm.Print_Titles" localSheetId="14">業務従事者名簿!$3:$6</definedName>
    <definedName name="_xlnm.Print_Titles" localSheetId="10">様式2_4銀行外!$8:$8</definedName>
    <definedName name="_xlnm.Print_Titles" localSheetId="9">様式2_4旅費!$8:$8</definedName>
    <definedName name="Z_10FF6128_C413_492A_97F7_F629334DAAC5_.wvu.PrintArea" localSheetId="3" hidden="1">様式1!$B$4:$H$34</definedName>
    <definedName name="Z_10FF6128_C413_492A_97F7_F629334DAAC5_.wvu.PrintArea" localSheetId="4" hidden="1">様式1_銀行外!$B$4:$H$34</definedName>
    <definedName name="Z_10FF6128_C413_492A_97F7_F629334DAAC5_.wvu.PrintArea" localSheetId="10" hidden="1">様式2_4銀行外!$B$7:$V$49</definedName>
    <definedName name="Z_10FF6128_C413_492A_97F7_F629334DAAC5_.wvu.PrintArea" localSheetId="9" hidden="1">様式2_4旅費!$B$7:$V$46</definedName>
    <definedName name="Z_23354667_189C_4570_A62C_5B2458A64BD0_.wvu.PrintArea" localSheetId="3" hidden="1">様式1!$B$4:$H$34</definedName>
    <definedName name="Z_23354667_189C_4570_A62C_5B2458A64BD0_.wvu.PrintArea" localSheetId="4" hidden="1">様式1_銀行外!$B$4:$H$34</definedName>
    <definedName name="Z_23354667_189C_4570_A62C_5B2458A64BD0_.wvu.PrintArea" localSheetId="10" hidden="1">様式2_4銀行外!$B$7:$V$49</definedName>
    <definedName name="Z_23354667_189C_4570_A62C_5B2458A64BD0_.wvu.PrintArea" localSheetId="9" hidden="1">様式2_4旅費!$B$7:$V$46</definedName>
    <definedName name="格付">従事者明細!$N$3:$N$11</definedName>
    <definedName name="契約" localSheetId="4">様式1_銀行外!$O$4:$O$6</definedName>
    <definedName name="契約" localSheetId="12">様式1!$O$4:$O$6</definedName>
    <definedName name="契約">様式1!$O$4:$O$6</definedName>
    <definedName name="契約金額" localSheetId="4">#REF!</definedName>
    <definedName name="契約金額" localSheetId="6">#REF!</definedName>
    <definedName name="契約金額" localSheetId="7">#REF!</definedName>
    <definedName name="契約金額" localSheetId="10">#REF!</definedName>
    <definedName name="契約金額" localSheetId="12">#REF!</definedName>
    <definedName name="契約金額">#REF!</definedName>
    <definedName name="経路" localSheetId="10">様式2_4銀行外!#REF!</definedName>
    <definedName name="経路" localSheetId="12">様式2_4旅費!$C$39:$C$42</definedName>
    <definedName name="経路">様式2_4旅費!$D$46:$D$51</definedName>
    <definedName name="見積" localSheetId="4">様式1_銀行外!$O$3:$O$6</definedName>
    <definedName name="見積">様式1!$O$3:$O$6</definedName>
    <definedName name="見積金額" localSheetId="4">様式1_銀行外!$Q$4:$Q$6</definedName>
    <definedName name="見積金額">様式1!$Q$4:$Q$6</definedName>
    <definedName name="号数">従事者明細!$N$3:$N$12</definedName>
    <definedName name="事業名" localSheetId="4">様式1_銀行外!$O$11:$O$17</definedName>
    <definedName name="事業名">様式1!$O$11:$O$17</definedName>
    <definedName name="事業名短縮" localSheetId="4">様式1_銀行外!$U$12:$U$17</definedName>
    <definedName name="事業名短縮">様式1!$U$12:$U$17</definedName>
    <definedName name="宿泊料" localSheetId="10">様式2_4銀行外!$AD$2:$AD$5</definedName>
    <definedName name="宿泊料">様式2_4旅費!$AD$2:$AD$5</definedName>
    <definedName name="処理" localSheetId="12">[1]単価!$G$3:$G$6</definedName>
    <definedName name="処理">[1]単価!$G$3:$G$6</definedName>
    <definedName name="打合簿" localSheetId="12">[2]単価・従事者明細!$U$3:$U$4</definedName>
    <definedName name="打合簿">[2]単価・従事者明細!$U$3:$U$4</definedName>
    <definedName name="内外選択" localSheetId="12">[1]単価!$F$3:$F$4</definedName>
    <definedName name="内外選択">[1]単価!$F$3:$F$4</definedName>
    <definedName name="日当" localSheetId="10">様式2_4銀行外!$AC$2:$AC$5</definedName>
    <definedName name="日当">様式2_4旅費!$AC$2:$AC$5</definedName>
    <definedName name="分類" localSheetId="12">従事者明細!$K$3:$K$6</definedName>
    <definedName name="分類">従事者明細!$U$3:$U$25</definedName>
    <definedName name="様式番号" localSheetId="12">[2]単価・従事者明細!$S$3:$S$30</definedName>
    <definedName name="様式番号">[2]単価・従事者明細!$S$3:$S$30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5" i="8" l="1"/>
  <c r="F34" i="8"/>
  <c r="F33" i="8"/>
  <c r="F32" i="8"/>
  <c r="F31" i="8"/>
  <c r="F30" i="8"/>
  <c r="F24" i="8"/>
  <c r="F23" i="8"/>
  <c r="F22" i="8"/>
  <c r="F21" i="8"/>
  <c r="F20" i="8"/>
  <c r="F19" i="8"/>
  <c r="F7" i="8"/>
  <c r="F8" i="8"/>
  <c r="F9" i="8"/>
  <c r="F10" i="8"/>
  <c r="F11" i="8"/>
  <c r="F12" i="8"/>
  <c r="F13" i="8"/>
  <c r="F6" i="8"/>
  <c r="Q9" i="3"/>
  <c r="L51" i="6"/>
  <c r="O51" i="6"/>
  <c r="K51" i="6"/>
  <c r="N51" i="6"/>
  <c r="L57" i="6"/>
  <c r="K57" i="6"/>
  <c r="L56" i="6"/>
  <c r="K56" i="6"/>
  <c r="L55" i="6"/>
  <c r="K55" i="6"/>
  <c r="L54" i="6"/>
  <c r="K54" i="6"/>
  <c r="L53" i="6"/>
  <c r="K53" i="6"/>
  <c r="L52" i="6"/>
  <c r="K52" i="6"/>
  <c r="O18" i="6"/>
  <c r="L18" i="6"/>
  <c r="N18" i="6"/>
  <c r="E13" i="6"/>
  <c r="L14" i="6"/>
  <c r="L15" i="6"/>
  <c r="L16" i="6"/>
  <c r="L17" i="6"/>
  <c r="L19" i="6"/>
  <c r="K14" i="6"/>
  <c r="K15" i="6"/>
  <c r="K16" i="6"/>
  <c r="K17" i="6"/>
  <c r="K18" i="6"/>
  <c r="K19" i="6"/>
  <c r="K13" i="6"/>
  <c r="L13" i="6" s="1"/>
  <c r="N13" i="6"/>
  <c r="Z17" i="6"/>
  <c r="Z18" i="6"/>
  <c r="Z19" i="6"/>
  <c r="W17" i="6"/>
  <c r="W18" i="6"/>
  <c r="W19" i="6"/>
  <c r="T17" i="6"/>
  <c r="T18" i="6"/>
  <c r="T19" i="6"/>
  <c r="Q17" i="6"/>
  <c r="Q18" i="6"/>
  <c r="Q19" i="6"/>
  <c r="N17" i="6"/>
  <c r="N19" i="6"/>
  <c r="N20" i="6"/>
  <c r="N21" i="6"/>
  <c r="N22" i="6"/>
  <c r="N23" i="6"/>
  <c r="N24" i="6"/>
  <c r="N25" i="6"/>
  <c r="N26" i="6"/>
  <c r="N27" i="6"/>
  <c r="H14" i="6"/>
  <c r="AH51" i="6"/>
  <c r="K13" i="3"/>
  <c r="N13" i="3" s="1"/>
  <c r="O13" i="3"/>
  <c r="Q13" i="3"/>
  <c r="T13" i="3" s="1"/>
  <c r="V13" i="3"/>
  <c r="K14" i="3"/>
  <c r="Q14" i="3" s="1"/>
  <c r="T14" i="3" s="1"/>
  <c r="N14" i="3"/>
  <c r="O14" i="3"/>
  <c r="V14" i="3"/>
  <c r="K15" i="3"/>
  <c r="N15" i="3"/>
  <c r="O15" i="3"/>
  <c r="Q15" i="3"/>
  <c r="T15" i="3" s="1"/>
  <c r="V15" i="3"/>
  <c r="K16" i="3"/>
  <c r="N16" i="3"/>
  <c r="O16" i="3"/>
  <c r="Q16" i="3"/>
  <c r="T16" i="3"/>
  <c r="V16" i="3"/>
  <c r="K17" i="3"/>
  <c r="N17" i="3" s="1"/>
  <c r="O17" i="3"/>
  <c r="Q17" i="3"/>
  <c r="T17" i="3" s="1"/>
  <c r="V17" i="3"/>
  <c r="K18" i="3"/>
  <c r="Q18" i="3" s="1"/>
  <c r="T18" i="3" s="1"/>
  <c r="N18" i="3"/>
  <c r="O18" i="3"/>
  <c r="V18" i="3"/>
  <c r="K19" i="3"/>
  <c r="N19" i="3"/>
  <c r="O19" i="3"/>
  <c r="Q19" i="3"/>
  <c r="T19" i="3" s="1"/>
  <c r="V19" i="3"/>
  <c r="K20" i="3"/>
  <c r="N20" i="3"/>
  <c r="O20" i="3"/>
  <c r="Q20" i="3"/>
  <c r="T20" i="3"/>
  <c r="V20" i="3"/>
  <c r="K21" i="3"/>
  <c r="N21" i="3" s="1"/>
  <c r="O21" i="3"/>
  <c r="Q21" i="3"/>
  <c r="T21" i="3" s="1"/>
  <c r="V21" i="3"/>
  <c r="K22" i="3"/>
  <c r="Q22" i="3" s="1"/>
  <c r="T22" i="3" s="1"/>
  <c r="N22" i="3"/>
  <c r="O22" i="3"/>
  <c r="V22" i="3"/>
  <c r="K23" i="3"/>
  <c r="N23" i="3"/>
  <c r="O23" i="3"/>
  <c r="Q23" i="3"/>
  <c r="T23" i="3" s="1"/>
  <c r="V23" i="3"/>
  <c r="K24" i="3"/>
  <c r="N24" i="3"/>
  <c r="O24" i="3"/>
  <c r="Q24" i="3"/>
  <c r="T24" i="3"/>
  <c r="V24" i="3"/>
  <c r="B10" i="3"/>
  <c r="C10" i="3"/>
  <c r="E10" i="3"/>
  <c r="G10" i="3"/>
  <c r="B11" i="3"/>
  <c r="C11" i="3"/>
  <c r="E11" i="3"/>
  <c r="G11" i="3"/>
  <c r="B12" i="3"/>
  <c r="C12" i="3"/>
  <c r="E12" i="3"/>
  <c r="G12" i="3"/>
  <c r="B13" i="3"/>
  <c r="C13" i="3"/>
  <c r="E13" i="3"/>
  <c r="G13" i="3"/>
  <c r="B14" i="3"/>
  <c r="C14" i="3"/>
  <c r="E14" i="3"/>
  <c r="G14" i="3"/>
  <c r="B15" i="3"/>
  <c r="C15" i="3"/>
  <c r="E15" i="3"/>
  <c r="G15" i="3"/>
  <c r="B16" i="3"/>
  <c r="C16" i="3"/>
  <c r="E16" i="3"/>
  <c r="G16" i="3"/>
  <c r="B17" i="3"/>
  <c r="C17" i="3"/>
  <c r="E17" i="3"/>
  <c r="G17" i="3"/>
  <c r="B18" i="3"/>
  <c r="C18" i="3"/>
  <c r="E18" i="3"/>
  <c r="G18" i="3"/>
  <c r="B19" i="3"/>
  <c r="C19" i="3"/>
  <c r="E19" i="3"/>
  <c r="G19" i="3"/>
  <c r="B20" i="3"/>
  <c r="C20" i="3"/>
  <c r="E20" i="3"/>
  <c r="G20" i="3"/>
  <c r="B21" i="3"/>
  <c r="C21" i="3"/>
  <c r="E21" i="3"/>
  <c r="G21" i="3"/>
  <c r="B22" i="3"/>
  <c r="C22" i="3"/>
  <c r="E22" i="3"/>
  <c r="G22" i="3"/>
  <c r="B23" i="3"/>
  <c r="C23" i="3"/>
  <c r="E23" i="3"/>
  <c r="G23" i="3"/>
  <c r="B24" i="3"/>
  <c r="C24" i="3"/>
  <c r="E24" i="3"/>
  <c r="G24" i="3"/>
  <c r="B25" i="3"/>
  <c r="C25" i="3"/>
  <c r="E25" i="3"/>
  <c r="G25" i="3"/>
  <c r="G9" i="3"/>
  <c r="E9" i="3"/>
  <c r="C9" i="3"/>
  <c r="B9" i="3"/>
  <c r="F17" i="23"/>
  <c r="F16" i="23"/>
  <c r="F15" i="23"/>
  <c r="F14" i="23"/>
  <c r="F13" i="23"/>
  <c r="AH18" i="6"/>
  <c r="F18" i="6"/>
  <c r="E13" i="24"/>
  <c r="G14" i="24"/>
  <c r="G15" i="24"/>
  <c r="G16" i="24"/>
  <c r="G17" i="24"/>
  <c r="G18" i="24"/>
  <c r="G19" i="24"/>
  <c r="G20" i="24"/>
  <c r="G21" i="24"/>
  <c r="G22" i="24"/>
  <c r="G23" i="24"/>
  <c r="G24" i="24"/>
  <c r="G25" i="24"/>
  <c r="G26" i="24"/>
  <c r="G27" i="24"/>
  <c r="G13" i="24"/>
  <c r="E14" i="24"/>
  <c r="E15" i="24"/>
  <c r="E16" i="24"/>
  <c r="E17" i="24"/>
  <c r="E18" i="24"/>
  <c r="E19" i="24"/>
  <c r="E20" i="24"/>
  <c r="E21" i="24"/>
  <c r="E22" i="24"/>
  <c r="E23" i="24"/>
  <c r="E24" i="24"/>
  <c r="E25" i="24"/>
  <c r="E26" i="24"/>
  <c r="E27" i="24"/>
  <c r="A2" i="6" l="1"/>
  <c r="E9" i="26" l="1"/>
  <c r="E7" i="26"/>
  <c r="B5" i="26"/>
  <c r="B7" i="26" s="1"/>
  <c r="B3" i="26"/>
  <c r="Q13" i="25"/>
  <c r="O14" i="25"/>
  <c r="Q20" i="25"/>
  <c r="I10" i="25"/>
  <c r="I11" i="25"/>
  <c r="I12" i="25"/>
  <c r="I13" i="25"/>
  <c r="I14" i="25"/>
  <c r="I15" i="25"/>
  <c r="I16" i="25"/>
  <c r="I17" i="25"/>
  <c r="I18" i="25"/>
  <c r="I19" i="25"/>
  <c r="I20" i="25"/>
  <c r="I21" i="25"/>
  <c r="I22" i="25"/>
  <c r="I23" i="25"/>
  <c r="I24" i="25"/>
  <c r="I25" i="25"/>
  <c r="I26" i="25"/>
  <c r="I27" i="25"/>
  <c r="I28" i="25"/>
  <c r="I29" i="25"/>
  <c r="I30" i="25"/>
  <c r="I31" i="25"/>
  <c r="I32" i="25"/>
  <c r="I33" i="25"/>
  <c r="I34" i="25"/>
  <c r="I35" i="25"/>
  <c r="I36" i="25"/>
  <c r="I37" i="25"/>
  <c r="I38" i="25"/>
  <c r="I39" i="25"/>
  <c r="I40" i="25"/>
  <c r="I41" i="25"/>
  <c r="I9" i="25"/>
  <c r="F10" i="25"/>
  <c r="F11" i="25"/>
  <c r="F12" i="25"/>
  <c r="F13" i="25"/>
  <c r="F14" i="25"/>
  <c r="F15" i="25"/>
  <c r="F16" i="25"/>
  <c r="F17" i="25"/>
  <c r="F18" i="25"/>
  <c r="F19" i="25"/>
  <c r="F20" i="25"/>
  <c r="F21" i="25"/>
  <c r="F22" i="25"/>
  <c r="F23" i="25"/>
  <c r="F24" i="25"/>
  <c r="F25" i="25"/>
  <c r="F26" i="25"/>
  <c r="F27" i="25"/>
  <c r="F28" i="25"/>
  <c r="F29" i="25"/>
  <c r="F30" i="25"/>
  <c r="F31" i="25"/>
  <c r="F32" i="25"/>
  <c r="F33" i="25"/>
  <c r="F34" i="25"/>
  <c r="F35" i="25"/>
  <c r="F36" i="25"/>
  <c r="F37" i="25"/>
  <c r="F38" i="25"/>
  <c r="F39" i="25"/>
  <c r="F40" i="25"/>
  <c r="F41" i="25"/>
  <c r="F9" i="25"/>
  <c r="D10" i="25"/>
  <c r="D11" i="25"/>
  <c r="D12" i="25"/>
  <c r="D13" i="25"/>
  <c r="D14" i="25"/>
  <c r="D15" i="25"/>
  <c r="D16" i="25"/>
  <c r="D17" i="25"/>
  <c r="D18" i="25"/>
  <c r="D19" i="25"/>
  <c r="D20" i="25"/>
  <c r="D21" i="25"/>
  <c r="D22" i="25"/>
  <c r="D23" i="25"/>
  <c r="D24" i="25"/>
  <c r="D25" i="25"/>
  <c r="V25" i="25" s="1"/>
  <c r="D26" i="25"/>
  <c r="V26" i="25" s="1"/>
  <c r="D27" i="25"/>
  <c r="V27" i="25" s="1"/>
  <c r="D28" i="25"/>
  <c r="V28" i="25" s="1"/>
  <c r="D29" i="25"/>
  <c r="V29" i="25" s="1"/>
  <c r="D30" i="25"/>
  <c r="V30" i="25" s="1"/>
  <c r="D31" i="25"/>
  <c r="V31" i="25" s="1"/>
  <c r="D32" i="25"/>
  <c r="V32" i="25" s="1"/>
  <c r="D33" i="25"/>
  <c r="V33" i="25" s="1"/>
  <c r="D34" i="25"/>
  <c r="V34" i="25" s="1"/>
  <c r="D35" i="25"/>
  <c r="V35" i="25" s="1"/>
  <c r="D36" i="25"/>
  <c r="V36" i="25" s="1"/>
  <c r="D37" i="25"/>
  <c r="V37" i="25" s="1"/>
  <c r="D38" i="25"/>
  <c r="V38" i="25" s="1"/>
  <c r="D39" i="25"/>
  <c r="V39" i="25" s="1"/>
  <c r="D40" i="25"/>
  <c r="V40" i="25" s="1"/>
  <c r="D41" i="25"/>
  <c r="V41" i="25" s="1"/>
  <c r="D9" i="25"/>
  <c r="B10" i="25"/>
  <c r="B12" i="25"/>
  <c r="B14" i="25"/>
  <c r="B16" i="25"/>
  <c r="B18" i="25"/>
  <c r="B23" i="25"/>
  <c r="A41" i="25"/>
  <c r="C41" i="25" s="1"/>
  <c r="A40" i="25"/>
  <c r="C40" i="25" s="1"/>
  <c r="U40" i="25" s="1"/>
  <c r="A39" i="25"/>
  <c r="C39" i="25" s="1"/>
  <c r="U39" i="25" s="1"/>
  <c r="A38" i="25"/>
  <c r="C38" i="25" s="1"/>
  <c r="U38" i="25" s="1"/>
  <c r="A37" i="25"/>
  <c r="C37" i="25" s="1"/>
  <c r="A36" i="25"/>
  <c r="C36" i="25" s="1"/>
  <c r="U36" i="25" s="1"/>
  <c r="A35" i="25"/>
  <c r="C35" i="25" s="1"/>
  <c r="U35" i="25" s="1"/>
  <c r="A34" i="25"/>
  <c r="C34" i="25" s="1"/>
  <c r="U34" i="25" s="1"/>
  <c r="A33" i="25"/>
  <c r="C33" i="25" s="1"/>
  <c r="A32" i="25"/>
  <c r="C32" i="25" s="1"/>
  <c r="U32" i="25" s="1"/>
  <c r="A31" i="25"/>
  <c r="C31" i="25" s="1"/>
  <c r="U31" i="25" s="1"/>
  <c r="A30" i="25"/>
  <c r="C30" i="25" s="1"/>
  <c r="U30" i="25" s="1"/>
  <c r="A29" i="25"/>
  <c r="C29" i="25" s="1"/>
  <c r="A28" i="25"/>
  <c r="C28" i="25" s="1"/>
  <c r="U28" i="25" s="1"/>
  <c r="A27" i="25"/>
  <c r="C27" i="25" s="1"/>
  <c r="U27" i="25" s="1"/>
  <c r="A26" i="25"/>
  <c r="C26" i="25" s="1"/>
  <c r="U26" i="25" s="1"/>
  <c r="A25" i="25"/>
  <c r="C25" i="25" s="1"/>
  <c r="A24" i="25"/>
  <c r="C24" i="25" s="1"/>
  <c r="U24" i="25" s="1"/>
  <c r="A23" i="25"/>
  <c r="C23" i="25" s="1"/>
  <c r="U23" i="25" s="1"/>
  <c r="A22" i="25"/>
  <c r="C22" i="25" s="1"/>
  <c r="U22" i="25" s="1"/>
  <c r="A21" i="25"/>
  <c r="C21" i="25" s="1"/>
  <c r="A20" i="25"/>
  <c r="C20" i="25" s="1"/>
  <c r="U20" i="25" s="1"/>
  <c r="A19" i="25"/>
  <c r="C19" i="25" s="1"/>
  <c r="U19" i="25" s="1"/>
  <c r="A18" i="25"/>
  <c r="C18" i="25" s="1"/>
  <c r="U18" i="25" s="1"/>
  <c r="A17" i="25"/>
  <c r="C17" i="25" s="1"/>
  <c r="A16" i="25"/>
  <c r="C16" i="25" s="1"/>
  <c r="U16" i="25" s="1"/>
  <c r="A15" i="25"/>
  <c r="C15" i="25" s="1"/>
  <c r="U15" i="25" s="1"/>
  <c r="A14" i="25"/>
  <c r="C14" i="25" s="1"/>
  <c r="U14" i="25" s="1"/>
  <c r="A13" i="25"/>
  <c r="C13" i="25" s="1"/>
  <c r="A12" i="25"/>
  <c r="C12" i="25" s="1"/>
  <c r="U12" i="25" s="1"/>
  <c r="A11" i="25"/>
  <c r="C11" i="25" s="1"/>
  <c r="U11" i="25" s="1"/>
  <c r="A10" i="25"/>
  <c r="A9" i="25"/>
  <c r="C9" i="25" s="1"/>
  <c r="U9" i="25" s="1"/>
  <c r="C60" i="25"/>
  <c r="C59" i="25"/>
  <c r="C58" i="25"/>
  <c r="C57" i="25"/>
  <c r="C56" i="25"/>
  <c r="C55" i="25"/>
  <c r="C54" i="25"/>
  <c r="B13" i="24"/>
  <c r="B14" i="24"/>
  <c r="B15" i="24"/>
  <c r="B16" i="24"/>
  <c r="B17" i="24"/>
  <c r="B18" i="24"/>
  <c r="B19" i="24"/>
  <c r="B20" i="24"/>
  <c r="B21" i="24"/>
  <c r="AA21" i="24" s="1"/>
  <c r="AB21" i="24" s="1"/>
  <c r="B22" i="24"/>
  <c r="B23" i="24"/>
  <c r="B24" i="24"/>
  <c r="B25" i="24"/>
  <c r="B26" i="24"/>
  <c r="B27" i="24"/>
  <c r="AA27" i="24"/>
  <c r="X27" i="24"/>
  <c r="Y27" i="24" s="1"/>
  <c r="Z27" i="24" s="1"/>
  <c r="V27" i="24"/>
  <c r="W27" i="24" s="1"/>
  <c r="U27" i="24"/>
  <c r="R27" i="24"/>
  <c r="O27" i="24"/>
  <c r="L27" i="24"/>
  <c r="M27" i="24" s="1"/>
  <c r="N27" i="24" s="1"/>
  <c r="J27" i="24"/>
  <c r="K27" i="24" s="1"/>
  <c r="I27" i="24"/>
  <c r="AA26" i="24"/>
  <c r="X26" i="24"/>
  <c r="Y26" i="24" s="1"/>
  <c r="Z26" i="24" s="1"/>
  <c r="W26" i="24"/>
  <c r="V26" i="24"/>
  <c r="U26" i="24"/>
  <c r="S26" i="24"/>
  <c r="R26" i="24"/>
  <c r="T26" i="24" s="1"/>
  <c r="O26" i="24"/>
  <c r="L26" i="24"/>
  <c r="M26" i="24" s="1"/>
  <c r="N26" i="24" s="1"/>
  <c r="K26" i="24"/>
  <c r="J26" i="24"/>
  <c r="I26" i="24"/>
  <c r="F26" i="24"/>
  <c r="H26" i="24"/>
  <c r="AC24" i="24"/>
  <c r="AB24" i="24"/>
  <c r="AA24" i="24"/>
  <c r="Y24" i="24"/>
  <c r="X24" i="24"/>
  <c r="Z24" i="24" s="1"/>
  <c r="U24" i="24"/>
  <c r="T24" i="24"/>
  <c r="S24" i="24"/>
  <c r="R24" i="24"/>
  <c r="Q24" i="24"/>
  <c r="P24" i="24"/>
  <c r="O24" i="24"/>
  <c r="M24" i="24"/>
  <c r="L24" i="24"/>
  <c r="N24" i="24" s="1"/>
  <c r="I24" i="24"/>
  <c r="H24" i="24"/>
  <c r="F24" i="24"/>
  <c r="AC23" i="24"/>
  <c r="AB23" i="24"/>
  <c r="AA23" i="24"/>
  <c r="Z23" i="24"/>
  <c r="Y23" i="24"/>
  <c r="X23" i="24"/>
  <c r="V23" i="24"/>
  <c r="U23" i="24"/>
  <c r="W23" i="24" s="1"/>
  <c r="R23" i="24"/>
  <c r="Q23" i="24"/>
  <c r="P23" i="24"/>
  <c r="O23" i="24"/>
  <c r="N23" i="24"/>
  <c r="M23" i="24"/>
  <c r="L23" i="24"/>
  <c r="J23" i="24"/>
  <c r="I23" i="24"/>
  <c r="K23" i="24" s="1"/>
  <c r="AA22" i="24"/>
  <c r="Z22" i="24"/>
  <c r="Y22" i="24"/>
  <c r="X22" i="24"/>
  <c r="W22" i="24"/>
  <c r="V22" i="24"/>
  <c r="U22" i="24"/>
  <c r="S22" i="24"/>
  <c r="R22" i="24"/>
  <c r="T22" i="24" s="1"/>
  <c r="O22" i="24"/>
  <c r="N22" i="24"/>
  <c r="M22" i="24"/>
  <c r="L22" i="24"/>
  <c r="K22" i="24"/>
  <c r="J22" i="24"/>
  <c r="I22" i="24"/>
  <c r="F22" i="24"/>
  <c r="H22" i="24"/>
  <c r="AC20" i="24"/>
  <c r="AB20" i="24"/>
  <c r="AA20" i="24"/>
  <c r="Y20" i="24"/>
  <c r="X20" i="24"/>
  <c r="Z20" i="24" s="1"/>
  <c r="U20" i="24"/>
  <c r="T20" i="24"/>
  <c r="S20" i="24"/>
  <c r="R20" i="24"/>
  <c r="Q20" i="24"/>
  <c r="P20" i="24"/>
  <c r="O20" i="24"/>
  <c r="M20" i="24"/>
  <c r="L20" i="24"/>
  <c r="N20" i="24" s="1"/>
  <c r="I20" i="24"/>
  <c r="H20" i="24"/>
  <c r="F20" i="24"/>
  <c r="AC19" i="24"/>
  <c r="AB19" i="24"/>
  <c r="AA19" i="24"/>
  <c r="Z19" i="24"/>
  <c r="Y19" i="24"/>
  <c r="X19" i="24"/>
  <c r="V19" i="24"/>
  <c r="U19" i="24"/>
  <c r="W19" i="24" s="1"/>
  <c r="R19" i="24"/>
  <c r="Q19" i="24"/>
  <c r="P19" i="24"/>
  <c r="O19" i="24"/>
  <c r="N19" i="24"/>
  <c r="M19" i="24"/>
  <c r="L19" i="24"/>
  <c r="J19" i="24"/>
  <c r="I19" i="24"/>
  <c r="K19" i="24" s="1"/>
  <c r="AA18" i="24"/>
  <c r="Z18" i="24"/>
  <c r="Y18" i="24"/>
  <c r="X18" i="24"/>
  <c r="W18" i="24"/>
  <c r="V18" i="24"/>
  <c r="U18" i="24"/>
  <c r="S18" i="24"/>
  <c r="R18" i="24"/>
  <c r="T18" i="24" s="1"/>
  <c r="O18" i="24"/>
  <c r="N18" i="24"/>
  <c r="M18" i="24"/>
  <c r="L18" i="24"/>
  <c r="K18" i="24"/>
  <c r="J18" i="24"/>
  <c r="I18" i="24"/>
  <c r="F18" i="24"/>
  <c r="H18" i="24"/>
  <c r="AC12" i="24"/>
  <c r="AB12" i="24"/>
  <c r="AA12" i="24"/>
  <c r="Z12" i="24"/>
  <c r="Y12" i="24"/>
  <c r="X12" i="24"/>
  <c r="W12" i="24"/>
  <c r="V12" i="24"/>
  <c r="U12" i="24"/>
  <c r="T12" i="24"/>
  <c r="S12" i="24"/>
  <c r="R12" i="24"/>
  <c r="Q12" i="24"/>
  <c r="P12" i="24"/>
  <c r="O12" i="24"/>
  <c r="N12" i="24"/>
  <c r="M12" i="24"/>
  <c r="L12" i="24"/>
  <c r="K12" i="24"/>
  <c r="J12" i="24"/>
  <c r="I12" i="24"/>
  <c r="A1" i="26" l="1"/>
  <c r="B12" i="26"/>
  <c r="B9" i="26"/>
  <c r="C42" i="25"/>
  <c r="AA25" i="24"/>
  <c r="AB25" i="24" s="1"/>
  <c r="U13" i="25"/>
  <c r="U17" i="25"/>
  <c r="U21" i="25"/>
  <c r="U25" i="25"/>
  <c r="U29" i="25"/>
  <c r="U33" i="25"/>
  <c r="U37" i="25"/>
  <c r="U41" i="25"/>
  <c r="C10" i="25"/>
  <c r="U10" i="25" s="1"/>
  <c r="L25" i="24"/>
  <c r="L21" i="24"/>
  <c r="X25" i="24"/>
  <c r="X21" i="24"/>
  <c r="AC18" i="24"/>
  <c r="K20" i="24"/>
  <c r="W20" i="24"/>
  <c r="T23" i="24"/>
  <c r="AC26" i="24"/>
  <c r="P18" i="24"/>
  <c r="Q18" i="24" s="1"/>
  <c r="AB18" i="24"/>
  <c r="F19" i="24"/>
  <c r="H19" i="24" s="1"/>
  <c r="S19" i="24"/>
  <c r="T19" i="24" s="1"/>
  <c r="J20" i="24"/>
  <c r="V20" i="24"/>
  <c r="I21" i="24"/>
  <c r="M21" i="24"/>
  <c r="U21" i="24"/>
  <c r="W21" i="24" s="1"/>
  <c r="Y21" i="24"/>
  <c r="AC21" i="24"/>
  <c r="P22" i="24"/>
  <c r="Q22" i="24" s="1"/>
  <c r="AB22" i="24"/>
  <c r="AC22" i="24" s="1"/>
  <c r="F23" i="24"/>
  <c r="H23" i="24" s="1"/>
  <c r="S23" i="24"/>
  <c r="J24" i="24"/>
  <c r="K24" i="24" s="1"/>
  <c r="V24" i="24"/>
  <c r="W24" i="24" s="1"/>
  <c r="I25" i="24"/>
  <c r="M25" i="24"/>
  <c r="Q25" i="24"/>
  <c r="U25" i="24"/>
  <c r="Y25" i="24"/>
  <c r="AC25" i="24"/>
  <c r="P26" i="24"/>
  <c r="Q26" i="24" s="1"/>
  <c r="AB26" i="24"/>
  <c r="F27" i="24"/>
  <c r="H27" i="24" s="1"/>
  <c r="S27" i="24"/>
  <c r="T27" i="24" s="1"/>
  <c r="F16" i="24"/>
  <c r="H16" i="24" s="1"/>
  <c r="F21" i="24"/>
  <c r="J21" i="24"/>
  <c r="N21" i="24"/>
  <c r="R21" i="24"/>
  <c r="V21" i="24"/>
  <c r="Z21" i="24"/>
  <c r="J25" i="24"/>
  <c r="N25" i="24"/>
  <c r="R25" i="24"/>
  <c r="S25" i="24" s="1"/>
  <c r="V25" i="24"/>
  <c r="Z25" i="24"/>
  <c r="P27" i="24"/>
  <c r="Q27" i="24" s="1"/>
  <c r="AB27" i="24"/>
  <c r="AC27" i="24" s="1"/>
  <c r="K21" i="24"/>
  <c r="O21" i="24"/>
  <c r="P21" i="24" s="1"/>
  <c r="F25" i="24"/>
  <c r="K25" i="24"/>
  <c r="O25" i="24"/>
  <c r="P25" i="24" s="1"/>
  <c r="W25" i="24"/>
  <c r="F15" i="24"/>
  <c r="J8" i="11"/>
  <c r="J6" i="11"/>
  <c r="U42" i="25" l="1"/>
  <c r="V21" i="25"/>
  <c r="V22" i="25"/>
  <c r="V23" i="25"/>
  <c r="H15" i="24"/>
  <c r="T21" i="24"/>
  <c r="Q21" i="24"/>
  <c r="S21" i="24"/>
  <c r="H25" i="24"/>
  <c r="T25" i="24"/>
  <c r="H21" i="24"/>
  <c r="J4" i="11"/>
  <c r="J5" i="11"/>
  <c r="J7" i="11"/>
  <c r="J9" i="11"/>
  <c r="J10" i="11"/>
  <c r="J11" i="11"/>
  <c r="J12" i="11"/>
  <c r="J13" i="11"/>
  <c r="J14" i="11"/>
  <c r="J15" i="11"/>
  <c r="J16" i="11"/>
  <c r="J17" i="11"/>
  <c r="J18" i="11"/>
  <c r="J19" i="11"/>
  <c r="J20" i="11"/>
  <c r="J21" i="11"/>
  <c r="J22" i="11"/>
  <c r="J3" i="11"/>
  <c r="O46" i="3" l="1"/>
  <c r="C56" i="3" l="1"/>
  <c r="W25" i="3" l="1"/>
  <c r="W26" i="3"/>
  <c r="W27" i="3"/>
  <c r="W28" i="3"/>
  <c r="W29" i="3"/>
  <c r="W30" i="3"/>
  <c r="W31" i="3"/>
  <c r="W32" i="3"/>
  <c r="W33" i="3"/>
  <c r="W34" i="3"/>
  <c r="W35" i="3"/>
  <c r="W36" i="3"/>
  <c r="W37" i="3"/>
  <c r="W38" i="3"/>
  <c r="W39" i="3"/>
  <c r="W40" i="3"/>
  <c r="W41" i="3"/>
  <c r="C57" i="3" l="1"/>
  <c r="O47" i="3"/>
  <c r="O48" i="3"/>
  <c r="O49" i="3"/>
  <c r="O50" i="3"/>
  <c r="O51" i="3"/>
  <c r="O1" i="22" l="1"/>
  <c r="N39" i="22"/>
  <c r="K11" i="22" l="1"/>
  <c r="K12" i="22"/>
  <c r="K20" i="22"/>
  <c r="K21" i="22" s="1"/>
  <c r="I22" i="23"/>
  <c r="J22" i="23" s="1"/>
  <c r="K22" i="23" s="1"/>
  <c r="I20" i="23"/>
  <c r="J20" i="23" s="1"/>
  <c r="K20" i="23" s="1"/>
  <c r="L20" i="23"/>
  <c r="M20" i="23" s="1"/>
  <c r="O20" i="23"/>
  <c r="Q20" i="23" s="1"/>
  <c r="P20" i="23"/>
  <c r="R20" i="23"/>
  <c r="S20" i="23"/>
  <c r="T20" i="23"/>
  <c r="U20" i="23"/>
  <c r="V20" i="23" s="1"/>
  <c r="W20" i="23" s="1"/>
  <c r="X20" i="23"/>
  <c r="Y20" i="23" s="1"/>
  <c r="AA20" i="23"/>
  <c r="AC20" i="23" s="1"/>
  <c r="AB20" i="23"/>
  <c r="I21" i="23"/>
  <c r="J21" i="23"/>
  <c r="K21" i="23"/>
  <c r="L21" i="23"/>
  <c r="M21" i="23" s="1"/>
  <c r="N21" i="23" s="1"/>
  <c r="O21" i="23"/>
  <c r="P21" i="23" s="1"/>
  <c r="R21" i="23"/>
  <c r="T21" i="23" s="1"/>
  <c r="S21" i="23"/>
  <c r="U21" i="23"/>
  <c r="V21" i="23"/>
  <c r="W21" i="23"/>
  <c r="X21" i="23"/>
  <c r="Y21" i="23" s="1"/>
  <c r="Z21" i="23" s="1"/>
  <c r="AA21" i="23"/>
  <c r="AB21" i="23" s="1"/>
  <c r="L22" i="23"/>
  <c r="M22" i="23" s="1"/>
  <c r="N22" i="23" s="1"/>
  <c r="O22" i="23"/>
  <c r="P22" i="23" s="1"/>
  <c r="R22" i="23"/>
  <c r="T22" i="23" s="1"/>
  <c r="S22" i="23"/>
  <c r="U22" i="23"/>
  <c r="V22" i="23"/>
  <c r="W22" i="23"/>
  <c r="X22" i="23"/>
  <c r="Y22" i="23" s="1"/>
  <c r="Z22" i="23" s="1"/>
  <c r="AA22" i="23"/>
  <c r="AB22" i="23" s="1"/>
  <c r="I23" i="23"/>
  <c r="K23" i="23" s="1"/>
  <c r="J23" i="23"/>
  <c r="L23" i="23"/>
  <c r="M23" i="23"/>
  <c r="N23" i="23"/>
  <c r="O23" i="23"/>
  <c r="P23" i="23" s="1"/>
  <c r="Q23" i="23" s="1"/>
  <c r="R23" i="23"/>
  <c r="S23" i="23" s="1"/>
  <c r="U23" i="23"/>
  <c r="W23" i="23" s="1"/>
  <c r="V23" i="23"/>
  <c r="X23" i="23"/>
  <c r="Y23" i="23"/>
  <c r="Z23" i="23"/>
  <c r="AA23" i="23"/>
  <c r="AB23" i="23" s="1"/>
  <c r="AC23" i="23" s="1"/>
  <c r="I24" i="23"/>
  <c r="J24" i="23" s="1"/>
  <c r="L24" i="23"/>
  <c r="N24" i="23" s="1"/>
  <c r="M24" i="23"/>
  <c r="O24" i="23"/>
  <c r="P24" i="23"/>
  <c r="Q24" i="23"/>
  <c r="R24" i="23"/>
  <c r="S24" i="23" s="1"/>
  <c r="T24" i="23" s="1"/>
  <c r="U24" i="23"/>
  <c r="V24" i="23" s="1"/>
  <c r="X24" i="23"/>
  <c r="Z24" i="23" s="1"/>
  <c r="Y24" i="23"/>
  <c r="AA24" i="23"/>
  <c r="AB24" i="23"/>
  <c r="AC24" i="23"/>
  <c r="I25" i="23"/>
  <c r="J25" i="23" s="1"/>
  <c r="K25" i="23" s="1"/>
  <c r="L25" i="23"/>
  <c r="M25" i="23" s="1"/>
  <c r="O25" i="23"/>
  <c r="Q25" i="23" s="1"/>
  <c r="P25" i="23"/>
  <c r="R25" i="23"/>
  <c r="S25" i="23"/>
  <c r="T25" i="23"/>
  <c r="U25" i="23"/>
  <c r="V25" i="23" s="1"/>
  <c r="W25" i="23" s="1"/>
  <c r="X25" i="23"/>
  <c r="Y25" i="23" s="1"/>
  <c r="AA25" i="23"/>
  <c r="AC25" i="23" s="1"/>
  <c r="AB25" i="23"/>
  <c r="I26" i="23"/>
  <c r="J26" i="23"/>
  <c r="K26" i="23"/>
  <c r="L26" i="23"/>
  <c r="M26" i="23" s="1"/>
  <c r="N26" i="23" s="1"/>
  <c r="O26" i="23"/>
  <c r="P26" i="23" s="1"/>
  <c r="R26" i="23"/>
  <c r="T26" i="23" s="1"/>
  <c r="S26" i="23"/>
  <c r="U26" i="23"/>
  <c r="V26" i="23"/>
  <c r="W26" i="23"/>
  <c r="X26" i="23"/>
  <c r="Y26" i="23" s="1"/>
  <c r="Z26" i="23" s="1"/>
  <c r="AA26" i="23"/>
  <c r="AB26" i="23" s="1"/>
  <c r="I27" i="23"/>
  <c r="K27" i="23" s="1"/>
  <c r="J27" i="23"/>
  <c r="L27" i="23"/>
  <c r="M27" i="23"/>
  <c r="N27" i="23"/>
  <c r="O27" i="23"/>
  <c r="P27" i="23" s="1"/>
  <c r="Q27" i="23" s="1"/>
  <c r="R27" i="23"/>
  <c r="S27" i="23" s="1"/>
  <c r="U27" i="23"/>
  <c r="W27" i="23" s="1"/>
  <c r="V27" i="23"/>
  <c r="X27" i="23"/>
  <c r="Y27" i="23"/>
  <c r="Z27" i="23"/>
  <c r="AA27" i="23"/>
  <c r="AB27" i="23" s="1"/>
  <c r="AC27" i="23" s="1"/>
  <c r="AA18" i="23"/>
  <c r="AB18" i="23" s="1"/>
  <c r="AC18" i="23" s="1"/>
  <c r="AA19" i="23"/>
  <c r="X18" i="23"/>
  <c r="X19" i="23"/>
  <c r="U18" i="23"/>
  <c r="V18" i="23" s="1"/>
  <c r="W18" i="23" s="1"/>
  <c r="U19" i="23"/>
  <c r="R18" i="23"/>
  <c r="R19" i="23"/>
  <c r="O18" i="23"/>
  <c r="P18" i="23" s="1"/>
  <c r="Q18" i="23" s="1"/>
  <c r="O19" i="23"/>
  <c r="L19" i="23"/>
  <c r="L18" i="23"/>
  <c r="N19" i="23"/>
  <c r="M19" i="23"/>
  <c r="N12" i="23"/>
  <c r="M12" i="23"/>
  <c r="L12" i="23"/>
  <c r="I19" i="23"/>
  <c r="I18" i="23"/>
  <c r="K12" i="23"/>
  <c r="J12" i="23"/>
  <c r="I12" i="23"/>
  <c r="O12" i="23"/>
  <c r="P12" i="23"/>
  <c r="Q12" i="23"/>
  <c r="R12" i="23"/>
  <c r="S12" i="23"/>
  <c r="T12" i="23"/>
  <c r="U12" i="23"/>
  <c r="V12" i="23"/>
  <c r="W12" i="23"/>
  <c r="X12" i="23"/>
  <c r="Y12" i="23"/>
  <c r="Z12" i="23"/>
  <c r="AA12" i="23"/>
  <c r="AB12" i="23"/>
  <c r="AC12" i="23"/>
  <c r="S18" i="23"/>
  <c r="T18" i="23" s="1"/>
  <c r="Y18" i="23"/>
  <c r="Z18" i="23" s="1"/>
  <c r="P19" i="23"/>
  <c r="Q19" i="23" s="1"/>
  <c r="S19" i="23"/>
  <c r="T19" i="23"/>
  <c r="V19" i="23"/>
  <c r="W19" i="23" s="1"/>
  <c r="Y19" i="23"/>
  <c r="Z19" i="23"/>
  <c r="AB19" i="23"/>
  <c r="AC19" i="23" s="1"/>
  <c r="M18" i="23" l="1"/>
  <c r="N18" i="23" s="1"/>
  <c r="J19" i="23"/>
  <c r="K19" i="23" s="1"/>
  <c r="T27" i="23"/>
  <c r="AC26" i="23"/>
  <c r="Q26" i="23"/>
  <c r="Z25" i="23"/>
  <c r="N25" i="23"/>
  <c r="W24" i="23"/>
  <c r="K24" i="23"/>
  <c r="T23" i="23"/>
  <c r="AC22" i="23"/>
  <c r="Q22" i="23"/>
  <c r="AC21" i="23"/>
  <c r="Q21" i="23"/>
  <c r="Z20" i="23"/>
  <c r="N20" i="23"/>
  <c r="J18" i="23"/>
  <c r="K18" i="23" s="1"/>
  <c r="K22" i="22"/>
  <c r="G24" i="25"/>
  <c r="G23" i="25"/>
  <c r="G22" i="25"/>
  <c r="G21" i="25"/>
  <c r="G20" i="25"/>
  <c r="G19" i="25"/>
  <c r="G18" i="25"/>
  <c r="G17" i="25"/>
  <c r="G16" i="25"/>
  <c r="G15" i="25"/>
  <c r="G14" i="25"/>
  <c r="G13" i="25"/>
  <c r="G12" i="25"/>
  <c r="G11" i="25"/>
  <c r="G10" i="25"/>
  <c r="G9" i="25"/>
  <c r="E46" i="3"/>
  <c r="E17" i="25" s="1"/>
  <c r="F16" i="6"/>
  <c r="D16" i="6"/>
  <c r="E16" i="6"/>
  <c r="H13" i="6"/>
  <c r="H15" i="6"/>
  <c r="H16" i="6"/>
  <c r="H17" i="6"/>
  <c r="H18" i="6"/>
  <c r="H19" i="6"/>
  <c r="H20" i="6"/>
  <c r="H21" i="6"/>
  <c r="H22" i="6"/>
  <c r="H23" i="6"/>
  <c r="H24" i="6"/>
  <c r="H25" i="6"/>
  <c r="H26" i="6"/>
  <c r="H27" i="6"/>
  <c r="D13" i="6"/>
  <c r="D14" i="6"/>
  <c r="E14" i="6"/>
  <c r="D15" i="6"/>
  <c r="E15" i="6"/>
  <c r="D17" i="6"/>
  <c r="E17" i="6"/>
  <c r="D18" i="6"/>
  <c r="G18" i="6" s="1"/>
  <c r="E52" i="6"/>
  <c r="E18" i="6"/>
  <c r="D19" i="6"/>
  <c r="E19" i="6"/>
  <c r="D20" i="6"/>
  <c r="G20" i="6" s="1"/>
  <c r="D21" i="6"/>
  <c r="G21" i="6" s="1"/>
  <c r="D22" i="6"/>
  <c r="G22" i="6" s="1"/>
  <c r="D23" i="6"/>
  <c r="G23" i="6" s="1"/>
  <c r="D24" i="6"/>
  <c r="G24" i="6" s="1"/>
  <c r="D25" i="6"/>
  <c r="G25" i="6" s="1"/>
  <c r="D26" i="6"/>
  <c r="G26" i="6" s="1"/>
  <c r="D27" i="6"/>
  <c r="G27" i="6" s="1"/>
  <c r="H51" i="6"/>
  <c r="H52" i="6"/>
  <c r="H53" i="6"/>
  <c r="H54" i="6"/>
  <c r="H55" i="6"/>
  <c r="H56" i="6"/>
  <c r="H57" i="6"/>
  <c r="H58" i="6"/>
  <c r="H59" i="6"/>
  <c r="H60" i="6"/>
  <c r="H61" i="6"/>
  <c r="H62" i="6"/>
  <c r="H63" i="6"/>
  <c r="H64" i="6"/>
  <c r="H65" i="6"/>
  <c r="D51" i="6"/>
  <c r="D52" i="6"/>
  <c r="D53" i="6"/>
  <c r="E53" i="6"/>
  <c r="D54" i="6"/>
  <c r="E54" i="6"/>
  <c r="D55" i="6"/>
  <c r="E55" i="6"/>
  <c r="D56" i="6"/>
  <c r="E56" i="6"/>
  <c r="D57" i="6"/>
  <c r="E57" i="6"/>
  <c r="D58" i="6"/>
  <c r="G58" i="6" s="1"/>
  <c r="D59" i="6"/>
  <c r="G59" i="6" s="1"/>
  <c r="D60" i="6"/>
  <c r="G60" i="6" s="1"/>
  <c r="D61" i="6"/>
  <c r="G61" i="6" s="1"/>
  <c r="D62" i="6"/>
  <c r="G62" i="6" s="1"/>
  <c r="D63" i="6"/>
  <c r="G63" i="6" s="1"/>
  <c r="D64" i="6"/>
  <c r="G64" i="6" s="1"/>
  <c r="D65" i="6"/>
  <c r="G65" i="6" s="1"/>
  <c r="F19" i="6"/>
  <c r="F57" i="6"/>
  <c r="D18" i="23"/>
  <c r="F18" i="23"/>
  <c r="D19" i="23"/>
  <c r="D19" i="24" s="1"/>
  <c r="AD19" i="24" s="1"/>
  <c r="F19" i="23"/>
  <c r="H19" i="23"/>
  <c r="D20" i="23"/>
  <c r="D20" i="24" s="1"/>
  <c r="AD20" i="24" s="1"/>
  <c r="F20" i="23"/>
  <c r="H20" i="23"/>
  <c r="D21" i="23"/>
  <c r="D22" i="23"/>
  <c r="F22" i="23"/>
  <c r="F13" i="6"/>
  <c r="F14" i="6"/>
  <c r="C60" i="4"/>
  <c r="C50" i="8"/>
  <c r="B41" i="21"/>
  <c r="B53" i="10"/>
  <c r="C62" i="3"/>
  <c r="C59" i="4"/>
  <c r="C49" i="8"/>
  <c r="B52" i="10"/>
  <c r="C61" i="3"/>
  <c r="B40" i="21"/>
  <c r="C58" i="4"/>
  <c r="C48" i="8"/>
  <c r="B39" i="21"/>
  <c r="B51" i="10"/>
  <c r="C60" i="3"/>
  <c r="C57" i="4"/>
  <c r="C47" i="8"/>
  <c r="C59" i="3"/>
  <c r="B50" i="10"/>
  <c r="B38" i="21"/>
  <c r="C56" i="4"/>
  <c r="C46" i="8"/>
  <c r="B37" i="21"/>
  <c r="C55" i="4"/>
  <c r="C45" i="8"/>
  <c r="B48" i="10"/>
  <c r="B36" i="21"/>
  <c r="C54" i="4"/>
  <c r="C44" i="8"/>
  <c r="B35" i="21"/>
  <c r="P26" i="22"/>
  <c r="P29" i="22"/>
  <c r="P30" i="22"/>
  <c r="P31" i="22"/>
  <c r="P32" i="22"/>
  <c r="P33" i="22"/>
  <c r="P34" i="22"/>
  <c r="P35" i="22"/>
  <c r="P39" i="22"/>
  <c r="P40" i="22"/>
  <c r="C34" i="22"/>
  <c r="D34" i="22"/>
  <c r="E34" i="22"/>
  <c r="F34" i="22"/>
  <c r="G34" i="22"/>
  <c r="H34" i="22"/>
  <c r="I34" i="22"/>
  <c r="F15" i="6"/>
  <c r="F17" i="6"/>
  <c r="F51" i="6"/>
  <c r="F52" i="6"/>
  <c r="F53" i="6"/>
  <c r="F54" i="6"/>
  <c r="F55" i="6"/>
  <c r="F56" i="6"/>
  <c r="F26" i="4"/>
  <c r="F36" i="4"/>
  <c r="F37" i="4"/>
  <c r="E47" i="3"/>
  <c r="E48" i="3"/>
  <c r="E50" i="3"/>
  <c r="E51" i="3"/>
  <c r="E49" i="3"/>
  <c r="E25" i="25"/>
  <c r="E26" i="3"/>
  <c r="E26" i="25" s="1"/>
  <c r="E27" i="3"/>
  <c r="E27" i="25" s="1"/>
  <c r="E28" i="3"/>
  <c r="E28" i="25" s="1"/>
  <c r="E29" i="3"/>
  <c r="E29" i="25" s="1"/>
  <c r="E30" i="3"/>
  <c r="E30" i="25" s="1"/>
  <c r="E31" i="3"/>
  <c r="E31" i="25" s="1"/>
  <c r="E32" i="3"/>
  <c r="E32" i="25" s="1"/>
  <c r="E33" i="3"/>
  <c r="E33" i="25" s="1"/>
  <c r="E34" i="3"/>
  <c r="E34" i="25" s="1"/>
  <c r="E35" i="3"/>
  <c r="E35" i="25" s="1"/>
  <c r="E36" i="3"/>
  <c r="E36" i="25" s="1"/>
  <c r="E37" i="3"/>
  <c r="E37" i="25" s="1"/>
  <c r="E38" i="3"/>
  <c r="E38" i="25" s="1"/>
  <c r="E39" i="3"/>
  <c r="E39" i="25" s="1"/>
  <c r="E40" i="3"/>
  <c r="E40" i="25" s="1"/>
  <c r="E41" i="3"/>
  <c r="E41" i="25" s="1"/>
  <c r="K10" i="3"/>
  <c r="K11" i="3"/>
  <c r="K12" i="3"/>
  <c r="K14" i="25"/>
  <c r="V25" i="3"/>
  <c r="V26" i="3"/>
  <c r="V27" i="3"/>
  <c r="V28" i="3"/>
  <c r="V29" i="3"/>
  <c r="V30" i="3"/>
  <c r="V31" i="3"/>
  <c r="V32" i="3"/>
  <c r="V33" i="3"/>
  <c r="V34" i="3"/>
  <c r="V35" i="3"/>
  <c r="V36" i="3"/>
  <c r="V37" i="3"/>
  <c r="V38" i="3"/>
  <c r="V39" i="3"/>
  <c r="V40" i="3"/>
  <c r="V41" i="3"/>
  <c r="E6" i="10"/>
  <c r="E13" i="10"/>
  <c r="E14" i="10"/>
  <c r="E20" i="10"/>
  <c r="E21" i="10"/>
  <c r="E22" i="10"/>
  <c r="E23" i="10"/>
  <c r="E24" i="10"/>
  <c r="E25" i="10"/>
  <c r="E27" i="10"/>
  <c r="E28" i="10"/>
  <c r="E29" i="10"/>
  <c r="E30" i="10"/>
  <c r="E31" i="10"/>
  <c r="E32" i="10"/>
  <c r="E34" i="10"/>
  <c r="E35" i="10"/>
  <c r="G9" i="21"/>
  <c r="G19" i="21"/>
  <c r="I26" i="12"/>
  <c r="H26" i="12"/>
  <c r="G26" i="12"/>
  <c r="F26" i="12"/>
  <c r="E26" i="12"/>
  <c r="D26" i="12"/>
  <c r="C26" i="12"/>
  <c r="B26" i="12"/>
  <c r="I25" i="12"/>
  <c r="H25" i="12"/>
  <c r="G25" i="12"/>
  <c r="F25" i="12"/>
  <c r="E25" i="12"/>
  <c r="D25" i="12"/>
  <c r="C25" i="12"/>
  <c r="B25" i="12"/>
  <c r="I24" i="12"/>
  <c r="H24" i="12"/>
  <c r="G24" i="12"/>
  <c r="F24" i="12"/>
  <c r="E24" i="12"/>
  <c r="D24" i="12"/>
  <c r="C24" i="12"/>
  <c r="B24" i="12"/>
  <c r="I23" i="12"/>
  <c r="H23" i="12"/>
  <c r="G23" i="12"/>
  <c r="F23" i="12"/>
  <c r="E23" i="12"/>
  <c r="D23" i="12"/>
  <c r="C23" i="12"/>
  <c r="B23" i="12"/>
  <c r="I22" i="12"/>
  <c r="H22" i="12"/>
  <c r="G22" i="12"/>
  <c r="F22" i="12"/>
  <c r="E22" i="12"/>
  <c r="D22" i="12"/>
  <c r="C22" i="12"/>
  <c r="B22" i="12"/>
  <c r="I21" i="12"/>
  <c r="H21" i="12"/>
  <c r="G21" i="12"/>
  <c r="F21" i="12"/>
  <c r="E21" i="12"/>
  <c r="D21" i="12"/>
  <c r="C21" i="12"/>
  <c r="B21" i="12"/>
  <c r="I20" i="12"/>
  <c r="H20" i="12"/>
  <c r="G20" i="12"/>
  <c r="F20" i="12"/>
  <c r="E20" i="12"/>
  <c r="D20" i="12"/>
  <c r="C20" i="12"/>
  <c r="B20" i="12"/>
  <c r="I19" i="12"/>
  <c r="H19" i="12"/>
  <c r="G19" i="12"/>
  <c r="F19" i="12"/>
  <c r="E19" i="12"/>
  <c r="D19" i="12"/>
  <c r="C19" i="12"/>
  <c r="B19" i="12"/>
  <c r="I18" i="12"/>
  <c r="H18" i="12"/>
  <c r="G18" i="12"/>
  <c r="F18" i="12"/>
  <c r="E18" i="12"/>
  <c r="D18" i="12"/>
  <c r="C18" i="12"/>
  <c r="B18" i="12"/>
  <c r="I17" i="12"/>
  <c r="H17" i="12"/>
  <c r="G17" i="12"/>
  <c r="F17" i="12"/>
  <c r="E17" i="12"/>
  <c r="D17" i="12"/>
  <c r="C17" i="12"/>
  <c r="B17" i="12"/>
  <c r="I16" i="12"/>
  <c r="H16" i="12"/>
  <c r="G16" i="12"/>
  <c r="F16" i="12"/>
  <c r="E16" i="12"/>
  <c r="D16" i="12"/>
  <c r="C16" i="12"/>
  <c r="B16" i="12"/>
  <c r="I15" i="12"/>
  <c r="H15" i="12"/>
  <c r="G15" i="12"/>
  <c r="F15" i="12"/>
  <c r="E15" i="12"/>
  <c r="D15" i="12"/>
  <c r="C15" i="12"/>
  <c r="B15" i="12"/>
  <c r="I14" i="12"/>
  <c r="H14" i="12"/>
  <c r="G14" i="12"/>
  <c r="F14" i="12"/>
  <c r="E14" i="12"/>
  <c r="D14" i="12"/>
  <c r="C14" i="12"/>
  <c r="B14" i="12"/>
  <c r="I13" i="12"/>
  <c r="H13" i="12"/>
  <c r="G13" i="12"/>
  <c r="F13" i="12"/>
  <c r="E13" i="12"/>
  <c r="D13" i="12"/>
  <c r="C13" i="12"/>
  <c r="B13" i="12"/>
  <c r="I12" i="12"/>
  <c r="H12" i="12"/>
  <c r="G12" i="12"/>
  <c r="F12" i="12"/>
  <c r="E12" i="12"/>
  <c r="D12" i="12"/>
  <c r="C12" i="12"/>
  <c r="B12" i="12"/>
  <c r="I11" i="12"/>
  <c r="H11" i="12"/>
  <c r="G11" i="12"/>
  <c r="F11" i="12"/>
  <c r="E11" i="12"/>
  <c r="D11" i="12"/>
  <c r="C11" i="12"/>
  <c r="B11" i="12"/>
  <c r="I10" i="12"/>
  <c r="H10" i="12"/>
  <c r="G10" i="12"/>
  <c r="F10" i="12"/>
  <c r="E10" i="12"/>
  <c r="D10" i="12"/>
  <c r="C10" i="12"/>
  <c r="B10" i="12"/>
  <c r="I9" i="12"/>
  <c r="H9" i="12"/>
  <c r="G9" i="12"/>
  <c r="F9" i="12"/>
  <c r="E9" i="12"/>
  <c r="D9" i="12"/>
  <c r="C9" i="12"/>
  <c r="B9" i="12"/>
  <c r="I8" i="12"/>
  <c r="H8" i="12"/>
  <c r="G8" i="12"/>
  <c r="F8" i="12"/>
  <c r="E8" i="12"/>
  <c r="D8" i="12"/>
  <c r="C8" i="12"/>
  <c r="B8" i="12"/>
  <c r="I7" i="12"/>
  <c r="H7" i="12"/>
  <c r="G7" i="12"/>
  <c r="F7" i="12"/>
  <c r="E7" i="12"/>
  <c r="D7" i="12"/>
  <c r="C7" i="12"/>
  <c r="B7" i="12"/>
  <c r="B4" i="12"/>
  <c r="B3" i="12"/>
  <c r="G22" i="21"/>
  <c r="G21" i="21"/>
  <c r="G20" i="21"/>
  <c r="G12" i="21"/>
  <c r="G11" i="21"/>
  <c r="G10" i="21"/>
  <c r="E39" i="10"/>
  <c r="E38" i="10"/>
  <c r="E37" i="10"/>
  <c r="E36" i="10"/>
  <c r="E18" i="10"/>
  <c r="E17" i="10"/>
  <c r="E16" i="10"/>
  <c r="E15" i="10"/>
  <c r="E11" i="10"/>
  <c r="E10" i="10"/>
  <c r="E9" i="10"/>
  <c r="E8" i="10"/>
  <c r="E7" i="10"/>
  <c r="U42" i="3"/>
  <c r="K25" i="3"/>
  <c r="Q25" i="3"/>
  <c r="K26" i="3"/>
  <c r="K26" i="25" s="1"/>
  <c r="Q26" i="3"/>
  <c r="Q26" i="25" s="1"/>
  <c r="T26" i="3"/>
  <c r="T26" i="25" s="1"/>
  <c r="K27" i="3"/>
  <c r="K27" i="25" s="1"/>
  <c r="Q27" i="3"/>
  <c r="Q27" i="25" s="1"/>
  <c r="T27" i="3"/>
  <c r="T27" i="25" s="1"/>
  <c r="K28" i="3"/>
  <c r="K28" i="25" s="1"/>
  <c r="Q28" i="3"/>
  <c r="Q28" i="25" s="1"/>
  <c r="T28" i="3"/>
  <c r="T28" i="25" s="1"/>
  <c r="K29" i="3"/>
  <c r="K29" i="25" s="1"/>
  <c r="Q29" i="3"/>
  <c r="Q29" i="25" s="1"/>
  <c r="T29" i="3"/>
  <c r="T29" i="25" s="1"/>
  <c r="K30" i="3"/>
  <c r="K30" i="25" s="1"/>
  <c r="Q30" i="3"/>
  <c r="Q30" i="25" s="1"/>
  <c r="T30" i="3"/>
  <c r="T30" i="25" s="1"/>
  <c r="K31" i="3"/>
  <c r="K31" i="25" s="1"/>
  <c r="Q31" i="3"/>
  <c r="Q31" i="25" s="1"/>
  <c r="T31" i="3"/>
  <c r="T31" i="25" s="1"/>
  <c r="K32" i="3"/>
  <c r="K32" i="25" s="1"/>
  <c r="Q32" i="3"/>
  <c r="Q32" i="25" s="1"/>
  <c r="T32" i="3"/>
  <c r="T32" i="25" s="1"/>
  <c r="K33" i="3"/>
  <c r="K33" i="25" s="1"/>
  <c r="Q33" i="3"/>
  <c r="Q33" i="25" s="1"/>
  <c r="T33" i="3"/>
  <c r="T33" i="25" s="1"/>
  <c r="K34" i="3"/>
  <c r="K34" i="25" s="1"/>
  <c r="Q34" i="3"/>
  <c r="Q34" i="25" s="1"/>
  <c r="T34" i="3"/>
  <c r="T34" i="25" s="1"/>
  <c r="K35" i="3"/>
  <c r="K35" i="25" s="1"/>
  <c r="Q35" i="3"/>
  <c r="Q35" i="25" s="1"/>
  <c r="T35" i="3"/>
  <c r="T35" i="25" s="1"/>
  <c r="K36" i="3"/>
  <c r="K36" i="25" s="1"/>
  <c r="Q36" i="3"/>
  <c r="Q36" i="25" s="1"/>
  <c r="T36" i="3"/>
  <c r="T36" i="25" s="1"/>
  <c r="K37" i="3"/>
  <c r="K37" i="25" s="1"/>
  <c r="Q37" i="3"/>
  <c r="Q37" i="25" s="1"/>
  <c r="T37" i="3"/>
  <c r="T37" i="25" s="1"/>
  <c r="K38" i="3"/>
  <c r="K38" i="25" s="1"/>
  <c r="Q38" i="3"/>
  <c r="Q38" i="25" s="1"/>
  <c r="T38" i="3"/>
  <c r="T38" i="25" s="1"/>
  <c r="K39" i="3"/>
  <c r="K39" i="25" s="1"/>
  <c r="Q39" i="3"/>
  <c r="Q39" i="25" s="1"/>
  <c r="T39" i="3"/>
  <c r="T39" i="25" s="1"/>
  <c r="K40" i="3"/>
  <c r="K40" i="25" s="1"/>
  <c r="Q40" i="3"/>
  <c r="Q40" i="25" s="1"/>
  <c r="T40" i="3"/>
  <c r="T40" i="25" s="1"/>
  <c r="K41" i="3"/>
  <c r="K41" i="25" s="1"/>
  <c r="Q41" i="3"/>
  <c r="Q41" i="25" s="1"/>
  <c r="T41" i="3"/>
  <c r="T41" i="25" s="1"/>
  <c r="N26" i="3"/>
  <c r="N26" i="25" s="1"/>
  <c r="N27" i="3"/>
  <c r="N27" i="25" s="1"/>
  <c r="N28" i="3"/>
  <c r="N28" i="25" s="1"/>
  <c r="N29" i="3"/>
  <c r="N29" i="25" s="1"/>
  <c r="N30" i="3"/>
  <c r="N30" i="25" s="1"/>
  <c r="N31" i="3"/>
  <c r="N31" i="25" s="1"/>
  <c r="N32" i="3"/>
  <c r="N32" i="25" s="1"/>
  <c r="N33" i="3"/>
  <c r="N33" i="25" s="1"/>
  <c r="N34" i="3"/>
  <c r="N34" i="25" s="1"/>
  <c r="N35" i="3"/>
  <c r="N35" i="25" s="1"/>
  <c r="N36" i="3"/>
  <c r="N36" i="25" s="1"/>
  <c r="N37" i="3"/>
  <c r="N37" i="25" s="1"/>
  <c r="N38" i="3"/>
  <c r="N38" i="25" s="1"/>
  <c r="N39" i="3"/>
  <c r="N39" i="25" s="1"/>
  <c r="N40" i="3"/>
  <c r="N40" i="25" s="1"/>
  <c r="N41" i="3"/>
  <c r="N41" i="25" s="1"/>
  <c r="O41" i="3"/>
  <c r="O41" i="25" s="1"/>
  <c r="G41" i="3"/>
  <c r="G41" i="25" s="1"/>
  <c r="C41" i="3"/>
  <c r="B41" i="3"/>
  <c r="B41" i="25" s="1"/>
  <c r="O40" i="3"/>
  <c r="O40" i="25" s="1"/>
  <c r="G40" i="3"/>
  <c r="G40" i="25" s="1"/>
  <c r="C40" i="3"/>
  <c r="B40" i="3"/>
  <c r="B40" i="25" s="1"/>
  <c r="O39" i="3"/>
  <c r="O39" i="25" s="1"/>
  <c r="G39" i="3"/>
  <c r="G39" i="25" s="1"/>
  <c r="C39" i="3"/>
  <c r="B39" i="3"/>
  <c r="B39" i="25" s="1"/>
  <c r="O38" i="3"/>
  <c r="O38" i="25" s="1"/>
  <c r="G38" i="3"/>
  <c r="G38" i="25" s="1"/>
  <c r="C38" i="3"/>
  <c r="B38" i="3"/>
  <c r="B38" i="25" s="1"/>
  <c r="O37" i="3"/>
  <c r="O37" i="25" s="1"/>
  <c r="G37" i="3"/>
  <c r="G37" i="25" s="1"/>
  <c r="C37" i="3"/>
  <c r="B37" i="3"/>
  <c r="B37" i="25" s="1"/>
  <c r="O36" i="3"/>
  <c r="O36" i="25" s="1"/>
  <c r="G36" i="3"/>
  <c r="G36" i="25" s="1"/>
  <c r="C36" i="3"/>
  <c r="B36" i="3"/>
  <c r="B36" i="25" s="1"/>
  <c r="O35" i="3"/>
  <c r="O35" i="25" s="1"/>
  <c r="G35" i="3"/>
  <c r="G35" i="25" s="1"/>
  <c r="C35" i="3"/>
  <c r="B35" i="3"/>
  <c r="B35" i="25" s="1"/>
  <c r="O34" i="3"/>
  <c r="O34" i="25" s="1"/>
  <c r="G34" i="3"/>
  <c r="G34" i="25" s="1"/>
  <c r="C34" i="3"/>
  <c r="B34" i="3"/>
  <c r="B34" i="25" s="1"/>
  <c r="O33" i="3"/>
  <c r="O33" i="25" s="1"/>
  <c r="G33" i="3"/>
  <c r="G33" i="25" s="1"/>
  <c r="C33" i="3"/>
  <c r="B33" i="3"/>
  <c r="B33" i="25" s="1"/>
  <c r="O32" i="3"/>
  <c r="O32" i="25" s="1"/>
  <c r="G32" i="3"/>
  <c r="G32" i="25" s="1"/>
  <c r="C32" i="3"/>
  <c r="B32" i="3"/>
  <c r="B32" i="25" s="1"/>
  <c r="O31" i="3"/>
  <c r="O31" i="25" s="1"/>
  <c r="G31" i="3"/>
  <c r="G31" i="25" s="1"/>
  <c r="C31" i="3"/>
  <c r="B31" i="3"/>
  <c r="B31" i="25" s="1"/>
  <c r="O30" i="3"/>
  <c r="O30" i="25" s="1"/>
  <c r="G30" i="3"/>
  <c r="G30" i="25" s="1"/>
  <c r="C30" i="3"/>
  <c r="B30" i="3"/>
  <c r="B30" i="25" s="1"/>
  <c r="O29" i="3"/>
  <c r="O29" i="25" s="1"/>
  <c r="G29" i="3"/>
  <c r="G29" i="25" s="1"/>
  <c r="C29" i="3"/>
  <c r="B29" i="3"/>
  <c r="B29" i="25" s="1"/>
  <c r="O28" i="3"/>
  <c r="O28" i="25" s="1"/>
  <c r="G28" i="3"/>
  <c r="G28" i="25" s="1"/>
  <c r="C28" i="3"/>
  <c r="B28" i="3"/>
  <c r="B28" i="25" s="1"/>
  <c r="O27" i="3"/>
  <c r="O27" i="25" s="1"/>
  <c r="G27" i="3"/>
  <c r="G27" i="25" s="1"/>
  <c r="C27" i="3"/>
  <c r="B27" i="3"/>
  <c r="B27" i="25" s="1"/>
  <c r="O26" i="3"/>
  <c r="O26" i="25" s="1"/>
  <c r="G26" i="3"/>
  <c r="G26" i="25" s="1"/>
  <c r="C26" i="3"/>
  <c r="B26" i="3"/>
  <c r="B26" i="25" s="1"/>
  <c r="O25" i="3"/>
  <c r="O25" i="25" s="1"/>
  <c r="G25" i="25"/>
  <c r="B25" i="25"/>
  <c r="O24" i="25"/>
  <c r="B24" i="25"/>
  <c r="O23" i="25"/>
  <c r="O22" i="25"/>
  <c r="B22" i="25"/>
  <c r="O21" i="25"/>
  <c r="B21" i="25"/>
  <c r="O20" i="25"/>
  <c r="B20" i="25"/>
  <c r="O19" i="25"/>
  <c r="B19" i="25"/>
  <c r="O18" i="25"/>
  <c r="O17" i="25"/>
  <c r="B17" i="25"/>
  <c r="O16" i="25"/>
  <c r="O15" i="25"/>
  <c r="B15" i="25"/>
  <c r="O13" i="25"/>
  <c r="B13" i="25"/>
  <c r="O12" i="3"/>
  <c r="O12" i="25" s="1"/>
  <c r="O11" i="3"/>
  <c r="O11" i="25" s="1"/>
  <c r="B11" i="25"/>
  <c r="O10" i="3"/>
  <c r="O10" i="25" s="1"/>
  <c r="O9" i="3"/>
  <c r="O9" i="25" s="1"/>
  <c r="B9" i="25"/>
  <c r="F38" i="4"/>
  <c r="F30" i="4"/>
  <c r="F29" i="4"/>
  <c r="F28" i="4"/>
  <c r="F27" i="4"/>
  <c r="D27" i="23"/>
  <c r="D27" i="24" s="1"/>
  <c r="AD27" i="24" s="1"/>
  <c r="C27" i="23"/>
  <c r="C27" i="24" s="1"/>
  <c r="D26" i="23"/>
  <c r="D26" i="24" s="1"/>
  <c r="AD26" i="24" s="1"/>
  <c r="C26" i="23"/>
  <c r="C26" i="24" s="1"/>
  <c r="D25" i="23"/>
  <c r="D25" i="24" s="1"/>
  <c r="AD25" i="24" s="1"/>
  <c r="C25" i="23"/>
  <c r="C25" i="24" s="1"/>
  <c r="D24" i="23"/>
  <c r="D24" i="24" s="1"/>
  <c r="AD24" i="24" s="1"/>
  <c r="C24" i="23"/>
  <c r="C24" i="24" s="1"/>
  <c r="D23" i="23"/>
  <c r="D23" i="24" s="1"/>
  <c r="AD23" i="24" s="1"/>
  <c r="C23" i="23"/>
  <c r="C23" i="24" s="1"/>
  <c r="C22" i="23"/>
  <c r="C22" i="24" s="1"/>
  <c r="C21" i="23"/>
  <c r="C21" i="24" s="1"/>
  <c r="C20" i="23"/>
  <c r="C20" i="24" s="1"/>
  <c r="C19" i="23"/>
  <c r="C19" i="24" s="1"/>
  <c r="C18" i="23"/>
  <c r="C18" i="24" s="1"/>
  <c r="C17" i="23"/>
  <c r="C17" i="24" s="1"/>
  <c r="C16" i="23"/>
  <c r="C16" i="24" s="1"/>
  <c r="C15" i="23"/>
  <c r="C15" i="24" s="1"/>
  <c r="C14" i="23"/>
  <c r="C14" i="24" s="1"/>
  <c r="AD13" i="6"/>
  <c r="AD14" i="6"/>
  <c r="AD15" i="6"/>
  <c r="AD16" i="6"/>
  <c r="AD17" i="6"/>
  <c r="AD18" i="6"/>
  <c r="AD19" i="6"/>
  <c r="AD20" i="6"/>
  <c r="AD21" i="6"/>
  <c r="AD22" i="6"/>
  <c r="AD23" i="6"/>
  <c r="AD24" i="6"/>
  <c r="AD25" i="6"/>
  <c r="AD26" i="6"/>
  <c r="AD27" i="6"/>
  <c r="AD51" i="6"/>
  <c r="AD52" i="6"/>
  <c r="AD53" i="6"/>
  <c r="AD54" i="6"/>
  <c r="AD55" i="6"/>
  <c r="AD56" i="6"/>
  <c r="AD57" i="6"/>
  <c r="AD58" i="6"/>
  <c r="AD59" i="6"/>
  <c r="AD60" i="6"/>
  <c r="AD61" i="6"/>
  <c r="AD62" i="6"/>
  <c r="AD63" i="6"/>
  <c r="AD64" i="6"/>
  <c r="AD65" i="6"/>
  <c r="AA13" i="6"/>
  <c r="AA14" i="6"/>
  <c r="AA15" i="6"/>
  <c r="AA16" i="6"/>
  <c r="AA17" i="6"/>
  <c r="AA18" i="6"/>
  <c r="AA19" i="6"/>
  <c r="AA20" i="6"/>
  <c r="AA21" i="6"/>
  <c r="AA22" i="6"/>
  <c r="AA23" i="6"/>
  <c r="AA24" i="6"/>
  <c r="AA25" i="6"/>
  <c r="AA26" i="6"/>
  <c r="AA27" i="6"/>
  <c r="AA51" i="6"/>
  <c r="AA52" i="6"/>
  <c r="AA53" i="6"/>
  <c r="AA54" i="6"/>
  <c r="AA55" i="6"/>
  <c r="AA56" i="6"/>
  <c r="AA57" i="6"/>
  <c r="AA58" i="6"/>
  <c r="AA59" i="6"/>
  <c r="AA60" i="6"/>
  <c r="AA61" i="6"/>
  <c r="AA62" i="6"/>
  <c r="AA63" i="6"/>
  <c r="AA64" i="6"/>
  <c r="AA65" i="6"/>
  <c r="X13" i="6"/>
  <c r="X14" i="6"/>
  <c r="X15" i="6"/>
  <c r="X16" i="6"/>
  <c r="X17" i="6"/>
  <c r="X18" i="6"/>
  <c r="X19" i="6"/>
  <c r="X20" i="6"/>
  <c r="X21" i="6"/>
  <c r="X22" i="6"/>
  <c r="X23" i="6"/>
  <c r="X24" i="6"/>
  <c r="X25" i="6"/>
  <c r="X26" i="6"/>
  <c r="X27" i="6"/>
  <c r="X51" i="6"/>
  <c r="X52" i="6"/>
  <c r="X53" i="6"/>
  <c r="X54" i="6"/>
  <c r="X55" i="6"/>
  <c r="X56" i="6"/>
  <c r="X57" i="6"/>
  <c r="X58" i="6"/>
  <c r="X59" i="6"/>
  <c r="X60" i="6"/>
  <c r="X61" i="6"/>
  <c r="X62" i="6"/>
  <c r="X63" i="6"/>
  <c r="X64" i="6"/>
  <c r="X65" i="6"/>
  <c r="U13" i="6"/>
  <c r="U14" i="6"/>
  <c r="U15" i="6"/>
  <c r="U16" i="6"/>
  <c r="U17" i="6"/>
  <c r="U18" i="6"/>
  <c r="U19" i="6"/>
  <c r="U20" i="6"/>
  <c r="U21" i="6"/>
  <c r="U22" i="6"/>
  <c r="U23" i="6"/>
  <c r="U24" i="6"/>
  <c r="U25" i="6"/>
  <c r="U26" i="6"/>
  <c r="U27" i="6"/>
  <c r="U51" i="6"/>
  <c r="U52" i="6"/>
  <c r="U53" i="6"/>
  <c r="U54" i="6"/>
  <c r="U55" i="6"/>
  <c r="U56" i="6"/>
  <c r="U57" i="6"/>
  <c r="U58" i="6"/>
  <c r="U59" i="6"/>
  <c r="U60" i="6"/>
  <c r="U61" i="6"/>
  <c r="U62" i="6"/>
  <c r="U63" i="6"/>
  <c r="U64" i="6"/>
  <c r="U65" i="6"/>
  <c r="R13" i="6"/>
  <c r="R14" i="6"/>
  <c r="R15" i="6"/>
  <c r="R16" i="6"/>
  <c r="R17" i="6"/>
  <c r="R18" i="6"/>
  <c r="R19" i="6"/>
  <c r="R20" i="6"/>
  <c r="R21" i="6"/>
  <c r="R22" i="6"/>
  <c r="R23" i="6"/>
  <c r="R24" i="6"/>
  <c r="R25" i="6"/>
  <c r="R26" i="6"/>
  <c r="R27" i="6"/>
  <c r="R51" i="6"/>
  <c r="R53" i="6"/>
  <c r="R54" i="6"/>
  <c r="R55" i="6"/>
  <c r="R56" i="6"/>
  <c r="R57" i="6"/>
  <c r="R58" i="6"/>
  <c r="R59" i="6"/>
  <c r="R60" i="6"/>
  <c r="R61" i="6"/>
  <c r="R62" i="6"/>
  <c r="R63" i="6"/>
  <c r="R64" i="6"/>
  <c r="R65" i="6"/>
  <c r="O14" i="6"/>
  <c r="O16" i="6"/>
  <c r="O19" i="6"/>
  <c r="O20" i="6"/>
  <c r="O21" i="6"/>
  <c r="O22" i="6"/>
  <c r="O23" i="6"/>
  <c r="O24" i="6"/>
  <c r="O25" i="6"/>
  <c r="O26" i="6"/>
  <c r="O27" i="6"/>
  <c r="O58" i="6"/>
  <c r="O59" i="6"/>
  <c r="O60" i="6"/>
  <c r="O61" i="6"/>
  <c r="O62" i="6"/>
  <c r="O63" i="6"/>
  <c r="O64" i="6"/>
  <c r="O65" i="6"/>
  <c r="L20" i="6"/>
  <c r="L21" i="6"/>
  <c r="L22" i="6"/>
  <c r="L23" i="6"/>
  <c r="L24" i="6"/>
  <c r="L25" i="6"/>
  <c r="L26" i="6"/>
  <c r="L27" i="6"/>
  <c r="L58" i="6"/>
  <c r="L59" i="6"/>
  <c r="L60" i="6"/>
  <c r="L61" i="6"/>
  <c r="L62" i="6"/>
  <c r="L63" i="6"/>
  <c r="L64" i="6"/>
  <c r="L65" i="6"/>
  <c r="AC14" i="6"/>
  <c r="AC15" i="6"/>
  <c r="AC16" i="6"/>
  <c r="AC17" i="6"/>
  <c r="AC18" i="6"/>
  <c r="AC19" i="6"/>
  <c r="AC20" i="6"/>
  <c r="AC21" i="6"/>
  <c r="AC22" i="6"/>
  <c r="AC23" i="6"/>
  <c r="AC24" i="6"/>
  <c r="AC25" i="6"/>
  <c r="AC26" i="6"/>
  <c r="AC27" i="6"/>
  <c r="Z14" i="6"/>
  <c r="Z15" i="6"/>
  <c r="Z16" i="6"/>
  <c r="Z20" i="6"/>
  <c r="Z21" i="6"/>
  <c r="Z22" i="6"/>
  <c r="Z23" i="6"/>
  <c r="Z24" i="6"/>
  <c r="Z25" i="6"/>
  <c r="Z26" i="6"/>
  <c r="Z27" i="6"/>
  <c r="W14" i="6"/>
  <c r="W15" i="6"/>
  <c r="W16" i="6"/>
  <c r="W20" i="6"/>
  <c r="W21" i="6"/>
  <c r="W22" i="6"/>
  <c r="W23" i="6"/>
  <c r="W24" i="6"/>
  <c r="W25" i="6"/>
  <c r="W26" i="6"/>
  <c r="W27" i="6"/>
  <c r="T14" i="6"/>
  <c r="T15" i="6"/>
  <c r="T16" i="6"/>
  <c r="T20" i="6"/>
  <c r="T21" i="6"/>
  <c r="T22" i="6"/>
  <c r="T23" i="6"/>
  <c r="T24" i="6"/>
  <c r="T25" i="6"/>
  <c r="T26" i="6"/>
  <c r="T27" i="6"/>
  <c r="Q14" i="6"/>
  <c r="Q15" i="6"/>
  <c r="Q16" i="6"/>
  <c r="Q20" i="6"/>
  <c r="Q21" i="6"/>
  <c r="Q22" i="6"/>
  <c r="Q23" i="6"/>
  <c r="Q24" i="6"/>
  <c r="Q25" i="6"/>
  <c r="Q26" i="6"/>
  <c r="Q27" i="6"/>
  <c r="N14" i="6"/>
  <c r="N15" i="6"/>
  <c r="O15" i="6" s="1"/>
  <c r="N16" i="6"/>
  <c r="O17" i="6"/>
  <c r="K20" i="6"/>
  <c r="K21" i="6"/>
  <c r="K22" i="6"/>
  <c r="K23" i="6"/>
  <c r="K24" i="6"/>
  <c r="K25" i="6"/>
  <c r="K26" i="6"/>
  <c r="K27" i="6"/>
  <c r="F20" i="6"/>
  <c r="F21" i="6"/>
  <c r="F22" i="6"/>
  <c r="F23" i="6"/>
  <c r="F24" i="6"/>
  <c r="F25" i="6"/>
  <c r="F26" i="6"/>
  <c r="F27" i="6"/>
  <c r="AC68" i="6"/>
  <c r="Z68" i="6"/>
  <c r="W68" i="6"/>
  <c r="T68" i="6"/>
  <c r="Q68" i="6"/>
  <c r="N68" i="6"/>
  <c r="K68" i="6"/>
  <c r="AG51" i="6"/>
  <c r="AG52" i="6"/>
  <c r="AG53" i="6"/>
  <c r="AG54" i="6"/>
  <c r="AG55" i="6"/>
  <c r="AG56" i="6"/>
  <c r="AG57" i="6"/>
  <c r="AG58" i="6"/>
  <c r="AG59" i="6"/>
  <c r="AG60" i="6"/>
  <c r="AG61" i="6"/>
  <c r="AG62" i="6"/>
  <c r="AG63" i="6"/>
  <c r="AG64" i="6"/>
  <c r="AG65" i="6"/>
  <c r="AE66" i="6"/>
  <c r="AB66" i="6"/>
  <c r="Y66" i="6"/>
  <c r="V66" i="6"/>
  <c r="S66" i="6"/>
  <c r="P66" i="6"/>
  <c r="M66" i="6"/>
  <c r="J66" i="6"/>
  <c r="I66" i="6"/>
  <c r="AH65" i="6"/>
  <c r="AF65" i="6"/>
  <c r="AC65" i="6"/>
  <c r="Z65" i="6"/>
  <c r="W65" i="6"/>
  <c r="T65" i="6"/>
  <c r="Q65" i="6"/>
  <c r="N65" i="6"/>
  <c r="K65" i="6"/>
  <c r="F65" i="6"/>
  <c r="E65" i="6"/>
  <c r="C65" i="6"/>
  <c r="B65" i="6"/>
  <c r="AH64" i="6"/>
  <c r="AF64" i="6"/>
  <c r="AC64" i="6"/>
  <c r="Z64" i="6"/>
  <c r="W64" i="6"/>
  <c r="T64" i="6"/>
  <c r="Q64" i="6"/>
  <c r="N64" i="6"/>
  <c r="K64" i="6"/>
  <c r="F64" i="6"/>
  <c r="E64" i="6"/>
  <c r="C64" i="6"/>
  <c r="B64" i="6"/>
  <c r="AH63" i="6"/>
  <c r="AF63" i="6"/>
  <c r="AC63" i="6"/>
  <c r="Z63" i="6"/>
  <c r="W63" i="6"/>
  <c r="T63" i="6"/>
  <c r="Q63" i="6"/>
  <c r="N63" i="6"/>
  <c r="K63" i="6"/>
  <c r="F63" i="6"/>
  <c r="E63" i="6"/>
  <c r="C63" i="6"/>
  <c r="B63" i="6"/>
  <c r="AH62" i="6"/>
  <c r="AF62" i="6"/>
  <c r="AC62" i="6"/>
  <c r="Z62" i="6"/>
  <c r="W62" i="6"/>
  <c r="T62" i="6"/>
  <c r="Q62" i="6"/>
  <c r="N62" i="6"/>
  <c r="K62" i="6"/>
  <c r="F62" i="6"/>
  <c r="E62" i="6"/>
  <c r="C62" i="6"/>
  <c r="B62" i="6"/>
  <c r="AH61" i="6"/>
  <c r="AF61" i="6"/>
  <c r="AC61" i="6"/>
  <c r="Z61" i="6"/>
  <c r="W61" i="6"/>
  <c r="T61" i="6"/>
  <c r="Q61" i="6"/>
  <c r="N61" i="6"/>
  <c r="K61" i="6"/>
  <c r="F61" i="6"/>
  <c r="E61" i="6"/>
  <c r="C61" i="6"/>
  <c r="B61" i="6"/>
  <c r="AH60" i="6"/>
  <c r="AF60" i="6"/>
  <c r="AC60" i="6"/>
  <c r="Z60" i="6"/>
  <c r="W60" i="6"/>
  <c r="T60" i="6"/>
  <c r="Q60" i="6"/>
  <c r="N60" i="6"/>
  <c r="K60" i="6"/>
  <c r="F60" i="6"/>
  <c r="E60" i="6"/>
  <c r="C60" i="6"/>
  <c r="B60" i="6"/>
  <c r="AH59" i="6"/>
  <c r="AF59" i="6"/>
  <c r="AC59" i="6"/>
  <c r="Z59" i="6"/>
  <c r="W59" i="6"/>
  <c r="T59" i="6"/>
  <c r="Q59" i="6"/>
  <c r="N59" i="6"/>
  <c r="K59" i="6"/>
  <c r="F59" i="6"/>
  <c r="E59" i="6"/>
  <c r="C59" i="6"/>
  <c r="B59" i="6"/>
  <c r="AH58" i="6"/>
  <c r="AF58" i="6"/>
  <c r="AC58" i="6"/>
  <c r="Z58" i="6"/>
  <c r="W58" i="6"/>
  <c r="T58" i="6"/>
  <c r="Q58" i="6"/>
  <c r="N58" i="6"/>
  <c r="K58" i="6"/>
  <c r="F58" i="6"/>
  <c r="E58" i="6"/>
  <c r="C58" i="6"/>
  <c r="B58" i="6"/>
  <c r="AH57" i="6"/>
  <c r="AF57" i="6"/>
  <c r="AC57" i="6"/>
  <c r="Z57" i="6"/>
  <c r="W57" i="6"/>
  <c r="T57" i="6"/>
  <c r="Q57" i="6"/>
  <c r="N57" i="6"/>
  <c r="O57" i="6" s="1"/>
  <c r="C57" i="6"/>
  <c r="B57" i="6"/>
  <c r="AH56" i="6"/>
  <c r="AF56" i="6"/>
  <c r="AC56" i="6"/>
  <c r="Z56" i="6"/>
  <c r="W56" i="6"/>
  <c r="T56" i="6"/>
  <c r="Q56" i="6"/>
  <c r="N56" i="6"/>
  <c r="O56" i="6" s="1"/>
  <c r="C56" i="6"/>
  <c r="B56" i="6"/>
  <c r="AH55" i="6"/>
  <c r="AF55" i="6"/>
  <c r="AC55" i="6"/>
  <c r="Z55" i="6"/>
  <c r="W55" i="6"/>
  <c r="T55" i="6"/>
  <c r="Q55" i="6"/>
  <c r="N55" i="6"/>
  <c r="O55" i="6" s="1"/>
  <c r="C55" i="6"/>
  <c r="B55" i="6"/>
  <c r="AH54" i="6"/>
  <c r="AF54" i="6"/>
  <c r="AC54" i="6"/>
  <c r="Z54" i="6"/>
  <c r="W54" i="6"/>
  <c r="T54" i="6"/>
  <c r="Q54" i="6"/>
  <c r="N54" i="6"/>
  <c r="O54" i="6" s="1"/>
  <c r="C54" i="6"/>
  <c r="B54" i="6"/>
  <c r="AH53" i="6"/>
  <c r="AF53" i="6"/>
  <c r="AC53" i="6"/>
  <c r="Z53" i="6"/>
  <c r="W53" i="6"/>
  <c r="T53" i="6"/>
  <c r="Q53" i="6"/>
  <c r="N53" i="6"/>
  <c r="C53" i="6"/>
  <c r="B53" i="6"/>
  <c r="AH52" i="6"/>
  <c r="AF52" i="6"/>
  <c r="AC52" i="6"/>
  <c r="Z52" i="6"/>
  <c r="W52" i="6"/>
  <c r="T52" i="6"/>
  <c r="Q52" i="6"/>
  <c r="N52" i="6"/>
  <c r="C52" i="6"/>
  <c r="B52" i="6"/>
  <c r="AF51" i="6"/>
  <c r="AC51" i="6"/>
  <c r="Z51" i="6"/>
  <c r="W51" i="6"/>
  <c r="T51" i="6"/>
  <c r="Q51" i="6"/>
  <c r="C51" i="6"/>
  <c r="B51" i="6"/>
  <c r="AG50" i="6"/>
  <c r="AF50" i="6"/>
  <c r="AE50" i="6"/>
  <c r="AD50" i="6"/>
  <c r="AC50" i="6"/>
  <c r="AB50" i="6"/>
  <c r="AA50" i="6"/>
  <c r="Z50" i="6"/>
  <c r="Y50" i="6"/>
  <c r="X50" i="6"/>
  <c r="W50" i="6"/>
  <c r="V50" i="6"/>
  <c r="U50" i="6"/>
  <c r="T50" i="6"/>
  <c r="S50" i="6"/>
  <c r="R50" i="6"/>
  <c r="Q50" i="6"/>
  <c r="P50" i="6"/>
  <c r="O50" i="6"/>
  <c r="N50" i="6"/>
  <c r="M50" i="6"/>
  <c r="L50" i="6"/>
  <c r="K50" i="6"/>
  <c r="J50" i="6"/>
  <c r="AC31" i="6"/>
  <c r="Z31" i="6"/>
  <c r="W31" i="6"/>
  <c r="T31" i="6"/>
  <c r="Q31" i="6"/>
  <c r="N31" i="6"/>
  <c r="K31" i="6"/>
  <c r="AG13" i="6"/>
  <c r="AG14" i="6"/>
  <c r="AG15" i="6"/>
  <c r="AG16" i="6"/>
  <c r="AG17" i="6"/>
  <c r="AG18" i="6"/>
  <c r="AG19" i="6"/>
  <c r="AG20" i="6"/>
  <c r="AG21" i="6"/>
  <c r="AG22" i="6"/>
  <c r="AG23" i="6"/>
  <c r="AG24" i="6"/>
  <c r="AG25" i="6"/>
  <c r="AG26" i="6"/>
  <c r="AG27" i="6"/>
  <c r="AF14" i="6"/>
  <c r="AF15" i="6"/>
  <c r="AF16" i="6"/>
  <c r="AF17" i="6"/>
  <c r="AF18" i="6"/>
  <c r="AF19" i="6"/>
  <c r="AF20" i="6"/>
  <c r="AF21" i="6"/>
  <c r="AF22" i="6"/>
  <c r="AF23" i="6"/>
  <c r="AF24" i="6"/>
  <c r="AF25" i="6"/>
  <c r="AF26" i="6"/>
  <c r="AF27" i="6"/>
  <c r="AE28" i="6"/>
  <c r="AB28" i="6"/>
  <c r="Y28" i="6"/>
  <c r="V28" i="6"/>
  <c r="S28" i="6"/>
  <c r="P28" i="6"/>
  <c r="M28" i="6"/>
  <c r="J28" i="6"/>
  <c r="I28" i="6"/>
  <c r="AH27" i="6"/>
  <c r="E27" i="6"/>
  <c r="C27" i="6"/>
  <c r="B27" i="6"/>
  <c r="AH26" i="6"/>
  <c r="E26" i="6"/>
  <c r="C26" i="6"/>
  <c r="B26" i="6"/>
  <c r="AH25" i="6"/>
  <c r="E25" i="6"/>
  <c r="C25" i="6"/>
  <c r="B25" i="6"/>
  <c r="AH24" i="6"/>
  <c r="E24" i="6"/>
  <c r="C24" i="6"/>
  <c r="B24" i="6"/>
  <c r="AH23" i="6"/>
  <c r="E23" i="6"/>
  <c r="C23" i="6"/>
  <c r="B23" i="6"/>
  <c r="AH22" i="6"/>
  <c r="E22" i="6"/>
  <c r="C22" i="6"/>
  <c r="B22" i="6"/>
  <c r="AH21" i="6"/>
  <c r="E21" i="6"/>
  <c r="C21" i="6"/>
  <c r="B21" i="6"/>
  <c r="AH20" i="6"/>
  <c r="E20" i="6"/>
  <c r="C20" i="6"/>
  <c r="B20" i="6"/>
  <c r="AH19" i="6"/>
  <c r="C19" i="6"/>
  <c r="B19" i="6"/>
  <c r="C18" i="6"/>
  <c r="B18" i="6"/>
  <c r="AH17" i="6"/>
  <c r="C17" i="6"/>
  <c r="B17" i="6"/>
  <c r="AH16" i="6"/>
  <c r="C16" i="6"/>
  <c r="B16" i="6"/>
  <c r="AH15" i="6"/>
  <c r="C15" i="6"/>
  <c r="B15" i="6"/>
  <c r="AH14" i="6"/>
  <c r="C14" i="6"/>
  <c r="B14" i="6"/>
  <c r="AH13" i="6"/>
  <c r="AF13" i="6"/>
  <c r="AF28" i="6" s="1"/>
  <c r="AC13" i="6"/>
  <c r="Z13" i="6"/>
  <c r="W13" i="6"/>
  <c r="W28" i="6" s="1"/>
  <c r="T13" i="6"/>
  <c r="T28" i="6" s="1"/>
  <c r="Q13" i="6"/>
  <c r="O13" i="6"/>
  <c r="C13" i="6"/>
  <c r="B13" i="6"/>
  <c r="AG12" i="6"/>
  <c r="AF12" i="6"/>
  <c r="AE12" i="6"/>
  <c r="AD12" i="6"/>
  <c r="AC12" i="6"/>
  <c r="AB12" i="6"/>
  <c r="AA12" i="6"/>
  <c r="Z12" i="6"/>
  <c r="Y12" i="6"/>
  <c r="X12" i="6"/>
  <c r="W12" i="6"/>
  <c r="V12" i="6"/>
  <c r="U12" i="6"/>
  <c r="T12" i="6"/>
  <c r="S12" i="6"/>
  <c r="R12" i="6"/>
  <c r="Q12" i="6"/>
  <c r="P12" i="6"/>
  <c r="O12" i="6"/>
  <c r="N12" i="6"/>
  <c r="M12" i="6"/>
  <c r="L12" i="6"/>
  <c r="K12" i="6"/>
  <c r="J12" i="6"/>
  <c r="B12" i="1"/>
  <c r="B9" i="1"/>
  <c r="B7" i="1"/>
  <c r="A1" i="1"/>
  <c r="A19" i="20"/>
  <c r="L33" i="11"/>
  <c r="K33" i="11"/>
  <c r="J33" i="11"/>
  <c r="L32" i="11"/>
  <c r="K32" i="11"/>
  <c r="J32" i="11"/>
  <c r="L31" i="11"/>
  <c r="K31" i="11"/>
  <c r="J31" i="11"/>
  <c r="L30" i="11"/>
  <c r="K30" i="11"/>
  <c r="J30" i="11"/>
  <c r="L29" i="11"/>
  <c r="K29" i="11"/>
  <c r="J29" i="11"/>
  <c r="L28" i="11"/>
  <c r="K28" i="11"/>
  <c r="J28" i="11"/>
  <c r="L27" i="11"/>
  <c r="K27" i="11"/>
  <c r="J27" i="11"/>
  <c r="L26" i="11"/>
  <c r="K26" i="11"/>
  <c r="J26" i="11"/>
  <c r="L25" i="11"/>
  <c r="K25" i="11"/>
  <c r="J25" i="11"/>
  <c r="L24" i="11"/>
  <c r="K24" i="11"/>
  <c r="J24" i="11"/>
  <c r="L23" i="11"/>
  <c r="K23" i="11"/>
  <c r="J23" i="11"/>
  <c r="L22" i="11"/>
  <c r="K22" i="11"/>
  <c r="L21" i="11"/>
  <c r="K21" i="11"/>
  <c r="L20" i="11"/>
  <c r="K20" i="11"/>
  <c r="L19" i="11"/>
  <c r="K19" i="11"/>
  <c r="L18" i="11"/>
  <c r="K18" i="11"/>
  <c r="L17" i="11"/>
  <c r="K17" i="11"/>
  <c r="L16" i="11"/>
  <c r="K16" i="11"/>
  <c r="L15" i="11"/>
  <c r="K15" i="11"/>
  <c r="L14" i="11"/>
  <c r="K14" i="11"/>
  <c r="L13" i="11"/>
  <c r="K13" i="11"/>
  <c r="F39" i="4" l="1"/>
  <c r="F40" i="4" s="1"/>
  <c r="D34" i="4" s="1"/>
  <c r="L32" i="6"/>
  <c r="L40" i="6"/>
  <c r="L33" i="6"/>
  <c r="L41" i="6"/>
  <c r="L34" i="6"/>
  <c r="L42" i="6"/>
  <c r="L44" i="6"/>
  <c r="L35" i="6"/>
  <c r="L43" i="6"/>
  <c r="L36" i="6"/>
  <c r="L37" i="6"/>
  <c r="L45" i="6"/>
  <c r="L47" i="6"/>
  <c r="L38" i="6"/>
  <c r="L46" i="6"/>
  <c r="L39" i="6"/>
  <c r="K70" i="6"/>
  <c r="K78" i="6"/>
  <c r="K71" i="6"/>
  <c r="K79" i="6"/>
  <c r="K72" i="6"/>
  <c r="K80" i="6"/>
  <c r="K84" i="6"/>
  <c r="K73" i="6"/>
  <c r="K81" i="6"/>
  <c r="K76" i="6"/>
  <c r="K74" i="6"/>
  <c r="K82" i="6"/>
  <c r="K85" i="6"/>
  <c r="K75" i="6"/>
  <c r="K83" i="6"/>
  <c r="K77" i="6"/>
  <c r="AC85" i="6"/>
  <c r="Z85" i="6"/>
  <c r="W85" i="6"/>
  <c r="T85" i="6"/>
  <c r="Q85" i="6"/>
  <c r="N85" i="6"/>
  <c r="AD47" i="6"/>
  <c r="AA47" i="6"/>
  <c r="X47" i="6"/>
  <c r="U47" i="6"/>
  <c r="R47" i="6"/>
  <c r="O47" i="6"/>
  <c r="AC66" i="6"/>
  <c r="T66" i="6"/>
  <c r="T88" i="6" s="1"/>
  <c r="AF66" i="6"/>
  <c r="W66" i="6"/>
  <c r="W88" i="6" s="1"/>
  <c r="Z66" i="6"/>
  <c r="Z28" i="6"/>
  <c r="Z88" i="6" s="1"/>
  <c r="Q28" i="6"/>
  <c r="AC28" i="6"/>
  <c r="T25" i="3"/>
  <c r="T25" i="25" s="1"/>
  <c r="Q25" i="25"/>
  <c r="N25" i="3"/>
  <c r="N25" i="25" s="1"/>
  <c r="K25" i="25"/>
  <c r="G23" i="21"/>
  <c r="E16" i="21" s="1"/>
  <c r="G13" i="21"/>
  <c r="G14" i="21" s="1"/>
  <c r="E6" i="21" s="1"/>
  <c r="E4" i="21" s="1"/>
  <c r="N21" i="25"/>
  <c r="K21" i="25"/>
  <c r="N19" i="25"/>
  <c r="K19" i="25"/>
  <c r="Q19" i="25"/>
  <c r="T14" i="25"/>
  <c r="Q14" i="25"/>
  <c r="N13" i="25"/>
  <c r="N12" i="3"/>
  <c r="N12" i="25" s="1"/>
  <c r="K12" i="25"/>
  <c r="N11" i="3"/>
  <c r="N11" i="25" s="1"/>
  <c r="K11" i="25"/>
  <c r="N10" i="3"/>
  <c r="N10" i="25" s="1"/>
  <c r="K10" i="25"/>
  <c r="E21" i="25"/>
  <c r="E10" i="25"/>
  <c r="F31" i="4"/>
  <c r="F32" i="4" s="1"/>
  <c r="D24" i="4" s="1"/>
  <c r="Q9" i="25"/>
  <c r="K9" i="25"/>
  <c r="T23" i="25"/>
  <c r="Q23" i="25"/>
  <c r="K23" i="25"/>
  <c r="N18" i="25"/>
  <c r="K18" i="25"/>
  <c r="N17" i="25"/>
  <c r="K17" i="25"/>
  <c r="N16" i="25"/>
  <c r="K16" i="25"/>
  <c r="N15" i="25"/>
  <c r="K15" i="25"/>
  <c r="N24" i="25"/>
  <c r="K24" i="25"/>
  <c r="N22" i="25"/>
  <c r="K22" i="25"/>
  <c r="F25" i="8"/>
  <c r="C17" i="8" s="1"/>
  <c r="F13" i="4" s="1"/>
  <c r="F16" i="4" s="1"/>
  <c r="F14" i="8"/>
  <c r="C4" i="8" s="1"/>
  <c r="F9" i="4" s="1"/>
  <c r="F12" i="4" s="1"/>
  <c r="F36" i="8"/>
  <c r="C28" i="8" s="1"/>
  <c r="F17" i="4" s="1"/>
  <c r="F20" i="4" s="1"/>
  <c r="K13" i="25"/>
  <c r="T20" i="25"/>
  <c r="K20" i="25"/>
  <c r="AC88" i="6"/>
  <c r="Q66" i="6"/>
  <c r="F21" i="23"/>
  <c r="D21" i="24"/>
  <c r="AD21" i="24" s="1"/>
  <c r="H18" i="23"/>
  <c r="AD18" i="23" s="1"/>
  <c r="D18" i="24"/>
  <c r="AD18" i="24" s="1"/>
  <c r="G71" i="6"/>
  <c r="G73" i="6"/>
  <c r="G81" i="6"/>
  <c r="G78" i="6"/>
  <c r="G72" i="6"/>
  <c r="G76" i="6"/>
  <c r="G80" i="6"/>
  <c r="G77" i="6"/>
  <c r="G74" i="6"/>
  <c r="G82" i="6"/>
  <c r="G33" i="6"/>
  <c r="G39" i="6"/>
  <c r="G43" i="6"/>
  <c r="G40" i="6"/>
  <c r="G34" i="6"/>
  <c r="G38" i="6"/>
  <c r="G42" i="6"/>
  <c r="G35" i="6"/>
  <c r="G36" i="6"/>
  <c r="G44" i="6"/>
  <c r="H22" i="23"/>
  <c r="AD22" i="23" s="1"/>
  <c r="D22" i="24"/>
  <c r="AD22" i="24" s="1"/>
  <c r="F23" i="23"/>
  <c r="H23" i="23" s="1"/>
  <c r="F25" i="23"/>
  <c r="H25" i="23" s="1"/>
  <c r="AD25" i="23" s="1"/>
  <c r="F26" i="23"/>
  <c r="H21" i="23"/>
  <c r="F24" i="23"/>
  <c r="F27" i="23"/>
  <c r="H27" i="23" s="1"/>
  <c r="G57" i="6"/>
  <c r="G79" i="6" s="1"/>
  <c r="G55" i="6"/>
  <c r="G83" i="6" s="1"/>
  <c r="G17" i="6"/>
  <c r="G45" i="6" s="1"/>
  <c r="G14" i="6"/>
  <c r="N28" i="6"/>
  <c r="E12" i="10"/>
  <c r="E40" i="10"/>
  <c r="E33" i="10"/>
  <c r="E11" i="25"/>
  <c r="E18" i="25"/>
  <c r="D47" i="22"/>
  <c r="G56" i="6"/>
  <c r="G84" i="6" s="1"/>
  <c r="G54" i="6"/>
  <c r="G75" i="6" s="1"/>
  <c r="G15" i="6"/>
  <c r="F28" i="6"/>
  <c r="G19" i="6"/>
  <c r="G41" i="6" s="1"/>
  <c r="G16" i="6"/>
  <c r="G37" i="6" s="1"/>
  <c r="G46" i="6"/>
  <c r="B47" i="10"/>
  <c r="Q12" i="3"/>
  <c r="L28" i="6"/>
  <c r="E51" i="6"/>
  <c r="G51" i="6" s="1"/>
  <c r="B49" i="10"/>
  <c r="E26" i="10"/>
  <c r="E19" i="10"/>
  <c r="Q11" i="3"/>
  <c r="K42" i="3"/>
  <c r="Q10" i="3"/>
  <c r="N9" i="3"/>
  <c r="F66" i="6"/>
  <c r="K28" i="6"/>
  <c r="G13" i="6"/>
  <c r="G32" i="6" s="1"/>
  <c r="G53" i="6"/>
  <c r="O53" i="6"/>
  <c r="R52" i="6"/>
  <c r="R66" i="6" s="1"/>
  <c r="O52" i="6"/>
  <c r="E15" i="25"/>
  <c r="E19" i="25"/>
  <c r="E23" i="25"/>
  <c r="E14" i="25"/>
  <c r="E12" i="25"/>
  <c r="E16" i="25"/>
  <c r="E20" i="25"/>
  <c r="E24" i="25"/>
  <c r="E22" i="25"/>
  <c r="D48" i="22"/>
  <c r="E48" i="22" s="1"/>
  <c r="D49" i="22"/>
  <c r="E49" i="22" s="1"/>
  <c r="D50" i="22"/>
  <c r="E50" i="22" s="1"/>
  <c r="N66" i="6"/>
  <c r="K66" i="6"/>
  <c r="G52" i="6"/>
  <c r="U44" i="6"/>
  <c r="AD40" i="6"/>
  <c r="AA66" i="6"/>
  <c r="O28" i="6"/>
  <c r="N82" i="6"/>
  <c r="O32" i="6"/>
  <c r="O41" i="6"/>
  <c r="R44" i="6"/>
  <c r="U37" i="6"/>
  <c r="W81" i="6"/>
  <c r="O38" i="6"/>
  <c r="R41" i="6"/>
  <c r="X42" i="6"/>
  <c r="AA28" i="6"/>
  <c r="U66" i="6"/>
  <c r="O35" i="6"/>
  <c r="R36" i="6"/>
  <c r="AA39" i="6"/>
  <c r="U28" i="6"/>
  <c r="AG28" i="6"/>
  <c r="O44" i="6"/>
  <c r="N78" i="6"/>
  <c r="O37" i="6"/>
  <c r="O34" i="6"/>
  <c r="R46" i="6"/>
  <c r="R43" i="6"/>
  <c r="R40" i="6"/>
  <c r="R35" i="6"/>
  <c r="T80" i="6"/>
  <c r="U33" i="6"/>
  <c r="X38" i="6"/>
  <c r="AA35" i="6"/>
  <c r="AC75" i="6"/>
  <c r="AG66" i="6"/>
  <c r="O46" i="6"/>
  <c r="O43" i="6"/>
  <c r="O40" i="6"/>
  <c r="N74" i="6"/>
  <c r="O33" i="6"/>
  <c r="Q83" i="6"/>
  <c r="R42" i="6"/>
  <c r="R39" i="6"/>
  <c r="R32" i="6"/>
  <c r="U41" i="6"/>
  <c r="X46" i="6"/>
  <c r="X34" i="6"/>
  <c r="Z70" i="6"/>
  <c r="AD36" i="6"/>
  <c r="O45" i="6"/>
  <c r="O42" i="6"/>
  <c r="O39" i="6"/>
  <c r="O36" i="6"/>
  <c r="R45" i="6"/>
  <c r="Q79" i="6"/>
  <c r="R37" i="6"/>
  <c r="U45" i="6"/>
  <c r="T76" i="6"/>
  <c r="AA43" i="6"/>
  <c r="AD44" i="6"/>
  <c r="AD32" i="6"/>
  <c r="X28" i="6"/>
  <c r="AD66" i="6"/>
  <c r="AC70" i="6"/>
  <c r="AC74" i="6"/>
  <c r="AC78" i="6"/>
  <c r="AC82" i="6"/>
  <c r="Z73" i="6"/>
  <c r="Z77" i="6"/>
  <c r="Z81" i="6"/>
  <c r="W72" i="6"/>
  <c r="W76" i="6"/>
  <c r="W80" i="6"/>
  <c r="W84" i="6"/>
  <c r="T71" i="6"/>
  <c r="T75" i="6"/>
  <c r="AC73" i="6"/>
  <c r="AC77" i="6"/>
  <c r="AC81" i="6"/>
  <c r="Z72" i="6"/>
  <c r="Z76" i="6"/>
  <c r="Z80" i="6"/>
  <c r="Z84" i="6"/>
  <c r="W71" i="6"/>
  <c r="W75" i="6"/>
  <c r="W79" i="6"/>
  <c r="W83" i="6"/>
  <c r="T70" i="6"/>
  <c r="T74" i="6"/>
  <c r="T78" i="6"/>
  <c r="T82" i="6"/>
  <c r="Q73" i="6"/>
  <c r="AC72" i="6"/>
  <c r="AC76" i="6"/>
  <c r="AC80" i="6"/>
  <c r="AC84" i="6"/>
  <c r="Z71" i="6"/>
  <c r="Z75" i="6"/>
  <c r="Z79" i="6"/>
  <c r="Z83" i="6"/>
  <c r="W70" i="6"/>
  <c r="W74" i="6"/>
  <c r="W78" i="6"/>
  <c r="W82" i="6"/>
  <c r="T73" i="6"/>
  <c r="T77" i="6"/>
  <c r="T81" i="6"/>
  <c r="Q72" i="6"/>
  <c r="N83" i="6"/>
  <c r="N79" i="6"/>
  <c r="N75" i="6"/>
  <c r="N71" i="6"/>
  <c r="Q84" i="6"/>
  <c r="Q80" i="6"/>
  <c r="Q76" i="6"/>
  <c r="Q74" i="6"/>
  <c r="T79" i="6"/>
  <c r="Z74" i="6"/>
  <c r="AC79" i="6"/>
  <c r="R28" i="6"/>
  <c r="X66" i="6"/>
  <c r="N84" i="6"/>
  <c r="N80" i="6"/>
  <c r="N76" i="6"/>
  <c r="N72" i="6"/>
  <c r="Q81" i="6"/>
  <c r="Q77" i="6"/>
  <c r="Q71" i="6"/>
  <c r="T84" i="6"/>
  <c r="W73" i="6"/>
  <c r="Z78" i="6"/>
  <c r="AC83" i="6"/>
  <c r="AD35" i="6"/>
  <c r="AD39" i="6"/>
  <c r="AD43" i="6"/>
  <c r="AA34" i="6"/>
  <c r="AA38" i="6"/>
  <c r="AA42" i="6"/>
  <c r="AA46" i="6"/>
  <c r="X33" i="6"/>
  <c r="X37" i="6"/>
  <c r="X41" i="6"/>
  <c r="X45" i="6"/>
  <c r="U32" i="6"/>
  <c r="U36" i="6"/>
  <c r="U40" i="6"/>
  <c r="AD34" i="6"/>
  <c r="AD38" i="6"/>
  <c r="AD42" i="6"/>
  <c r="AD46" i="6"/>
  <c r="AA33" i="6"/>
  <c r="AA37" i="6"/>
  <c r="AA41" i="6"/>
  <c r="AA45" i="6"/>
  <c r="X32" i="6"/>
  <c r="X36" i="6"/>
  <c r="X40" i="6"/>
  <c r="X44" i="6"/>
  <c r="U35" i="6"/>
  <c r="U39" i="6"/>
  <c r="U43" i="6"/>
  <c r="R34" i="6"/>
  <c r="R38" i="6"/>
  <c r="AD33" i="6"/>
  <c r="AD37" i="6"/>
  <c r="AD41" i="6"/>
  <c r="AD45" i="6"/>
  <c r="AA32" i="6"/>
  <c r="AA36" i="6"/>
  <c r="AA40" i="6"/>
  <c r="AA44" i="6"/>
  <c r="X35" i="6"/>
  <c r="X39" i="6"/>
  <c r="X43" i="6"/>
  <c r="U34" i="6"/>
  <c r="U38" i="6"/>
  <c r="U42" i="6"/>
  <c r="U46" i="6"/>
  <c r="R33" i="6"/>
  <c r="N81" i="6"/>
  <c r="N77" i="6"/>
  <c r="N73" i="6"/>
  <c r="Q82" i="6"/>
  <c r="Q78" i="6"/>
  <c r="Q75" i="6"/>
  <c r="T83" i="6"/>
  <c r="T72" i="6"/>
  <c r="W77" i="6"/>
  <c r="Z82" i="6"/>
  <c r="AC71" i="6"/>
  <c r="AD28" i="6"/>
  <c r="C50" i="22"/>
  <c r="N20" i="22"/>
  <c r="N19" i="22"/>
  <c r="N21" i="22"/>
  <c r="N22" i="22"/>
  <c r="AD19" i="23"/>
  <c r="AD20" i="23"/>
  <c r="T9" i="3" l="1"/>
  <c r="T9" i="25" s="1"/>
  <c r="N23" i="25"/>
  <c r="AA85" i="6"/>
  <c r="N88" i="6"/>
  <c r="X85" i="6"/>
  <c r="R85" i="6"/>
  <c r="L84" i="6"/>
  <c r="I16" i="24" s="1"/>
  <c r="J16" i="24" s="1"/>
  <c r="K16" i="24" s="1"/>
  <c r="G85" i="6"/>
  <c r="L85" i="6"/>
  <c r="U85" i="6"/>
  <c r="O85" i="6"/>
  <c r="AD85" i="6"/>
  <c r="G47" i="6"/>
  <c r="F21" i="4"/>
  <c r="F22" i="4" s="1"/>
  <c r="D7" i="4" s="1"/>
  <c r="F42" i="4" s="1"/>
  <c r="F5" i="4" s="1"/>
  <c r="G21" i="26" s="1"/>
  <c r="Q88" i="6"/>
  <c r="Q22" i="25"/>
  <c r="Q17" i="25"/>
  <c r="W14" i="3"/>
  <c r="N14" i="25"/>
  <c r="V14" i="25" s="1"/>
  <c r="Q24" i="25"/>
  <c r="Q18" i="25"/>
  <c r="N20" i="25"/>
  <c r="V20" i="25" s="1"/>
  <c r="E13" i="25"/>
  <c r="V9" i="3"/>
  <c r="W9" i="3" s="1"/>
  <c r="N9" i="25"/>
  <c r="V9" i="25" s="1"/>
  <c r="T10" i="3"/>
  <c r="Q10" i="25"/>
  <c r="T19" i="25"/>
  <c r="V19" i="25" s="1"/>
  <c r="Q16" i="25"/>
  <c r="T11" i="3"/>
  <c r="Q11" i="25"/>
  <c r="G26" i="1"/>
  <c r="G26" i="26"/>
  <c r="T12" i="3"/>
  <c r="Q12" i="25"/>
  <c r="Q21" i="25"/>
  <c r="Q15" i="25"/>
  <c r="W23" i="3"/>
  <c r="T13" i="25"/>
  <c r="V13" i="25" s="1"/>
  <c r="W13" i="3"/>
  <c r="K42" i="25"/>
  <c r="C42" i="3"/>
  <c r="E9" i="25"/>
  <c r="AD21" i="23"/>
  <c r="G70" i="6"/>
  <c r="H24" i="23"/>
  <c r="AD24" i="23" s="1"/>
  <c r="H26" i="23"/>
  <c r="AD26" i="23" s="1"/>
  <c r="AD23" i="23"/>
  <c r="AD27" i="23"/>
  <c r="F88" i="6"/>
  <c r="Q70" i="6"/>
  <c r="N70" i="6"/>
  <c r="O70" i="6" s="1"/>
  <c r="L13" i="24" s="1"/>
  <c r="E41" i="10"/>
  <c r="E42" i="10" s="1"/>
  <c r="E3" i="10" s="1"/>
  <c r="W20" i="3"/>
  <c r="W22" i="3"/>
  <c r="W19" i="3"/>
  <c r="G28" i="6"/>
  <c r="L81" i="6"/>
  <c r="L79" i="6"/>
  <c r="O66" i="6"/>
  <c r="O88" i="6" s="1"/>
  <c r="O89" i="6" s="1"/>
  <c r="G66" i="6"/>
  <c r="H80" i="6"/>
  <c r="E42" i="3"/>
  <c r="E43" i="3" s="1"/>
  <c r="F4" i="3" s="1"/>
  <c r="K88" i="6"/>
  <c r="R77" i="6"/>
  <c r="U88" i="6"/>
  <c r="U89" i="6" s="1"/>
  <c r="U79" i="6"/>
  <c r="AA81" i="6"/>
  <c r="O77" i="6"/>
  <c r="R74" i="6"/>
  <c r="O81" i="6"/>
  <c r="O76" i="6"/>
  <c r="H77" i="6"/>
  <c r="U75" i="6"/>
  <c r="AA73" i="6"/>
  <c r="H84" i="6"/>
  <c r="C58" i="3"/>
  <c r="D45" i="22"/>
  <c r="E45" i="22" s="1"/>
  <c r="N42" i="3"/>
  <c r="Q42" i="3"/>
  <c r="U84" i="6"/>
  <c r="R16" i="24" s="1"/>
  <c r="S16" i="24" s="1"/>
  <c r="T16" i="24" s="1"/>
  <c r="H79" i="6"/>
  <c r="X73" i="6"/>
  <c r="AD82" i="6"/>
  <c r="AA88" i="6"/>
  <c r="AA89" i="6" s="1"/>
  <c r="R76" i="6"/>
  <c r="AD72" i="6"/>
  <c r="R81" i="6"/>
  <c r="U71" i="6"/>
  <c r="O82" i="6"/>
  <c r="AD79" i="6"/>
  <c r="L71" i="6"/>
  <c r="H71" i="6"/>
  <c r="H81" i="6"/>
  <c r="R79" i="6"/>
  <c r="U73" i="6"/>
  <c r="AA71" i="6"/>
  <c r="O79" i="6"/>
  <c r="X72" i="6"/>
  <c r="H74" i="6"/>
  <c r="U82" i="6"/>
  <c r="X80" i="6"/>
  <c r="H72" i="6"/>
  <c r="R78" i="6"/>
  <c r="R71" i="6"/>
  <c r="L78" i="6"/>
  <c r="H75" i="6"/>
  <c r="D14" i="23" s="1"/>
  <c r="D14" i="24" s="1"/>
  <c r="X84" i="6"/>
  <c r="U16" i="24" s="1"/>
  <c r="V16" i="24" s="1"/>
  <c r="W16" i="24" s="1"/>
  <c r="L72" i="6"/>
  <c r="AA78" i="6"/>
  <c r="X83" i="6"/>
  <c r="U15" i="24" s="1"/>
  <c r="AA84" i="6"/>
  <c r="X16" i="24" s="1"/>
  <c r="Y16" i="24" s="1"/>
  <c r="Z16" i="24" s="1"/>
  <c r="AD81" i="6"/>
  <c r="X76" i="6"/>
  <c r="AA77" i="6"/>
  <c r="R75" i="6"/>
  <c r="U76" i="6"/>
  <c r="U77" i="6"/>
  <c r="X74" i="6"/>
  <c r="AA75" i="6"/>
  <c r="AD76" i="6"/>
  <c r="AA15" i="23" s="1"/>
  <c r="AB15" i="23" s="1"/>
  <c r="AC15" i="23" s="1"/>
  <c r="U74" i="6"/>
  <c r="X75" i="6"/>
  <c r="AA76" i="6"/>
  <c r="AD73" i="6"/>
  <c r="O80" i="6"/>
  <c r="AD78" i="6"/>
  <c r="X71" i="6"/>
  <c r="AA72" i="6"/>
  <c r="X81" i="6"/>
  <c r="L75" i="6"/>
  <c r="R80" i="6"/>
  <c r="L76" i="6"/>
  <c r="U80" i="6"/>
  <c r="AD75" i="6"/>
  <c r="U81" i="6"/>
  <c r="X78" i="6"/>
  <c r="AA79" i="6"/>
  <c r="AD80" i="6"/>
  <c r="R84" i="6"/>
  <c r="O16" i="24" s="1"/>
  <c r="L77" i="6"/>
  <c r="U83" i="6"/>
  <c r="R15" i="24" s="1"/>
  <c r="S15" i="24" s="1"/>
  <c r="T15" i="24" s="1"/>
  <c r="R82" i="6"/>
  <c r="O84" i="6"/>
  <c r="L16" i="24" s="1"/>
  <c r="M16" i="24" s="1"/>
  <c r="N16" i="24" s="1"/>
  <c r="H83" i="6"/>
  <c r="D15" i="23" s="1"/>
  <c r="D15" i="24" s="1"/>
  <c r="AD15" i="24" s="1"/>
  <c r="O83" i="6"/>
  <c r="L15" i="24" s="1"/>
  <c r="M15" i="24" s="1"/>
  <c r="N15" i="24" s="1"/>
  <c r="L82" i="6"/>
  <c r="O71" i="6"/>
  <c r="O73" i="6"/>
  <c r="O75" i="6"/>
  <c r="L74" i="6"/>
  <c r="AD74" i="6"/>
  <c r="R83" i="6"/>
  <c r="O15" i="24" s="1"/>
  <c r="P15" i="24" s="1"/>
  <c r="Q15" i="24" s="1"/>
  <c r="R73" i="6"/>
  <c r="L83" i="6"/>
  <c r="I15" i="24" s="1"/>
  <c r="R88" i="6"/>
  <c r="R89" i="6" s="1"/>
  <c r="L73" i="6"/>
  <c r="AA74" i="6"/>
  <c r="U78" i="6"/>
  <c r="X79" i="6"/>
  <c r="AA80" i="6"/>
  <c r="AD77" i="6"/>
  <c r="O72" i="6"/>
  <c r="H82" i="6"/>
  <c r="O74" i="6"/>
  <c r="O78" i="6"/>
  <c r="AD71" i="6"/>
  <c r="H78" i="6"/>
  <c r="H73" i="6"/>
  <c r="U72" i="6"/>
  <c r="AA82" i="6"/>
  <c r="AD83" i="6"/>
  <c r="AA15" i="24" s="1"/>
  <c r="AB15" i="24" s="1"/>
  <c r="AC15" i="24" s="1"/>
  <c r="X70" i="6"/>
  <c r="U13" i="24" s="1"/>
  <c r="U70" i="6"/>
  <c r="R13" i="24" s="1"/>
  <c r="X88" i="6"/>
  <c r="X89" i="6" s="1"/>
  <c r="AD88" i="6"/>
  <c r="AD89" i="6" s="1"/>
  <c r="R72" i="6"/>
  <c r="X82" i="6"/>
  <c r="AA83" i="6"/>
  <c r="X15" i="24" s="1"/>
  <c r="Y15" i="24" s="1"/>
  <c r="Z15" i="24" s="1"/>
  <c r="AD84" i="6"/>
  <c r="AA16" i="24" s="1"/>
  <c r="AB16" i="24" s="1"/>
  <c r="AC16" i="24" s="1"/>
  <c r="H76" i="6"/>
  <c r="AA70" i="6"/>
  <c r="X13" i="24" s="1"/>
  <c r="X77" i="6"/>
  <c r="AD70" i="6"/>
  <c r="AA13" i="24" s="1"/>
  <c r="F50" i="22"/>
  <c r="I26" i="22" s="1"/>
  <c r="I30" i="22" s="1"/>
  <c r="N23" i="22"/>
  <c r="W21" i="3" l="1"/>
  <c r="T21" i="25"/>
  <c r="T22" i="25"/>
  <c r="G88" i="6"/>
  <c r="G89" i="6" s="1"/>
  <c r="E8" i="6" s="1"/>
  <c r="H85" i="6"/>
  <c r="O15" i="23"/>
  <c r="P15" i="23" s="1"/>
  <c r="Q15" i="23" s="1"/>
  <c r="R15" i="23"/>
  <c r="S15" i="23" s="1"/>
  <c r="T15" i="23" s="1"/>
  <c r="X15" i="23"/>
  <c r="Y15" i="23" s="1"/>
  <c r="Z15" i="23" s="1"/>
  <c r="L15" i="23"/>
  <c r="M15" i="23" s="1"/>
  <c r="N15" i="23" s="1"/>
  <c r="V15" i="24"/>
  <c r="W15" i="24" s="1"/>
  <c r="U15" i="23"/>
  <c r="V15" i="23" s="1"/>
  <c r="W15" i="23" s="1"/>
  <c r="P16" i="24"/>
  <c r="Q16" i="24" s="1"/>
  <c r="U17" i="23"/>
  <c r="V17" i="23" s="1"/>
  <c r="W17" i="23" s="1"/>
  <c r="I15" i="23"/>
  <c r="J15" i="23" s="1"/>
  <c r="K15" i="23" s="1"/>
  <c r="J15" i="24"/>
  <c r="K15" i="24" s="1"/>
  <c r="G21" i="1"/>
  <c r="Q42" i="25"/>
  <c r="T42" i="3"/>
  <c r="E42" i="25"/>
  <c r="E43" i="25" s="1"/>
  <c r="F4" i="25" s="1"/>
  <c r="G23" i="26" s="1"/>
  <c r="N42" i="25"/>
  <c r="G23" i="1"/>
  <c r="G25" i="1"/>
  <c r="G25" i="26"/>
  <c r="T15" i="25"/>
  <c r="V15" i="25" s="1"/>
  <c r="W15" i="3"/>
  <c r="V12" i="3"/>
  <c r="W12" i="3" s="1"/>
  <c r="T12" i="25"/>
  <c r="V12" i="25" s="1"/>
  <c r="V11" i="3"/>
  <c r="W11" i="3" s="1"/>
  <c r="T11" i="25"/>
  <c r="V11" i="25" s="1"/>
  <c r="T16" i="25"/>
  <c r="V16" i="25" s="1"/>
  <c r="W16" i="3"/>
  <c r="V10" i="3"/>
  <c r="T10" i="25"/>
  <c r="W18" i="3"/>
  <c r="T18" i="25"/>
  <c r="V18" i="25" s="1"/>
  <c r="W24" i="3"/>
  <c r="T24" i="25"/>
  <c r="V24" i="25" s="1"/>
  <c r="W17" i="3"/>
  <c r="T17" i="25"/>
  <c r="V17" i="25" s="1"/>
  <c r="V13" i="24"/>
  <c r="W13" i="24" s="1"/>
  <c r="R14" i="23"/>
  <c r="S14" i="23" s="1"/>
  <c r="T14" i="23" s="1"/>
  <c r="R14" i="24"/>
  <c r="S14" i="24" s="1"/>
  <c r="T14" i="24" s="1"/>
  <c r="X16" i="23"/>
  <c r="Y16" i="23" s="1"/>
  <c r="Z16" i="23" s="1"/>
  <c r="X17" i="24"/>
  <c r="Y17" i="24" s="1"/>
  <c r="Z17" i="24" s="1"/>
  <c r="O16" i="23"/>
  <c r="P16" i="23" s="1"/>
  <c r="Q16" i="23" s="1"/>
  <c r="O17" i="24"/>
  <c r="P17" i="24" s="1"/>
  <c r="Q17" i="24" s="1"/>
  <c r="X14" i="23"/>
  <c r="Y14" i="23" s="1"/>
  <c r="Z14" i="23" s="1"/>
  <c r="X14" i="24"/>
  <c r="O14" i="23"/>
  <c r="P14" i="23" s="1"/>
  <c r="Q14" i="23" s="1"/>
  <c r="O14" i="24"/>
  <c r="M13" i="24"/>
  <c r="N13" i="24" s="1"/>
  <c r="AB13" i="24"/>
  <c r="L14" i="23"/>
  <c r="M14" i="23" s="1"/>
  <c r="N14" i="23" s="1"/>
  <c r="L14" i="24"/>
  <c r="AA16" i="23"/>
  <c r="AB16" i="23" s="1"/>
  <c r="AC16" i="23" s="1"/>
  <c r="AA17" i="24"/>
  <c r="AB17" i="24" s="1"/>
  <c r="AC17" i="24" s="1"/>
  <c r="AA14" i="23"/>
  <c r="AB14" i="23" s="1"/>
  <c r="AC14" i="23" s="1"/>
  <c r="AA14" i="24"/>
  <c r="AB14" i="24" s="1"/>
  <c r="AC14" i="24" s="1"/>
  <c r="I14" i="23"/>
  <c r="J14" i="23" s="1"/>
  <c r="K14" i="23" s="1"/>
  <c r="I14" i="24"/>
  <c r="J14" i="24" s="1"/>
  <c r="K14" i="24" s="1"/>
  <c r="U14" i="23"/>
  <c r="V14" i="23" s="1"/>
  <c r="W14" i="23" s="1"/>
  <c r="U14" i="24"/>
  <c r="V14" i="24" s="1"/>
  <c r="W14" i="24" s="1"/>
  <c r="F14" i="24"/>
  <c r="H14" i="24" s="1"/>
  <c r="Y13" i="24"/>
  <c r="S13" i="24"/>
  <c r="R16" i="23"/>
  <c r="S16" i="23" s="1"/>
  <c r="T16" i="23" s="1"/>
  <c r="R17" i="24"/>
  <c r="S17" i="24" s="1"/>
  <c r="T17" i="24" s="1"/>
  <c r="L16" i="23"/>
  <c r="M16" i="23" s="1"/>
  <c r="N16" i="23" s="1"/>
  <c r="L17" i="24"/>
  <c r="M17" i="24" s="1"/>
  <c r="N17" i="24" s="1"/>
  <c r="U16" i="23"/>
  <c r="V16" i="23" s="1"/>
  <c r="W16" i="23" s="1"/>
  <c r="U17" i="24"/>
  <c r="V17" i="24" s="1"/>
  <c r="W17" i="24" s="1"/>
  <c r="D16" i="23"/>
  <c r="D17" i="23"/>
  <c r="X17" i="23"/>
  <c r="Y17" i="23" s="1"/>
  <c r="Z17" i="23" s="1"/>
  <c r="L17" i="23"/>
  <c r="M17" i="23" s="1"/>
  <c r="N17" i="23" s="1"/>
  <c r="AA17" i="23"/>
  <c r="AB17" i="23" s="1"/>
  <c r="AC17" i="23" s="1"/>
  <c r="R17" i="23"/>
  <c r="S17" i="23" s="1"/>
  <c r="T17" i="23" s="1"/>
  <c r="O17" i="23"/>
  <c r="P17" i="23" s="1"/>
  <c r="Q17" i="23" s="1"/>
  <c r="H70" i="6"/>
  <c r="D13" i="23" s="1"/>
  <c r="D13" i="24" s="1"/>
  <c r="R70" i="6"/>
  <c r="O13" i="24" s="1"/>
  <c r="H15" i="23"/>
  <c r="L80" i="6"/>
  <c r="L70" i="6"/>
  <c r="I13" i="24" s="1"/>
  <c r="L66" i="6"/>
  <c r="D44" i="22"/>
  <c r="E44" i="22" s="1"/>
  <c r="H14" i="23"/>
  <c r="AD14" i="23" s="1"/>
  <c r="E47" i="22"/>
  <c r="D46" i="22"/>
  <c r="E46" i="22" s="1"/>
  <c r="H16" i="23" l="1"/>
  <c r="AD16" i="23" s="1"/>
  <c r="D16" i="24"/>
  <c r="AD16" i="24" s="1"/>
  <c r="X28" i="24"/>
  <c r="X29" i="24" s="1"/>
  <c r="L88" i="6"/>
  <c r="L89" i="6" s="1"/>
  <c r="L28" i="24"/>
  <c r="L29" i="24" s="1"/>
  <c r="T42" i="25"/>
  <c r="V10" i="25"/>
  <c r="V42" i="25" s="1"/>
  <c r="V43" i="25" s="1"/>
  <c r="F6" i="25" s="1"/>
  <c r="W10" i="3"/>
  <c r="V42" i="3"/>
  <c r="V43" i="3" s="1"/>
  <c r="F6" i="3" s="1"/>
  <c r="R28" i="24"/>
  <c r="R29" i="24" s="1"/>
  <c r="AB28" i="24"/>
  <c r="AB29" i="24" s="1"/>
  <c r="I16" i="23"/>
  <c r="J16" i="23" s="1"/>
  <c r="K16" i="23" s="1"/>
  <c r="I17" i="24"/>
  <c r="I28" i="24" s="1"/>
  <c r="I29" i="24" s="1"/>
  <c r="H17" i="23"/>
  <c r="D17" i="24"/>
  <c r="T13" i="24"/>
  <c r="T28" i="24" s="1"/>
  <c r="T29" i="24" s="1"/>
  <c r="S28" i="24"/>
  <c r="S29" i="24" s="1"/>
  <c r="AD14" i="24"/>
  <c r="AC13" i="24"/>
  <c r="AC28" i="24" s="1"/>
  <c r="AC29" i="24" s="1"/>
  <c r="Y14" i="24"/>
  <c r="Y28" i="24" s="1"/>
  <c r="Y29" i="24" s="1"/>
  <c r="W28" i="24"/>
  <c r="W29" i="24" s="1"/>
  <c r="J13" i="24"/>
  <c r="O28" i="24"/>
  <c r="O29" i="24" s="1"/>
  <c r="P13" i="24"/>
  <c r="Q13" i="24" s="1"/>
  <c r="U28" i="24"/>
  <c r="U29" i="24" s="1"/>
  <c r="Z13" i="24"/>
  <c r="F13" i="24"/>
  <c r="M14" i="24"/>
  <c r="M28" i="24" s="1"/>
  <c r="M29" i="24" s="1"/>
  <c r="AA28" i="24"/>
  <c r="AA29" i="24" s="1"/>
  <c r="P14" i="24"/>
  <c r="Q14" i="24" s="1"/>
  <c r="V28" i="24"/>
  <c r="V29" i="24" s="1"/>
  <c r="I17" i="23"/>
  <c r="J17" i="23" s="1"/>
  <c r="K17" i="23" s="1"/>
  <c r="AD15" i="23"/>
  <c r="D28" i="24" l="1"/>
  <c r="D30" i="24" s="1"/>
  <c r="G17" i="26" s="1"/>
  <c r="W30" i="24"/>
  <c r="AC30" i="24"/>
  <c r="T30" i="24"/>
  <c r="AD17" i="23"/>
  <c r="C49" i="25"/>
  <c r="B29" i="21"/>
  <c r="G29" i="21" s="1"/>
  <c r="G30" i="21" s="1"/>
  <c r="E25" i="21" s="1"/>
  <c r="G29" i="1" s="1"/>
  <c r="G28" i="1" s="1"/>
  <c r="G24" i="1"/>
  <c r="G22" i="1" s="1"/>
  <c r="G20" i="1" s="1"/>
  <c r="F3" i="4"/>
  <c r="C29" i="21"/>
  <c r="G24" i="26"/>
  <c r="G22" i="26" s="1"/>
  <c r="G20" i="26" s="1"/>
  <c r="B49" i="25"/>
  <c r="G49" i="25" s="1"/>
  <c r="G50" i="25" s="1"/>
  <c r="F17" i="24"/>
  <c r="H17" i="24" s="1"/>
  <c r="N14" i="24"/>
  <c r="N28" i="24" s="1"/>
  <c r="N29" i="24" s="1"/>
  <c r="N30" i="24" s="1"/>
  <c r="H13" i="24"/>
  <c r="AD13" i="24" s="1"/>
  <c r="K13" i="24"/>
  <c r="Z14" i="24"/>
  <c r="Z28" i="24" s="1"/>
  <c r="Z29" i="24" s="1"/>
  <c r="Z30" i="24" s="1"/>
  <c r="Q28" i="24"/>
  <c r="Q29" i="24" s="1"/>
  <c r="J17" i="24"/>
  <c r="K17" i="24" s="1"/>
  <c r="P28" i="24"/>
  <c r="P29" i="24" s="1"/>
  <c r="C13" i="23"/>
  <c r="C13" i="24" s="1"/>
  <c r="F28" i="23"/>
  <c r="F30" i="23" s="1"/>
  <c r="L13" i="23"/>
  <c r="L28" i="23" s="1"/>
  <c r="L29" i="23" s="1"/>
  <c r="AA13" i="23"/>
  <c r="AA28" i="23" s="1"/>
  <c r="AA29" i="23" s="1"/>
  <c r="O13" i="23"/>
  <c r="O28" i="23" s="1"/>
  <c r="O29" i="23" s="1"/>
  <c r="U13" i="23"/>
  <c r="X13" i="23"/>
  <c r="Y13" i="23" s="1"/>
  <c r="Y28" i="23" s="1"/>
  <c r="Y29" i="23" s="1"/>
  <c r="R13" i="23"/>
  <c r="R28" i="23" s="1"/>
  <c r="R29" i="23" s="1"/>
  <c r="D28" i="23"/>
  <c r="D30" i="23" s="1"/>
  <c r="G17" i="1" s="1"/>
  <c r="I13" i="23"/>
  <c r="J13" i="23" s="1"/>
  <c r="J28" i="23" s="1"/>
  <c r="J29" i="23" s="1"/>
  <c r="K28" i="24" l="1"/>
  <c r="K29" i="24" s="1"/>
  <c r="Q30" i="24"/>
  <c r="J28" i="24"/>
  <c r="J29" i="24" s="1"/>
  <c r="F28" i="24"/>
  <c r="F30" i="24" s="1"/>
  <c r="D6" i="24" s="1"/>
  <c r="E45" i="25"/>
  <c r="G29" i="26"/>
  <c r="G28" i="26" s="1"/>
  <c r="I28" i="23"/>
  <c r="I29" i="23" s="1"/>
  <c r="X28" i="23"/>
  <c r="X29" i="23" s="1"/>
  <c r="AB13" i="23"/>
  <c r="AD17" i="24"/>
  <c r="H28" i="24"/>
  <c r="H30" i="24" s="1"/>
  <c r="P13" i="23"/>
  <c r="P28" i="23" s="1"/>
  <c r="P29" i="23" s="1"/>
  <c r="D6" i="23"/>
  <c r="G18" i="1"/>
  <c r="V13" i="23"/>
  <c r="V28" i="23" s="1"/>
  <c r="V29" i="23" s="1"/>
  <c r="M13" i="23"/>
  <c r="M28" i="23" s="1"/>
  <c r="M29" i="23" s="1"/>
  <c r="K13" i="23"/>
  <c r="K28" i="23" s="1"/>
  <c r="K29" i="23" s="1"/>
  <c r="Z13" i="23"/>
  <c r="Z28" i="23" s="1"/>
  <c r="Z29" i="23" s="1"/>
  <c r="H13" i="23"/>
  <c r="H28" i="23" s="1"/>
  <c r="H30" i="23" s="1"/>
  <c r="U28" i="23"/>
  <c r="U29" i="23" s="1"/>
  <c r="S13" i="23"/>
  <c r="S28" i="23" s="1"/>
  <c r="S29" i="23" s="1"/>
  <c r="K30" i="24" l="1"/>
  <c r="G18" i="26"/>
  <c r="Z30" i="23"/>
  <c r="C49" i="22" s="1"/>
  <c r="F49" i="22" s="1"/>
  <c r="H26" i="22" s="1"/>
  <c r="H30" i="22" s="1"/>
  <c r="K30" i="23"/>
  <c r="C44" i="22" s="1"/>
  <c r="F44" i="22" s="1"/>
  <c r="C26" i="22" s="1"/>
  <c r="C30" i="22" s="1"/>
  <c r="AD28" i="24"/>
  <c r="Q13" i="23"/>
  <c r="Q28" i="23" s="1"/>
  <c r="Q29" i="23" s="1"/>
  <c r="Q30" i="23" s="1"/>
  <c r="C46" i="22" s="1"/>
  <c r="F46" i="22" s="1"/>
  <c r="E26" i="22" s="1"/>
  <c r="E30" i="22" s="1"/>
  <c r="D8" i="24"/>
  <c r="G19" i="26"/>
  <c r="N13" i="23"/>
  <c r="N28" i="23" s="1"/>
  <c r="N29" i="23" s="1"/>
  <c r="N30" i="23" s="1"/>
  <c r="C45" i="22" s="1"/>
  <c r="F45" i="22" s="1"/>
  <c r="D26" i="22" s="1"/>
  <c r="D30" i="22" s="1"/>
  <c r="AC13" i="23"/>
  <c r="AC28" i="23" s="1"/>
  <c r="AC29" i="23" s="1"/>
  <c r="AB28" i="23"/>
  <c r="AB29" i="23" s="1"/>
  <c r="G19" i="1"/>
  <c r="G16" i="1" s="1"/>
  <c r="G31" i="1" s="1"/>
  <c r="D8" i="23"/>
  <c r="W13" i="23"/>
  <c r="W28" i="23" s="1"/>
  <c r="W29" i="23" s="1"/>
  <c r="W30" i="23" s="1"/>
  <c r="C48" i="22" s="1"/>
  <c r="F48" i="22" s="1"/>
  <c r="G26" i="22" s="1"/>
  <c r="G30" i="22" s="1"/>
  <c r="AD28" i="23"/>
  <c r="E6" i="6"/>
  <c r="T13" i="23"/>
  <c r="T28" i="23" s="1"/>
  <c r="T29" i="23" s="1"/>
  <c r="T30" i="23" s="1"/>
  <c r="C47" i="22" s="1"/>
  <c r="F47" i="22" s="1"/>
  <c r="F26" i="22" s="1"/>
  <c r="F30" i="22" s="1"/>
  <c r="AD13" i="23"/>
  <c r="AC30" i="23" l="1"/>
  <c r="G16" i="26"/>
  <c r="G31" i="26" s="1"/>
  <c r="G32" i="26" s="1"/>
  <c r="G33" i="26" s="1"/>
  <c r="E12" i="26" s="1"/>
  <c r="L16" i="22"/>
  <c r="F32" i="22" s="1"/>
  <c r="G32" i="1"/>
  <c r="G33" i="1" s="1"/>
  <c r="C30" i="20" l="1"/>
  <c r="E12" i="1"/>
  <c r="N16" i="22"/>
  <c r="I32" i="22"/>
  <c r="D32" i="22"/>
  <c r="H32" i="22"/>
  <c r="C32" i="22"/>
  <c r="E32" i="22"/>
  <c r="L32" i="22"/>
  <c r="F37" i="22"/>
  <c r="M32" i="22" s="1"/>
  <c r="H30" i="20"/>
  <c r="M16" i="22"/>
  <c r="G32" i="22"/>
  <c r="F39" i="22" l="1"/>
  <c r="E37" i="22"/>
  <c r="M31" i="22" s="1"/>
  <c r="L31" i="22"/>
  <c r="L35" i="22"/>
  <c r="I37" i="22"/>
  <c r="M35" i="22" s="1"/>
  <c r="L29" i="22"/>
  <c r="C37" i="22"/>
  <c r="M29" i="22" s="1"/>
  <c r="G37" i="22"/>
  <c r="M33" i="22" s="1"/>
  <c r="L33" i="22"/>
  <c r="H37" i="22"/>
  <c r="M34" i="22" s="1"/>
  <c r="L34" i="22"/>
  <c r="N32" i="22"/>
  <c r="L30" i="22"/>
  <c r="D37" i="22"/>
  <c r="M30" i="22" s="1"/>
  <c r="H39" i="22" l="1"/>
  <c r="E39" i="22"/>
  <c r="D39" i="22"/>
  <c r="G39" i="22"/>
  <c r="C39" i="22"/>
  <c r="I39" i="22"/>
  <c r="N31" i="22"/>
  <c r="N33" i="22"/>
  <c r="N29" i="22"/>
  <c r="L36" i="22"/>
  <c r="N34" i="22"/>
  <c r="N30" i="22"/>
  <c r="M36" i="22"/>
  <c r="N35" i="22"/>
  <c r="N36" i="22" l="1"/>
  <c r="N40" i="22" s="1"/>
</calcChain>
</file>

<file path=xl/sharedStrings.xml><?xml version="1.0" encoding="utf-8"?>
<sst xmlns="http://schemas.openxmlformats.org/spreadsheetml/2006/main" count="1359" uniqueCount="403">
  <si>
    <t>見積様式入力方法</t>
    <rPh sb="0" eb="2">
      <t>ミツモリ</t>
    </rPh>
    <rPh sb="2" eb="4">
      <t>ヨウシキ</t>
    </rPh>
    <rPh sb="4" eb="6">
      <t>ニュウリョク</t>
    </rPh>
    <rPh sb="6" eb="8">
      <t>ホウホウ</t>
    </rPh>
    <phoneticPr fontId="2"/>
  </si>
  <si>
    <t>■入力時の留意事項</t>
    <rPh sb="1" eb="3">
      <t>ニュウリョク</t>
    </rPh>
    <rPh sb="3" eb="4">
      <t>ジ</t>
    </rPh>
    <rPh sb="5" eb="7">
      <t>リュウイ</t>
    </rPh>
    <rPh sb="7" eb="9">
      <t>ジコウ</t>
    </rPh>
    <phoneticPr fontId="2"/>
  </si>
  <si>
    <t>・</t>
    <phoneticPr fontId="2"/>
  </si>
  <si>
    <r>
      <rPr>
        <b/>
        <sz val="12"/>
        <color rgb="FF0070C0"/>
        <rFont val="ＭＳ ゴシック"/>
        <family val="3"/>
        <charset val="128"/>
      </rPr>
      <t>ブルー</t>
    </r>
    <r>
      <rPr>
        <sz val="12"/>
        <color theme="1"/>
        <rFont val="ＭＳ ゴシック"/>
        <family val="3"/>
        <charset val="128"/>
      </rPr>
      <t>のセル＝関数が入っています。修正不可です。</t>
    </r>
    <rPh sb="7" eb="9">
      <t>カンスウ</t>
    </rPh>
    <rPh sb="10" eb="11">
      <t>ハイ</t>
    </rPh>
    <rPh sb="17" eb="19">
      <t>シュウセイ</t>
    </rPh>
    <rPh sb="19" eb="21">
      <t>フカ</t>
    </rPh>
    <phoneticPr fontId="2"/>
  </si>
  <si>
    <r>
      <rPr>
        <b/>
        <sz val="12"/>
        <color rgb="FFFF00FF"/>
        <rFont val="ＭＳ ゴシック"/>
        <family val="3"/>
        <charset val="128"/>
      </rPr>
      <t>ピンク</t>
    </r>
    <r>
      <rPr>
        <sz val="12"/>
        <color theme="1"/>
        <rFont val="ＭＳ ゴシック"/>
        <family val="3"/>
        <charset val="128"/>
      </rPr>
      <t>のセル＝関数が入っています。修正可です。</t>
    </r>
    <rPh sb="7" eb="9">
      <t>カンスウ</t>
    </rPh>
    <rPh sb="10" eb="11">
      <t>ハイ</t>
    </rPh>
    <rPh sb="17" eb="19">
      <t>シュウセイ</t>
    </rPh>
    <rPh sb="19" eb="20">
      <t>カ</t>
    </rPh>
    <phoneticPr fontId="2"/>
  </si>
  <si>
    <r>
      <rPr>
        <b/>
        <sz val="12"/>
        <color rgb="FF00CC00"/>
        <rFont val="ＭＳ ゴシック"/>
        <family val="3"/>
        <charset val="128"/>
      </rPr>
      <t>グリーン</t>
    </r>
    <r>
      <rPr>
        <sz val="12"/>
        <color theme="1"/>
        <rFont val="ＭＳ ゴシック"/>
        <family val="3"/>
        <charset val="128"/>
      </rPr>
      <t>のセル＝プルダウンから選択です。</t>
    </r>
    <rPh sb="15" eb="17">
      <t>センタク</t>
    </rPh>
    <phoneticPr fontId="2"/>
  </si>
  <si>
    <r>
      <rPr>
        <b/>
        <sz val="12"/>
        <color rgb="FFCC9900"/>
        <rFont val="ＭＳ ゴシック"/>
        <family val="3"/>
        <charset val="128"/>
      </rPr>
      <t>黄色</t>
    </r>
    <r>
      <rPr>
        <sz val="12"/>
        <color theme="1"/>
        <rFont val="ＭＳ ゴシック"/>
        <family val="3"/>
        <charset val="128"/>
      </rPr>
      <t>のセル＝部分払計算用です。(採択後に記載ください)</t>
    </r>
    <rPh sb="0" eb="2">
      <t>キイロ</t>
    </rPh>
    <rPh sb="9" eb="11">
      <t>ケイサン</t>
    </rPh>
    <rPh sb="11" eb="12">
      <t>ヨウ</t>
    </rPh>
    <phoneticPr fontId="2"/>
  </si>
  <si>
    <r>
      <t>数値のコピーは</t>
    </r>
    <r>
      <rPr>
        <b/>
        <sz val="12"/>
        <color rgb="FFFF0000"/>
        <rFont val="ＭＳ ゴシック"/>
        <family val="3"/>
        <charset val="128"/>
      </rPr>
      <t>一部を除き値貼付が原則</t>
    </r>
    <r>
      <rPr>
        <sz val="12"/>
        <color theme="1"/>
        <rFont val="ＭＳ ゴシック"/>
        <family val="3"/>
        <charset val="128"/>
      </rPr>
      <t>ですので注意してください。</t>
    </r>
    <rPh sb="0" eb="2">
      <t>スウチ</t>
    </rPh>
    <rPh sb="7" eb="9">
      <t>イチブ</t>
    </rPh>
    <rPh sb="10" eb="11">
      <t>ノゾ</t>
    </rPh>
    <rPh sb="12" eb="13">
      <t>アタイ</t>
    </rPh>
    <rPh sb="13" eb="14">
      <t>ハ</t>
    </rPh>
    <rPh sb="14" eb="15">
      <t>ツ</t>
    </rPh>
    <rPh sb="16" eb="18">
      <t>ゲンソク</t>
    </rPh>
    <rPh sb="22" eb="24">
      <t>チュウイ</t>
    </rPh>
    <phoneticPr fontId="2"/>
  </si>
  <si>
    <t>使用するシート</t>
    <rPh sb="0" eb="2">
      <t>シヨウ</t>
    </rPh>
    <phoneticPr fontId="2"/>
  </si>
  <si>
    <t>入力手順（各シートの注記もご参照ください）</t>
    <rPh sb="0" eb="2">
      <t>ニュウリョク</t>
    </rPh>
    <rPh sb="2" eb="4">
      <t>テジュン</t>
    </rPh>
    <rPh sb="5" eb="6">
      <t>カク</t>
    </rPh>
    <rPh sb="10" eb="12">
      <t>チュウキ</t>
    </rPh>
    <rPh sb="14" eb="16">
      <t>サンショウ</t>
    </rPh>
    <phoneticPr fontId="2"/>
  </si>
  <si>
    <t>基本入力</t>
  </si>
  <si>
    <t>従事者明細</t>
    <rPh sb="0" eb="2">
      <t>ジュウジ</t>
    </rPh>
    <rPh sb="2" eb="3">
      <t>シャ</t>
    </rPh>
    <rPh sb="3" eb="5">
      <t>メイサイ</t>
    </rPh>
    <phoneticPr fontId="2"/>
  </si>
  <si>
    <r>
      <t>案件に従事する方の情報を入力いただきます。</t>
    </r>
    <r>
      <rPr>
        <sz val="12"/>
        <color rgb="FFFF0000"/>
        <rFont val="ＭＳ ゴシック"/>
        <family val="3"/>
        <charset val="128"/>
      </rPr>
      <t>Ａ列の従事者キーが個人番号になります。</t>
    </r>
    <r>
      <rPr>
        <sz val="12"/>
        <color theme="1"/>
        <rFont val="ＭＳ ゴシック"/>
        <family val="3"/>
        <charset val="128"/>
      </rPr>
      <t xml:space="preserve">従事者名・担当業務・所属先・生年月日・最終学歴・卒業年月は直接入力、分類・格付はプルダウンより選択ください。分類は所属先ごとに枝番を変えてください。
従事者明細シートに従事者名等必要項目を入力いただくと、人件費、旅費、業務従事者名簿シートでは従事者キーを入力いただくことで必要項目が反映されます。
従事者の所属先分類は以下の５種類で、外部人材はそのうちＺ以外の４種類です。
Ａ．コンサルティング企業　　Ｂ．コンサルティング企業以外の法人　　Ｃ．個人　　Ｚ．提案企業　　Ｇ．地域金融機関（中小企業支援型のみ）
なお、地域金融機関所属（本見積金額内訳書内では「銀行」とも記載します。）の従事者は、人件費と旅費を、スキーム上限額に上乗せして計上することが可能です。
</t>
    </r>
    <phoneticPr fontId="2"/>
  </si>
  <si>
    <t>地域金融機関の業務従事者が参加する場合（中小企業支援型のみ）</t>
    <rPh sb="7" eb="9">
      <t>ギョウム</t>
    </rPh>
    <rPh sb="9" eb="12">
      <t>ジュウジシャ</t>
    </rPh>
    <rPh sb="13" eb="15">
      <t>サンカ</t>
    </rPh>
    <rPh sb="17" eb="19">
      <t>バアイ</t>
    </rPh>
    <rPh sb="20" eb="27">
      <t>チュウショウキギョウシエンガタ</t>
    </rPh>
    <phoneticPr fontId="2"/>
  </si>
  <si>
    <t xml:space="preserve">任意のシートタグを選択して右クリックし、そこで表示されるメニューから「再表示･･･ 」を左クリックで選び、そこで表示される新たなウインドウから次の3つのシート名を選んで追加表示してください。 
ここには地域金融機関所属従事者分の人件費と旅費を除いた金額が表示されますので、その金額がスキーム上限を超えていないことを確認ください。
　様式1_銀行外
　様式2_2_2銀外
　様式2_4銀行外
なお、上記３シートは金額の確認用ですので、入力セルはありません。 </t>
    <phoneticPr fontId="2"/>
  </si>
  <si>
    <t>様式1</t>
    <rPh sb="0" eb="2">
      <t>ヨウシキ</t>
    </rPh>
    <phoneticPr fontId="2"/>
  </si>
  <si>
    <t>B3セルでスキーム名をプルダウンより選択し、B7セルに提案事業名、B8セル事業提案法人名を入力してください。</t>
    <rPh sb="9" eb="10">
      <t>メイ</t>
    </rPh>
    <rPh sb="18" eb="20">
      <t>センタク</t>
    </rPh>
    <rPh sb="27" eb="29">
      <t>テイアン</t>
    </rPh>
    <rPh sb="29" eb="31">
      <t>ジギョウ</t>
    </rPh>
    <rPh sb="31" eb="32">
      <t>メイ</t>
    </rPh>
    <rPh sb="37" eb="39">
      <t>ジギョウ</t>
    </rPh>
    <rPh sb="39" eb="41">
      <t>テイアン</t>
    </rPh>
    <rPh sb="41" eb="43">
      <t>ホウジン</t>
    </rPh>
    <rPh sb="43" eb="44">
      <t>メイ</t>
    </rPh>
    <rPh sb="45" eb="47">
      <t>ニュウリョク</t>
    </rPh>
    <phoneticPr fontId="2"/>
  </si>
  <si>
    <t>明細入力</t>
    <rPh sb="0" eb="2">
      <t>メイサイ</t>
    </rPh>
    <rPh sb="2" eb="4">
      <t>ニュウリョク</t>
    </rPh>
    <phoneticPr fontId="2"/>
  </si>
  <si>
    <t>様式2_1人件費　2_2その他原価・一般管理費等</t>
    <rPh sb="0" eb="2">
      <t>ヨウシキ</t>
    </rPh>
    <rPh sb="5" eb="8">
      <t>ジンケンヒ</t>
    </rPh>
    <phoneticPr fontId="2"/>
  </si>
  <si>
    <t>①従事者キー、拘束日数、稼働日数を入力ください。直接人件費が確定し、その他原価・一般管理費等を算出する数字が自動計算されます。
②その他原価・一般管理費等を算出するため、所属分類をプルダウンより選択し、経費率（％）を入力ください。</t>
    <phoneticPr fontId="2"/>
  </si>
  <si>
    <t>様式2_3機材費</t>
    <rPh sb="0" eb="2">
      <t>ヨウシキ</t>
    </rPh>
    <rPh sb="5" eb="7">
      <t>キザイ</t>
    </rPh>
    <rPh sb="7" eb="8">
      <t>ヒ</t>
    </rPh>
    <phoneticPr fontId="2"/>
  </si>
  <si>
    <t>機材様式（別紙明細）を入力いただくことで各項目１行目に数字が入ります。必要に応じ、それ以外の項目を入力ください。</t>
    <phoneticPr fontId="2"/>
  </si>
  <si>
    <t>機材様式（別紙明細）</t>
    <rPh sb="0" eb="2">
      <t>キザイ</t>
    </rPh>
    <rPh sb="2" eb="4">
      <t>ヨウシキ</t>
    </rPh>
    <rPh sb="5" eb="7">
      <t>ベッシ</t>
    </rPh>
    <rPh sb="7" eb="9">
      <t>メイサイ</t>
    </rPh>
    <phoneticPr fontId="2"/>
  </si>
  <si>
    <t>各項目の詳細（品名、仕様、単価、数量）を入力ください。労務費を計上する場合は、単価、日数（数量）を入力ください。</t>
    <rPh sb="0" eb="3">
      <t>カクコウモク</t>
    </rPh>
    <rPh sb="4" eb="6">
      <t>ショウサイ</t>
    </rPh>
    <rPh sb="7" eb="9">
      <t>ヒンメイ</t>
    </rPh>
    <rPh sb="10" eb="12">
      <t>シヨウ</t>
    </rPh>
    <rPh sb="13" eb="15">
      <t>タンカ</t>
    </rPh>
    <rPh sb="16" eb="18">
      <t>スウリョウ</t>
    </rPh>
    <rPh sb="20" eb="22">
      <t>ニュウリョク</t>
    </rPh>
    <rPh sb="39" eb="41">
      <t>タンカ</t>
    </rPh>
    <rPh sb="42" eb="44">
      <t>ニッスウ</t>
    </rPh>
    <rPh sb="45" eb="47">
      <t>スウリョウ</t>
    </rPh>
    <phoneticPr fontId="2"/>
  </si>
  <si>
    <t>様式2_4旅費</t>
    <rPh sb="0" eb="2">
      <t>ヨウシキ</t>
    </rPh>
    <rPh sb="5" eb="7">
      <t>リョヒ</t>
    </rPh>
    <phoneticPr fontId="2"/>
  </si>
  <si>
    <r>
      <t>従事者キー、渡航日数を入力後、
①航空賃：</t>
    </r>
    <r>
      <rPr>
        <sz val="12"/>
        <color rgb="FFFF0000"/>
        <rFont val="ＭＳ ゴシック"/>
        <family val="3"/>
        <charset val="128"/>
      </rPr>
      <t>航空経路欄に航空賃の内訳を入力後（注意：国内空港税、発券手数料は税抜金額で）</t>
    </r>
    <r>
      <rPr>
        <sz val="12"/>
        <color theme="1"/>
        <rFont val="ＭＳ ゴシック"/>
        <family val="3"/>
        <charset val="128"/>
      </rPr>
      <t>、経路番号を選択ください。航空賃、クラスが従事者ごとに自動で入力されます。
②日当：現地業務日数が自動入力されます。変更が必要な場合は直接入力してください。
③宿泊料：現地業務日数から-２日がデフォルトで自動入力されます。変更が必要な場合は直接入力してください。
④内国旅費：ガイドライン参照の上、必要な場合は、定額か実費を入力してください。</t>
    </r>
    <rPh sb="11" eb="13">
      <t>ニュウリョク</t>
    </rPh>
    <rPh sb="13" eb="14">
      <t>ゴ</t>
    </rPh>
    <rPh sb="17" eb="19">
      <t>コウクウ</t>
    </rPh>
    <rPh sb="19" eb="20">
      <t>チン</t>
    </rPh>
    <rPh sb="31" eb="33">
      <t>ウチワケ</t>
    </rPh>
    <rPh sb="34" eb="36">
      <t>ニュウリョク</t>
    </rPh>
    <rPh sb="36" eb="37">
      <t>ゴ</t>
    </rPh>
    <rPh sb="38" eb="40">
      <t>チュウイ</t>
    </rPh>
    <rPh sb="41" eb="43">
      <t>コクナイ</t>
    </rPh>
    <rPh sb="43" eb="46">
      <t>クウコウゼイ</t>
    </rPh>
    <rPh sb="47" eb="49">
      <t>ハッケン</t>
    </rPh>
    <rPh sb="49" eb="52">
      <t>テスウリョウ</t>
    </rPh>
    <rPh sb="53" eb="55">
      <t>ゼイヌキ</t>
    </rPh>
    <rPh sb="55" eb="57">
      <t>キンガク</t>
    </rPh>
    <rPh sb="72" eb="74">
      <t>コウクウ</t>
    </rPh>
    <rPh sb="74" eb="75">
      <t>チン</t>
    </rPh>
    <rPh sb="80" eb="83">
      <t>ジュウジシャ</t>
    </rPh>
    <rPh sb="86" eb="88">
      <t>ジドウ</t>
    </rPh>
    <rPh sb="89" eb="91">
      <t>ニュウリョク</t>
    </rPh>
    <rPh sb="98" eb="100">
      <t>ニットウ</t>
    </rPh>
    <rPh sb="101" eb="103">
      <t>ゲンチ</t>
    </rPh>
    <rPh sb="103" eb="105">
      <t>ギョウム</t>
    </rPh>
    <rPh sb="105" eb="107">
      <t>ニッスウ</t>
    </rPh>
    <rPh sb="108" eb="110">
      <t>ジドウ</t>
    </rPh>
    <rPh sb="110" eb="112">
      <t>ニュウリョク</t>
    </rPh>
    <rPh sb="141" eb="142">
      <t>リョウ</t>
    </rPh>
    <rPh sb="143" eb="145">
      <t>ゲンチ</t>
    </rPh>
    <rPh sb="145" eb="147">
      <t>ギョウム</t>
    </rPh>
    <rPh sb="147" eb="149">
      <t>ニッスウ</t>
    </rPh>
    <rPh sb="153" eb="154">
      <t>ヒ</t>
    </rPh>
    <rPh sb="161" eb="163">
      <t>ジドウ</t>
    </rPh>
    <rPh sb="163" eb="165">
      <t>ニュウリョク</t>
    </rPh>
    <rPh sb="170" eb="172">
      <t>ヘンコウ</t>
    </rPh>
    <rPh sb="173" eb="175">
      <t>ヒツヨウ</t>
    </rPh>
    <rPh sb="176" eb="178">
      <t>バアイ</t>
    </rPh>
    <rPh sb="179" eb="183">
      <t>チョクセツニュウリョク</t>
    </rPh>
    <rPh sb="215" eb="217">
      <t>テイガク</t>
    </rPh>
    <rPh sb="218" eb="220">
      <t>ジッピ</t>
    </rPh>
    <rPh sb="221" eb="223">
      <t>ニュウリョク</t>
    </rPh>
    <phoneticPr fontId="2"/>
  </si>
  <si>
    <t>様式2_5現地活動費</t>
    <rPh sb="0" eb="2">
      <t>ヨウシキ</t>
    </rPh>
    <rPh sb="5" eb="7">
      <t>ゲンチ</t>
    </rPh>
    <rPh sb="7" eb="9">
      <t>カツドウ</t>
    </rPh>
    <rPh sb="9" eb="10">
      <t>ヒ</t>
    </rPh>
    <phoneticPr fontId="2"/>
  </si>
  <si>
    <t>現地活動費は、各項目円建てで入力ください。備考に外貨、適用レート（見積金額作成時のJICAレート）、委託内容等を入力ください。</t>
    <rPh sb="33" eb="35">
      <t>ミツモリ</t>
    </rPh>
    <rPh sb="35" eb="37">
      <t>キンガク</t>
    </rPh>
    <rPh sb="37" eb="39">
      <t>サクセイ</t>
    </rPh>
    <rPh sb="39" eb="40">
      <t>ジ</t>
    </rPh>
    <phoneticPr fontId="2"/>
  </si>
  <si>
    <t>様式2_6本邦受入活動費＆管理費</t>
    <rPh sb="0" eb="2">
      <t>ヨウシキ</t>
    </rPh>
    <rPh sb="5" eb="9">
      <t>ホンポウウケイレ</t>
    </rPh>
    <rPh sb="9" eb="11">
      <t>カツドウ</t>
    </rPh>
    <rPh sb="11" eb="12">
      <t>ヒ</t>
    </rPh>
    <rPh sb="13" eb="16">
      <t>カンリヒ</t>
    </rPh>
    <phoneticPr fontId="2"/>
  </si>
  <si>
    <t>①中小企業実証事業・ＳＤＧｓビジネス化事業・中小企業案件化調査は、本邦受入活動を実施できます。必要項目を入力ください。
②管理費は経費率（％）を入力ください。</t>
    <rPh sb="1" eb="3">
      <t>チュウショウ</t>
    </rPh>
    <rPh sb="3" eb="5">
      <t>キギョウ</t>
    </rPh>
    <rPh sb="5" eb="7">
      <t>ジッショウ</t>
    </rPh>
    <rPh sb="7" eb="9">
      <t>ジギョウ</t>
    </rPh>
    <rPh sb="18" eb="19">
      <t>カ</t>
    </rPh>
    <rPh sb="19" eb="20">
      <t>コト</t>
    </rPh>
    <rPh sb="20" eb="21">
      <t>ギョウ</t>
    </rPh>
    <rPh sb="22" eb="24">
      <t>チュウショウ</t>
    </rPh>
    <rPh sb="24" eb="26">
      <t>キギョウ</t>
    </rPh>
    <rPh sb="26" eb="28">
      <t>アンケン</t>
    </rPh>
    <rPh sb="28" eb="29">
      <t>カ</t>
    </rPh>
    <rPh sb="29" eb="31">
      <t>チョウサ</t>
    </rPh>
    <rPh sb="33" eb="39">
      <t>ホンポウウケイレカツドウ</t>
    </rPh>
    <rPh sb="40" eb="42">
      <t>ジッシ</t>
    </rPh>
    <rPh sb="47" eb="49">
      <t>ヒツヨウ</t>
    </rPh>
    <rPh sb="49" eb="51">
      <t>コウモク</t>
    </rPh>
    <rPh sb="52" eb="54">
      <t>ニュウリョク</t>
    </rPh>
    <rPh sb="61" eb="64">
      <t>カンリヒ</t>
    </rPh>
    <rPh sb="65" eb="68">
      <t>ケイヒリツ</t>
    </rPh>
    <rPh sb="72" eb="74">
      <t>ニュウリョク</t>
    </rPh>
    <phoneticPr fontId="2"/>
  </si>
  <si>
    <t>業務従事者名簿</t>
    <rPh sb="0" eb="5">
      <t>ギョウムジュウジシャ</t>
    </rPh>
    <rPh sb="5" eb="7">
      <t>メイボ</t>
    </rPh>
    <phoneticPr fontId="2"/>
  </si>
  <si>
    <t>従事者キーを入力することで必要項目が反映されます。</t>
    <rPh sb="6" eb="8">
      <t>ニュウリョク</t>
    </rPh>
    <rPh sb="13" eb="17">
      <t>ヒツヨウコウモク</t>
    </rPh>
    <rPh sb="18" eb="20">
      <t>ハンエイ</t>
    </rPh>
    <phoneticPr fontId="2"/>
  </si>
  <si>
    <t>特例経費</t>
    <rPh sb="0" eb="4">
      <t>トクレイケイヒ</t>
    </rPh>
    <phoneticPr fontId="2"/>
  </si>
  <si>
    <t>PCR検査費用や業務地における一時隔離関連経費など、渡航に当たっての特例的な経費を特例経費として計上可能ですが、この経費は業務実施前に計上頂くことになります。</t>
    <phoneticPr fontId="2"/>
  </si>
  <si>
    <t>見積根拠資料について</t>
    <rPh sb="0" eb="2">
      <t>ミツモリ</t>
    </rPh>
    <rPh sb="2" eb="4">
      <t>コンキョ</t>
    </rPh>
    <rPh sb="4" eb="6">
      <t>シリョウ</t>
    </rPh>
    <phoneticPr fontId="2"/>
  </si>
  <si>
    <t>＜様式2_3機材（別紙含む）、様式2_4旅費、様式2_5現地活動費、様式2_6本邦受入活動費OR国内研修費＞については取得見積根拠資料に番号を付けていただき、各々の番号を見積根拠資料番号欄に記載ください。</t>
    <rPh sb="1" eb="3">
      <t>ヨウシキ</t>
    </rPh>
    <rPh sb="6" eb="8">
      <t>キザイ</t>
    </rPh>
    <rPh sb="9" eb="11">
      <t>ベッシ</t>
    </rPh>
    <rPh sb="11" eb="12">
      <t>フク</t>
    </rPh>
    <rPh sb="15" eb="17">
      <t>ヨウシキ</t>
    </rPh>
    <rPh sb="20" eb="22">
      <t>リョヒ</t>
    </rPh>
    <rPh sb="23" eb="25">
      <t>ヨウシキ</t>
    </rPh>
    <rPh sb="28" eb="30">
      <t>ゲンチ</t>
    </rPh>
    <rPh sb="30" eb="32">
      <t>カツドウ</t>
    </rPh>
    <rPh sb="32" eb="33">
      <t>ヒ</t>
    </rPh>
    <rPh sb="34" eb="36">
      <t>ヨウシキ</t>
    </rPh>
    <rPh sb="39" eb="41">
      <t>ホンポウ</t>
    </rPh>
    <rPh sb="41" eb="43">
      <t>ウケイレ</t>
    </rPh>
    <rPh sb="43" eb="45">
      <t>カツドウ</t>
    </rPh>
    <rPh sb="45" eb="46">
      <t>ヒ</t>
    </rPh>
    <rPh sb="48" eb="50">
      <t>コクナイ</t>
    </rPh>
    <rPh sb="50" eb="52">
      <t>ケンシュウ</t>
    </rPh>
    <rPh sb="52" eb="53">
      <t>ヒ</t>
    </rPh>
    <rPh sb="59" eb="61">
      <t>シュトク</t>
    </rPh>
    <rPh sb="68" eb="70">
      <t>バンゴウ</t>
    </rPh>
    <rPh sb="71" eb="72">
      <t>ツ</t>
    </rPh>
    <rPh sb="79" eb="81">
      <t>オノオノ</t>
    </rPh>
    <rPh sb="82" eb="84">
      <t>バンゴウ</t>
    </rPh>
    <rPh sb="85" eb="87">
      <t>ミツモリ</t>
    </rPh>
    <rPh sb="87" eb="89">
      <t>コンキョ</t>
    </rPh>
    <rPh sb="89" eb="91">
      <t>シリョウ</t>
    </rPh>
    <rPh sb="91" eb="93">
      <t>バンゴウ</t>
    </rPh>
    <rPh sb="93" eb="94">
      <t>ラン</t>
    </rPh>
    <rPh sb="95" eb="97">
      <t>キサイ</t>
    </rPh>
    <phoneticPr fontId="2"/>
  </si>
  <si>
    <t>【採択された企業様は下記参照ください。】</t>
    <rPh sb="1" eb="3">
      <t>サイタク</t>
    </rPh>
    <rPh sb="6" eb="9">
      <t>キギョウサマ</t>
    </rPh>
    <rPh sb="10" eb="12">
      <t>カキ</t>
    </rPh>
    <rPh sb="12" eb="14">
      <t>サンショウ</t>
    </rPh>
    <phoneticPr fontId="2"/>
  </si>
  <si>
    <t>契約金額内訳書〔附属書Ⅲ〕
業務従事者名簿〔附属書Ⅳ〕</t>
    <rPh sb="0" eb="2">
      <t>ケイヤク</t>
    </rPh>
    <rPh sb="2" eb="4">
      <t>キンガク</t>
    </rPh>
    <rPh sb="4" eb="7">
      <t>ウチワケショ</t>
    </rPh>
    <rPh sb="8" eb="11">
      <t>フゾクショ</t>
    </rPh>
    <rPh sb="14" eb="19">
      <t>ギョウムジュウジシャ</t>
    </rPh>
    <rPh sb="19" eb="21">
      <t>メイボ</t>
    </rPh>
    <rPh sb="22" eb="25">
      <t>フゾクショ</t>
    </rPh>
    <phoneticPr fontId="2"/>
  </si>
  <si>
    <t>見積金額内訳書と同じファイルを使用します。様式１のB5セルのプルダウンから【契約金額内訳書】選択することで作成されます。「[附属書Ⅲ]契約金額内訳書、[附属書Ⅳ]業務従事者名簿」として保存してください。</t>
    <rPh sb="38" eb="42">
      <t>ケイヤクキンガク</t>
    </rPh>
    <rPh sb="42" eb="45">
      <t>ウチワケショ</t>
    </rPh>
    <rPh sb="53" eb="55">
      <t>サクセイ</t>
    </rPh>
    <rPh sb="62" eb="65">
      <t>フゾクショ</t>
    </rPh>
    <rPh sb="67" eb="74">
      <t>ケイヤクキンガクウチワケショ</t>
    </rPh>
    <rPh sb="76" eb="79">
      <t>フゾクショ</t>
    </rPh>
    <rPh sb="81" eb="88">
      <t>ギョウムジュウジシャメイボ</t>
    </rPh>
    <rPh sb="92" eb="94">
      <t>ホゾン</t>
    </rPh>
    <phoneticPr fontId="2"/>
  </si>
  <si>
    <t>年度毎内訳</t>
    <rPh sb="0" eb="2">
      <t>ネンド</t>
    </rPh>
    <rPh sb="2" eb="3">
      <t>ゴト</t>
    </rPh>
    <rPh sb="3" eb="5">
      <t>ウチワケ</t>
    </rPh>
    <phoneticPr fontId="2"/>
  </si>
  <si>
    <t>契約交渉後、契約金額が確定した段階で、各事業部（国内事業部/民間連携事業部）の担当者に、年度毎の支出予定額を試算の上、提出ください。</t>
    <rPh sb="0" eb="2">
      <t>ケイヤク</t>
    </rPh>
    <rPh sb="2" eb="4">
      <t>コウショウ</t>
    </rPh>
    <rPh sb="4" eb="5">
      <t>ゴ</t>
    </rPh>
    <rPh sb="6" eb="8">
      <t>ケイヤク</t>
    </rPh>
    <rPh sb="8" eb="10">
      <t>キンガク</t>
    </rPh>
    <rPh sb="11" eb="13">
      <t>カクテイ</t>
    </rPh>
    <rPh sb="15" eb="17">
      <t>ダンカイ</t>
    </rPh>
    <rPh sb="19" eb="22">
      <t>カクジギョウ</t>
    </rPh>
    <rPh sb="22" eb="23">
      <t>ブ</t>
    </rPh>
    <rPh sb="24" eb="26">
      <t>コクナイ</t>
    </rPh>
    <rPh sb="26" eb="28">
      <t>ジギョウ</t>
    </rPh>
    <rPh sb="28" eb="29">
      <t>ブ</t>
    </rPh>
    <rPh sb="30" eb="36">
      <t>ミンカンレンケイジギョウ</t>
    </rPh>
    <rPh sb="36" eb="37">
      <t>ブ</t>
    </rPh>
    <rPh sb="39" eb="42">
      <t>タントウシャ</t>
    </rPh>
    <rPh sb="44" eb="46">
      <t>ネンド</t>
    </rPh>
    <rPh sb="46" eb="47">
      <t>ゴト</t>
    </rPh>
    <rPh sb="48" eb="50">
      <t>シシュツ</t>
    </rPh>
    <rPh sb="50" eb="52">
      <t>ヨテイ</t>
    </rPh>
    <rPh sb="52" eb="53">
      <t>ガク</t>
    </rPh>
    <rPh sb="54" eb="56">
      <t>シサン</t>
    </rPh>
    <rPh sb="57" eb="58">
      <t>ウエ</t>
    </rPh>
    <rPh sb="59" eb="61">
      <t>テイシュツ</t>
    </rPh>
    <phoneticPr fontId="2"/>
  </si>
  <si>
    <t>事前に入力のこと</t>
    <rPh sb="0" eb="2">
      <t>ジゼン</t>
    </rPh>
    <rPh sb="3" eb="5">
      <t>ニュウリョク</t>
    </rPh>
    <phoneticPr fontId="2"/>
  </si>
  <si>
    <t>従事者キー</t>
    <rPh sb="0" eb="2">
      <t>ジュウジ</t>
    </rPh>
    <rPh sb="2" eb="3">
      <t>シャ</t>
    </rPh>
    <phoneticPr fontId="5"/>
  </si>
  <si>
    <r>
      <t>従事者名（居住地）</t>
    </r>
    <r>
      <rPr>
        <vertAlign val="superscript"/>
        <sz val="12"/>
        <rFont val="ＭＳ ゴシック"/>
        <family val="3"/>
        <charset val="128"/>
      </rPr>
      <t>（注３）</t>
    </r>
    <rPh sb="0" eb="2">
      <t>ジュウジ</t>
    </rPh>
    <rPh sb="2" eb="3">
      <t>シャ</t>
    </rPh>
    <rPh sb="3" eb="4">
      <t>メイ</t>
    </rPh>
    <rPh sb="5" eb="8">
      <t>キョジュウチ</t>
    </rPh>
    <rPh sb="10" eb="11">
      <t>チュウ</t>
    </rPh>
    <phoneticPr fontId="5"/>
  </si>
  <si>
    <t>担当業務</t>
    <rPh sb="0" eb="2">
      <t>タントウ</t>
    </rPh>
    <rPh sb="2" eb="4">
      <t>ギョウム</t>
    </rPh>
    <phoneticPr fontId="2"/>
  </si>
  <si>
    <r>
      <t>分類</t>
    </r>
    <r>
      <rPr>
        <vertAlign val="superscript"/>
        <sz val="12"/>
        <rFont val="ＭＳ ゴシック"/>
        <family val="3"/>
        <charset val="128"/>
      </rPr>
      <t>（注１）</t>
    </r>
    <rPh sb="0" eb="2">
      <t>ブンルイ</t>
    </rPh>
    <rPh sb="3" eb="4">
      <t>チュウ</t>
    </rPh>
    <phoneticPr fontId="5"/>
  </si>
  <si>
    <t>所属先</t>
    <rPh sb="0" eb="2">
      <t>ショゾク</t>
    </rPh>
    <rPh sb="2" eb="3">
      <t>サキ</t>
    </rPh>
    <phoneticPr fontId="5"/>
  </si>
  <si>
    <t>格付</t>
    <rPh sb="0" eb="1">
      <t>カク</t>
    </rPh>
    <rPh sb="1" eb="2">
      <t>ヅ</t>
    </rPh>
    <phoneticPr fontId="5"/>
  </si>
  <si>
    <t>生年月日</t>
    <rPh sb="0" eb="2">
      <t>セイネン</t>
    </rPh>
    <rPh sb="2" eb="4">
      <t>ガッピ</t>
    </rPh>
    <phoneticPr fontId="5"/>
  </si>
  <si>
    <r>
      <t>最終学歴</t>
    </r>
    <r>
      <rPr>
        <vertAlign val="superscript"/>
        <sz val="10"/>
        <rFont val="ＭＳ ゴシック"/>
        <family val="3"/>
        <charset val="128"/>
      </rPr>
      <t xml:space="preserve"> (注２)</t>
    </r>
    <rPh sb="6" eb="7">
      <t>チュウ</t>
    </rPh>
    <phoneticPr fontId="5"/>
  </si>
  <si>
    <r>
      <t>卒業年月</t>
    </r>
    <r>
      <rPr>
        <vertAlign val="superscript"/>
        <sz val="10"/>
        <rFont val="ＭＳ ゴシック"/>
        <family val="3"/>
        <charset val="128"/>
      </rPr>
      <t>(注２)</t>
    </r>
    <phoneticPr fontId="5"/>
  </si>
  <si>
    <t>月額単価</t>
    <rPh sb="0" eb="2">
      <t>ゲツガク</t>
    </rPh>
    <rPh sb="2" eb="4">
      <t>タンカ</t>
    </rPh>
    <phoneticPr fontId="5"/>
  </si>
  <si>
    <t>日当</t>
    <rPh sb="0" eb="2">
      <t>ニットウ</t>
    </rPh>
    <phoneticPr fontId="5"/>
  </si>
  <si>
    <t>宿泊費</t>
    <rPh sb="0" eb="3">
      <t>シュクハクヒ</t>
    </rPh>
    <phoneticPr fontId="5"/>
  </si>
  <si>
    <t>格付</t>
    <rPh sb="0" eb="2">
      <t>カクヅ</t>
    </rPh>
    <phoneticPr fontId="5"/>
  </si>
  <si>
    <t>月額単価</t>
    <rPh sb="0" eb="4">
      <t>ゲツガクタンカ</t>
    </rPh>
    <phoneticPr fontId="5"/>
  </si>
  <si>
    <t>分類</t>
    <rPh sb="0" eb="2">
      <t>ブンルイ</t>
    </rPh>
    <phoneticPr fontId="2"/>
  </si>
  <si>
    <t>航空券</t>
    <rPh sb="0" eb="3">
      <t>コウクウケン</t>
    </rPh>
    <phoneticPr fontId="2"/>
  </si>
  <si>
    <t>変更</t>
    <rPh sb="0" eb="2">
      <t>ヘンコウ</t>
    </rPh>
    <phoneticPr fontId="2"/>
  </si>
  <si>
    <t>Z</t>
    <phoneticPr fontId="2"/>
  </si>
  <si>
    <t>Y</t>
    <phoneticPr fontId="2"/>
  </si>
  <si>
    <t>A-1</t>
    <phoneticPr fontId="2"/>
  </si>
  <si>
    <t>C</t>
    <phoneticPr fontId="2"/>
  </si>
  <si>
    <t>A-2</t>
    <phoneticPr fontId="2"/>
  </si>
  <si>
    <t>A-3</t>
    <phoneticPr fontId="2"/>
  </si>
  <si>
    <t>A-4</t>
    <phoneticPr fontId="2"/>
  </si>
  <si>
    <t>A-5</t>
  </si>
  <si>
    <t>B-1</t>
    <phoneticPr fontId="2"/>
  </si>
  <si>
    <t>B-2</t>
    <phoneticPr fontId="2"/>
  </si>
  <si>
    <t>B-3</t>
    <phoneticPr fontId="2"/>
  </si>
  <si>
    <t>B-4</t>
    <phoneticPr fontId="2"/>
  </si>
  <si>
    <t>C-1</t>
    <phoneticPr fontId="2"/>
  </si>
  <si>
    <t>C-2</t>
    <phoneticPr fontId="2"/>
  </si>
  <si>
    <t>C-3</t>
    <phoneticPr fontId="2"/>
  </si>
  <si>
    <t>C-4</t>
    <phoneticPr fontId="2"/>
  </si>
  <si>
    <t>G-1</t>
    <phoneticPr fontId="2"/>
  </si>
  <si>
    <t>G-2</t>
  </si>
  <si>
    <t>G-3</t>
  </si>
  <si>
    <t>（注1）外部人材については所属分類が３種類あります。その他原価、一般管理費等を算出するため、所属先ごとに分類・枝番を選択してください。提案企業はＺを選択ください。</t>
    <rPh sb="1" eb="2">
      <t>チュウ</t>
    </rPh>
    <rPh sb="4" eb="6">
      <t>ガイブ</t>
    </rPh>
    <rPh sb="6" eb="8">
      <t>ジンザイ</t>
    </rPh>
    <rPh sb="13" eb="15">
      <t>ショゾク</t>
    </rPh>
    <rPh sb="15" eb="17">
      <t>ブンルイ</t>
    </rPh>
    <rPh sb="19" eb="21">
      <t>シュルイ</t>
    </rPh>
    <rPh sb="46" eb="48">
      <t>ショゾク</t>
    </rPh>
    <rPh sb="48" eb="49">
      <t>サキ</t>
    </rPh>
    <rPh sb="52" eb="54">
      <t>ブンルイ</t>
    </rPh>
    <phoneticPr fontId="2"/>
  </si>
  <si>
    <t>　　　提案法人、外部人材（A,B,Cの番号順）の順に記載ください。</t>
    <rPh sb="3" eb="5">
      <t>テイアン</t>
    </rPh>
    <rPh sb="5" eb="7">
      <t>ホウジン</t>
    </rPh>
    <rPh sb="8" eb="10">
      <t>ガイブ</t>
    </rPh>
    <rPh sb="10" eb="12">
      <t>ジンザイ</t>
    </rPh>
    <rPh sb="19" eb="21">
      <t>バンゴウ</t>
    </rPh>
    <rPh sb="21" eb="22">
      <t>ジュン</t>
    </rPh>
    <rPh sb="24" eb="25">
      <t>ジュン</t>
    </rPh>
    <rPh sb="26" eb="28">
      <t>キサイ</t>
    </rPh>
    <phoneticPr fontId="2"/>
  </si>
  <si>
    <r>
      <t>　　Ａ．コンサルティング企業　Ｂ．コンサルティング企業以外の法人　Ｃ．個人　Ｚ．提案企業　</t>
    </r>
    <r>
      <rPr>
        <sz val="10"/>
        <color rgb="FFFF0000"/>
        <rFont val="ＭＳ ゴシック"/>
        <family val="3"/>
        <charset val="128"/>
      </rPr>
      <t>Ｇ．地域金融機関（中小企業支援型のみ）</t>
    </r>
    <rPh sb="12" eb="14">
      <t>キギョウ</t>
    </rPh>
    <rPh sb="40" eb="42">
      <t>テイアン</t>
    </rPh>
    <rPh sb="42" eb="44">
      <t>キギョウ</t>
    </rPh>
    <phoneticPr fontId="2"/>
  </si>
  <si>
    <t>（注2）業務従事者の最終学歴（卒業年月）が大学院卒以上の場合、大学学歴と大学卒業年月もあわせて記載願います。</t>
    <rPh sb="1" eb="2">
      <t>チュウ</t>
    </rPh>
    <rPh sb="4" eb="6">
      <t>ギョウム</t>
    </rPh>
    <rPh sb="6" eb="9">
      <t>ジュウジシャ</t>
    </rPh>
    <rPh sb="10" eb="12">
      <t>サイシュウ</t>
    </rPh>
    <rPh sb="12" eb="14">
      <t>ガクレキ</t>
    </rPh>
    <rPh sb="15" eb="17">
      <t>ソツギョウ</t>
    </rPh>
    <rPh sb="17" eb="19">
      <t>ネンゲツ</t>
    </rPh>
    <rPh sb="21" eb="23">
      <t>ダイガク</t>
    </rPh>
    <rPh sb="23" eb="24">
      <t>イン</t>
    </rPh>
    <rPh sb="24" eb="25">
      <t>ソツ</t>
    </rPh>
    <rPh sb="25" eb="27">
      <t>イジョウ</t>
    </rPh>
    <rPh sb="28" eb="30">
      <t>バアイ</t>
    </rPh>
    <rPh sb="31" eb="33">
      <t>ダイガク</t>
    </rPh>
    <rPh sb="33" eb="35">
      <t>ガクレキ</t>
    </rPh>
    <rPh sb="36" eb="38">
      <t>ダイガク</t>
    </rPh>
    <rPh sb="38" eb="40">
      <t>ソツギョウ</t>
    </rPh>
    <rPh sb="40" eb="42">
      <t>ネンゲツ</t>
    </rPh>
    <rPh sb="47" eb="49">
      <t>キサイ</t>
    </rPh>
    <rPh sb="49" eb="50">
      <t>ネガ</t>
    </rPh>
    <phoneticPr fontId="5"/>
  </si>
  <si>
    <t>（注3）業務従事者の居住地（都道府県）を記載ください。</t>
    <rPh sb="1" eb="2">
      <t>チュウ</t>
    </rPh>
    <rPh sb="4" eb="6">
      <t>ギョウム</t>
    </rPh>
    <rPh sb="6" eb="9">
      <t>ジュウジシャ</t>
    </rPh>
    <rPh sb="10" eb="13">
      <t>キョジュウチ</t>
    </rPh>
    <rPh sb="14" eb="18">
      <t>トドウフケン</t>
    </rPh>
    <rPh sb="20" eb="22">
      <t>キサイ</t>
    </rPh>
    <phoneticPr fontId="5"/>
  </si>
  <si>
    <t>（注4）業務従事者変更、追加した場合は、新たな従事者キーで登録してください。</t>
    <rPh sb="1" eb="2">
      <t>チュウ</t>
    </rPh>
    <rPh sb="4" eb="6">
      <t>ギョウム</t>
    </rPh>
    <rPh sb="6" eb="9">
      <t>ジュウジシャ</t>
    </rPh>
    <rPh sb="9" eb="11">
      <t>ヘンコウ</t>
    </rPh>
    <rPh sb="12" eb="14">
      <t>ツイカ</t>
    </rPh>
    <rPh sb="16" eb="18">
      <t>バアイ</t>
    </rPh>
    <rPh sb="20" eb="21">
      <t>アラ</t>
    </rPh>
    <rPh sb="23" eb="26">
      <t>ジュウジシャ</t>
    </rPh>
    <rPh sb="29" eb="31">
      <t>トウロク</t>
    </rPh>
    <phoneticPr fontId="5"/>
  </si>
  <si>
    <t>202X年　X月XX日</t>
    <rPh sb="4" eb="5">
      <t>ネン</t>
    </rPh>
    <rPh sb="7" eb="8">
      <t>ガツ</t>
    </rPh>
    <rPh sb="10" eb="11">
      <t>ニチ</t>
    </rPh>
    <phoneticPr fontId="5"/>
  </si>
  <si>
    <t>独立行政法人国際協力機構</t>
  </si>
  <si>
    <t>契約担当役理事　殿</t>
    <rPh sb="8" eb="9">
      <t>ドノ</t>
    </rPh>
    <phoneticPr fontId="5"/>
  </si>
  <si>
    <t>株式会社●●●●●●</t>
    <rPh sb="0" eb="4">
      <t>カブシキガイシャ</t>
    </rPh>
    <phoneticPr fontId="5"/>
  </si>
  <si>
    <r>
      <t xml:space="preserve"> 代表取締役　●●　●●   　 </t>
    </r>
    <r>
      <rPr>
        <sz val="9"/>
        <rFont val="ＭＳ ゴシック"/>
        <family val="3"/>
        <charset val="128"/>
      </rPr>
      <t>代表者印</t>
    </r>
    <rPh sb="1" eb="3">
      <t>ダイヒョウ</t>
    </rPh>
    <rPh sb="3" eb="6">
      <t>トリシマリヤク</t>
    </rPh>
    <rPh sb="17" eb="20">
      <t>ダイヒョウシャ</t>
    </rPh>
    <rPh sb="20" eb="21">
      <t>イン</t>
    </rPh>
    <phoneticPr fontId="5"/>
  </si>
  <si>
    <t>に係る最終見積書の提出について</t>
    <phoneticPr fontId="2"/>
  </si>
  <si>
    <t>　　標記業務に係る最終見積書を下記のとおり提出いたします。</t>
    <rPh sb="9" eb="11">
      <t>サイシュウ</t>
    </rPh>
    <phoneticPr fontId="5"/>
  </si>
  <si>
    <t>記</t>
    <rPh sb="0" eb="1">
      <t>キ</t>
    </rPh>
    <phoneticPr fontId="5"/>
  </si>
  <si>
    <t>管理費等</t>
    <rPh sb="0" eb="3">
      <t>カンリヒ</t>
    </rPh>
    <rPh sb="3" eb="4">
      <t>トウ</t>
    </rPh>
    <phoneticPr fontId="2"/>
  </si>
  <si>
    <t>1　最終見積金額：</t>
    <rPh sb="2" eb="4">
      <t>サイシュウ</t>
    </rPh>
    <rPh sb="4" eb="6">
      <t>ミツモ</t>
    </rPh>
    <rPh sb="6" eb="8">
      <t>キンガク</t>
    </rPh>
    <phoneticPr fontId="5"/>
  </si>
  <si>
    <t>円</t>
    <rPh sb="0" eb="1">
      <t>エン</t>
    </rPh>
    <phoneticPr fontId="5"/>
  </si>
  <si>
    <t xml:space="preserve">   （消費税及び地方消費税　　　　　　</t>
    <rPh sb="4" eb="7">
      <t>ショウヒゼイ</t>
    </rPh>
    <rPh sb="7" eb="8">
      <t>オヨ</t>
    </rPh>
    <rPh sb="9" eb="11">
      <t>チホウ</t>
    </rPh>
    <rPh sb="11" eb="14">
      <t>ショウヒゼイ</t>
    </rPh>
    <phoneticPr fontId="5"/>
  </si>
  <si>
    <t>円を含む）</t>
  </si>
  <si>
    <t>2　最終見積金額内訳：別紙のとおり</t>
    <rPh sb="2" eb="4">
      <t>サイシュウ</t>
    </rPh>
    <rPh sb="4" eb="6">
      <t>ミツモ</t>
    </rPh>
    <rPh sb="6" eb="8">
      <t>キンガク</t>
    </rPh>
    <rPh sb="8" eb="10">
      <t>ウチワケ</t>
    </rPh>
    <rPh sb="11" eb="13">
      <t>ベッシ</t>
    </rPh>
    <phoneticPr fontId="5"/>
  </si>
  <si>
    <t>以上</t>
    <rPh sb="0" eb="2">
      <t>イジョウ</t>
    </rPh>
    <phoneticPr fontId="5"/>
  </si>
  <si>
    <t>消費税率</t>
    <rPh sb="0" eb="3">
      <t>ショウヒゼイ</t>
    </rPh>
    <rPh sb="3" eb="4">
      <t>リツ</t>
    </rPh>
    <phoneticPr fontId="2"/>
  </si>
  <si>
    <t>事業名</t>
    <rPh sb="0" eb="2">
      <t>ジギョウ</t>
    </rPh>
    <rPh sb="2" eb="3">
      <t>メイ</t>
    </rPh>
    <phoneticPr fontId="2"/>
  </si>
  <si>
    <t>見積金額内訳書</t>
    <rPh sb="0" eb="2">
      <t>ミツモリ</t>
    </rPh>
    <rPh sb="2" eb="4">
      <t>キンガク</t>
    </rPh>
    <rPh sb="4" eb="6">
      <t>ウチワケ</t>
    </rPh>
    <rPh sb="6" eb="7">
      <t>ショ</t>
    </rPh>
    <phoneticPr fontId="2"/>
  </si>
  <si>
    <t>見積金額</t>
    <rPh sb="0" eb="2">
      <t>ミツモリ</t>
    </rPh>
    <rPh sb="2" eb="4">
      <t>キンガク</t>
    </rPh>
    <phoneticPr fontId="2"/>
  </si>
  <si>
    <t>事業提案法人名</t>
    <rPh sb="0" eb="2">
      <t>ジギョウ</t>
    </rPh>
    <rPh sb="2" eb="4">
      <t>テイアン</t>
    </rPh>
    <rPh sb="4" eb="6">
      <t>ホウジン</t>
    </rPh>
    <rPh sb="6" eb="7">
      <t>メイ</t>
    </rPh>
    <phoneticPr fontId="2"/>
  </si>
  <si>
    <t>提案事業名</t>
    <rPh sb="0" eb="2">
      <t>テイアン</t>
    </rPh>
    <rPh sb="2" eb="4">
      <t>ジギョウ</t>
    </rPh>
    <rPh sb="4" eb="5">
      <t>メイ</t>
    </rPh>
    <phoneticPr fontId="2"/>
  </si>
  <si>
    <t>契約金額内訳書</t>
    <rPh sb="0" eb="2">
      <t>ケイヤク</t>
    </rPh>
    <rPh sb="2" eb="4">
      <t>キンガク</t>
    </rPh>
    <rPh sb="4" eb="6">
      <t>ウチワケ</t>
    </rPh>
    <rPh sb="6" eb="7">
      <t>ショ</t>
    </rPh>
    <phoneticPr fontId="2"/>
  </si>
  <si>
    <t>契約金額</t>
    <rPh sb="0" eb="2">
      <t>ケイヤク</t>
    </rPh>
    <rPh sb="2" eb="4">
      <t>キンガク</t>
    </rPh>
    <phoneticPr fontId="2"/>
  </si>
  <si>
    <t>受注者名</t>
    <rPh sb="0" eb="3">
      <t>ジュチュウシャ</t>
    </rPh>
    <rPh sb="3" eb="4">
      <t>メイ</t>
    </rPh>
    <phoneticPr fontId="2"/>
  </si>
  <si>
    <t>案件名</t>
    <rPh sb="0" eb="2">
      <t>アンケン</t>
    </rPh>
    <rPh sb="2" eb="3">
      <t>メイ</t>
    </rPh>
    <phoneticPr fontId="2"/>
  </si>
  <si>
    <t>最終見積金額内訳書</t>
    <rPh sb="0" eb="2">
      <t>サイシュウ</t>
    </rPh>
    <rPh sb="2" eb="4">
      <t>ミツモリ</t>
    </rPh>
    <rPh sb="4" eb="6">
      <t>キンガク</t>
    </rPh>
    <rPh sb="6" eb="8">
      <t>ウチワケ</t>
    </rPh>
    <rPh sb="8" eb="9">
      <t>ショ</t>
    </rPh>
    <phoneticPr fontId="2"/>
  </si>
  <si>
    <t>[附属書Ⅲ]</t>
  </si>
  <si>
    <t>バングラデシュ国ボールペン製造普及実証ビジネス化事業（中小企業支援型）</t>
    <rPh sb="13" eb="15">
      <t>セイゾウ</t>
    </rPh>
    <rPh sb="15" eb="17">
      <t>フキュウ</t>
    </rPh>
    <rPh sb="17" eb="19">
      <t>ジッショウ</t>
    </rPh>
    <rPh sb="23" eb="24">
      <t>カ</t>
    </rPh>
    <rPh sb="24" eb="26">
      <t>ジギョウ</t>
    </rPh>
    <rPh sb="27" eb="34">
      <t>チュウショウキギョウシエンガタ</t>
    </rPh>
    <phoneticPr fontId="2"/>
  </si>
  <si>
    <t>最終見積金額</t>
    <rPh sb="0" eb="2">
      <t>サイシュウ</t>
    </rPh>
    <rPh sb="2" eb="4">
      <t>ミツモリ</t>
    </rPh>
    <rPh sb="4" eb="6">
      <t>キンガク</t>
    </rPh>
    <phoneticPr fontId="2"/>
  </si>
  <si>
    <t>関西株式会社</t>
    <rPh sb="0" eb="2">
      <t>カンサイ</t>
    </rPh>
    <rPh sb="2" eb="6">
      <t>カブシキガイシャ</t>
    </rPh>
    <phoneticPr fontId="2"/>
  </si>
  <si>
    <t>事業名短縮</t>
    <rPh sb="0" eb="2">
      <t>ジギョウ</t>
    </rPh>
    <rPh sb="2" eb="3">
      <t>メイ</t>
    </rPh>
    <rPh sb="3" eb="5">
      <t>タンシュク</t>
    </rPh>
    <phoneticPr fontId="2"/>
  </si>
  <si>
    <t>円</t>
    <rPh sb="0" eb="1">
      <t>エン</t>
    </rPh>
    <phoneticPr fontId="2"/>
  </si>
  <si>
    <t>普及・実証・ビジネス化事業（中小企業支援型）</t>
  </si>
  <si>
    <t>中小企業ビジネス化事業</t>
    <rPh sb="0" eb="2">
      <t>チュウショウ</t>
    </rPh>
    <rPh sb="2" eb="4">
      <t>キギョウ</t>
    </rPh>
    <rPh sb="8" eb="9">
      <t>カ</t>
    </rPh>
    <rPh sb="9" eb="11">
      <t>ジギョウ</t>
    </rPh>
    <phoneticPr fontId="2"/>
  </si>
  <si>
    <t>普及・実証・ビジネス化事業（ＳＤＧｓビジネス支援型）</t>
    <phoneticPr fontId="2"/>
  </si>
  <si>
    <t>ＳＤＧｓビジネス化事業</t>
    <rPh sb="8" eb="9">
      <t>カ</t>
    </rPh>
    <rPh sb="9" eb="11">
      <t>ジギョウ</t>
    </rPh>
    <phoneticPr fontId="2"/>
  </si>
  <si>
    <t>協力準備調査（PPP等インフラ事業）</t>
    <rPh sb="0" eb="2">
      <t>キョウリョク</t>
    </rPh>
    <rPh sb="2" eb="4">
      <t>ジュンビ</t>
    </rPh>
    <rPh sb="4" eb="6">
      <t>チョウサ</t>
    </rPh>
    <rPh sb="10" eb="11">
      <t>トウ</t>
    </rPh>
    <rPh sb="15" eb="17">
      <t>ジギョウ</t>
    </rPh>
    <phoneticPr fontId="2"/>
  </si>
  <si>
    <t>Ⅰ．　</t>
    <phoneticPr fontId="3"/>
  </si>
  <si>
    <t>人件費（外部人材の活用費としてのみ計上）</t>
    <rPh sb="0" eb="2">
      <t>ジンケン</t>
    </rPh>
    <rPh sb="2" eb="3">
      <t>ヒ</t>
    </rPh>
    <rPh sb="4" eb="6">
      <t>ガイブ</t>
    </rPh>
    <rPh sb="6" eb="8">
      <t>ジンザイ</t>
    </rPh>
    <rPh sb="9" eb="11">
      <t>カツヨウ</t>
    </rPh>
    <rPh sb="11" eb="12">
      <t>ヒ</t>
    </rPh>
    <rPh sb="17" eb="19">
      <t>ケイジョウ</t>
    </rPh>
    <phoneticPr fontId="2"/>
  </si>
  <si>
    <t>１．</t>
    <phoneticPr fontId="2"/>
  </si>
  <si>
    <t>直接人件費</t>
    <rPh sb="0" eb="2">
      <t>チョクセツ</t>
    </rPh>
    <rPh sb="2" eb="5">
      <t>ジンケンヒ</t>
    </rPh>
    <phoneticPr fontId="2"/>
  </si>
  <si>
    <t>２．</t>
  </si>
  <si>
    <t>その他原価</t>
    <rPh sb="2" eb="3">
      <t>タ</t>
    </rPh>
    <rPh sb="3" eb="5">
      <t>ゲンカ</t>
    </rPh>
    <phoneticPr fontId="2"/>
  </si>
  <si>
    <t>３．</t>
  </si>
  <si>
    <t>一般管理費等</t>
    <rPh sb="0" eb="2">
      <t>イッパン</t>
    </rPh>
    <rPh sb="2" eb="5">
      <t>カンリヒ</t>
    </rPh>
    <rPh sb="5" eb="6">
      <t>トウ</t>
    </rPh>
    <phoneticPr fontId="2"/>
  </si>
  <si>
    <t>Ⅱ．</t>
    <phoneticPr fontId="3"/>
  </si>
  <si>
    <t>直接経費</t>
    <rPh sb="0" eb="2">
      <t>チョクセツ</t>
    </rPh>
    <rPh sb="2" eb="4">
      <t>ケイヒ</t>
    </rPh>
    <phoneticPr fontId="2"/>
  </si>
  <si>
    <t>機材製造・購入・輸送費</t>
    <rPh sb="0" eb="2">
      <t>キザイ</t>
    </rPh>
    <rPh sb="2" eb="4">
      <t>セイゾウ</t>
    </rPh>
    <rPh sb="5" eb="7">
      <t>コウニュウ</t>
    </rPh>
    <rPh sb="8" eb="11">
      <t>ユソウヒ</t>
    </rPh>
    <phoneticPr fontId="2"/>
  </si>
  <si>
    <t>２．</t>
    <phoneticPr fontId="2"/>
  </si>
  <si>
    <t>旅費（①+②）</t>
    <rPh sb="0" eb="2">
      <t>リョヒ</t>
    </rPh>
    <phoneticPr fontId="3"/>
  </si>
  <si>
    <t>　①航空賃</t>
    <rPh sb="2" eb="4">
      <t>コウクウ</t>
    </rPh>
    <rPh sb="4" eb="5">
      <t>チン</t>
    </rPh>
    <phoneticPr fontId="2"/>
  </si>
  <si>
    <t>　②日当・宿泊料、内国旅費</t>
    <rPh sb="2" eb="4">
      <t>ニットウ</t>
    </rPh>
    <rPh sb="5" eb="7">
      <t>シュクハク</t>
    </rPh>
    <rPh sb="7" eb="8">
      <t>リョウ</t>
    </rPh>
    <rPh sb="9" eb="11">
      <t>ナイコク</t>
    </rPh>
    <rPh sb="11" eb="13">
      <t>リョヒ</t>
    </rPh>
    <phoneticPr fontId="2"/>
  </si>
  <si>
    <t>３．</t>
    <phoneticPr fontId="2"/>
  </si>
  <si>
    <t>現地活動費</t>
    <rPh sb="0" eb="2">
      <t>ゲンチ</t>
    </rPh>
    <rPh sb="2" eb="4">
      <t>カツドウ</t>
    </rPh>
    <rPh sb="4" eb="5">
      <t>ヒ</t>
    </rPh>
    <phoneticPr fontId="2"/>
  </si>
  <si>
    <t>４．</t>
    <phoneticPr fontId="2"/>
  </si>
  <si>
    <t>本邦受入活動費</t>
    <rPh sb="0" eb="2">
      <t>ホンポウ</t>
    </rPh>
    <rPh sb="2" eb="4">
      <t>ウケイレ</t>
    </rPh>
    <rPh sb="4" eb="6">
      <t>カツドウ</t>
    </rPh>
    <rPh sb="6" eb="7">
      <t>ヒ</t>
    </rPh>
    <phoneticPr fontId="2"/>
  </si>
  <si>
    <t>Ⅲ．</t>
    <phoneticPr fontId="2"/>
  </si>
  <si>
    <t>管理費</t>
    <rPh sb="0" eb="3">
      <t>カンリヒ</t>
    </rPh>
    <phoneticPr fontId="2"/>
  </si>
  <si>
    <t>特例経費</t>
    <phoneticPr fontId="2"/>
  </si>
  <si>
    <t>Ⅳ．</t>
    <phoneticPr fontId="3"/>
  </si>
  <si>
    <t>小計</t>
    <rPh sb="0" eb="2">
      <t>ショウケイ</t>
    </rPh>
    <phoneticPr fontId="3"/>
  </si>
  <si>
    <t>Ⅴ．</t>
    <phoneticPr fontId="3"/>
  </si>
  <si>
    <t>消費税及び地方消費税の合計金額（小計の10％）</t>
    <phoneticPr fontId="3"/>
  </si>
  <si>
    <t>Ⅵ．</t>
    <phoneticPr fontId="3"/>
  </si>
  <si>
    <t>合計</t>
    <phoneticPr fontId="2"/>
  </si>
  <si>
    <t>地域金融機関を除く費用</t>
    <rPh sb="0" eb="2">
      <t>チイキ</t>
    </rPh>
    <rPh sb="2" eb="4">
      <t>キンユウ</t>
    </rPh>
    <rPh sb="4" eb="6">
      <t>キカン</t>
    </rPh>
    <rPh sb="7" eb="8">
      <t>ノゾ</t>
    </rPh>
    <rPh sb="9" eb="11">
      <t>ヒヨウ</t>
    </rPh>
    <phoneticPr fontId="2"/>
  </si>
  <si>
    <t>基礎調査</t>
  </si>
  <si>
    <t>中小企業基礎調査</t>
    <rPh sb="0" eb="2">
      <t>チュウショウ</t>
    </rPh>
    <rPh sb="2" eb="4">
      <t>キギョウ</t>
    </rPh>
    <rPh sb="4" eb="6">
      <t>キソ</t>
    </rPh>
    <rPh sb="6" eb="8">
      <t>チョウサ</t>
    </rPh>
    <phoneticPr fontId="2"/>
  </si>
  <si>
    <t>案件化調査（中小企業支援型）</t>
  </si>
  <si>
    <t>中小企業案件化調査</t>
    <rPh sb="0" eb="2">
      <t>チュウショウ</t>
    </rPh>
    <rPh sb="2" eb="4">
      <t>キギョウ</t>
    </rPh>
    <rPh sb="4" eb="6">
      <t>アンケン</t>
    </rPh>
    <rPh sb="6" eb="7">
      <t>カ</t>
    </rPh>
    <rPh sb="7" eb="9">
      <t>チョウサ</t>
    </rPh>
    <phoneticPr fontId="2"/>
  </si>
  <si>
    <t>案件化調査（ＳＤＧｓビジネス支援型）</t>
    <phoneticPr fontId="2"/>
  </si>
  <si>
    <t>ＳＤＧｓ案件化調査</t>
    <rPh sb="4" eb="6">
      <t>アンケン</t>
    </rPh>
    <rPh sb="6" eb="7">
      <t>カ</t>
    </rPh>
    <rPh sb="7" eb="9">
      <t>チョウサ</t>
    </rPh>
    <phoneticPr fontId="2"/>
  </si>
  <si>
    <r>
      <t>I．（外部人材に係る）</t>
    </r>
    <r>
      <rPr>
        <b/>
        <sz val="12"/>
        <color theme="0"/>
        <rFont val="ＭＳ ゴシック"/>
        <family val="3"/>
        <charset val="128"/>
      </rPr>
      <t>人件費</t>
    </r>
    <rPh sb="3" eb="5">
      <t>ガイブ</t>
    </rPh>
    <rPh sb="5" eb="7">
      <t>ジンザイ</t>
    </rPh>
    <rPh sb="8" eb="9">
      <t>カカワ</t>
    </rPh>
    <rPh sb="11" eb="14">
      <t>ジンケンヒ</t>
    </rPh>
    <phoneticPr fontId="2"/>
  </si>
  <si>
    <t>１．直接人件費</t>
    <rPh sb="2" eb="4">
      <t>チョクセツ</t>
    </rPh>
    <rPh sb="4" eb="7">
      <t>ジンケンヒ</t>
    </rPh>
    <phoneticPr fontId="2"/>
  </si>
  <si>
    <t>（１）現地業務</t>
    <rPh sb="3" eb="5">
      <t>ゲンチ</t>
    </rPh>
    <rPh sb="5" eb="7">
      <t>ギョウム</t>
    </rPh>
    <phoneticPr fontId="2"/>
  </si>
  <si>
    <t>部分払(採択後に記載ください)</t>
    <rPh sb="0" eb="2">
      <t>ブブン</t>
    </rPh>
    <rPh sb="2" eb="3">
      <t>バラ</t>
    </rPh>
    <rPh sb="4" eb="6">
      <t>サイタク</t>
    </rPh>
    <rPh sb="6" eb="7">
      <t>ゴ</t>
    </rPh>
    <rPh sb="8" eb="10">
      <t>キサイ</t>
    </rPh>
    <phoneticPr fontId="2"/>
  </si>
  <si>
    <t>精算</t>
    <phoneticPr fontId="2"/>
  </si>
  <si>
    <t>従事者
キー</t>
    <rPh sb="0" eb="3">
      <t>ジュウジシャ</t>
    </rPh>
    <phoneticPr fontId="2"/>
  </si>
  <si>
    <t>氏　　名</t>
    <rPh sb="0" eb="1">
      <t>シ</t>
    </rPh>
    <rPh sb="3" eb="4">
      <t>ナ</t>
    </rPh>
    <phoneticPr fontId="2"/>
  </si>
  <si>
    <t>担当業務</t>
    <phoneticPr fontId="2"/>
  </si>
  <si>
    <t>格付
（号）</t>
    <rPh sb="0" eb="1">
      <t>カク</t>
    </rPh>
    <rPh sb="1" eb="2">
      <t>ヅ</t>
    </rPh>
    <rPh sb="4" eb="5">
      <t>ゴウ</t>
    </rPh>
    <phoneticPr fontId="2"/>
  </si>
  <si>
    <t>月額単価
（円）</t>
    <rPh sb="0" eb="2">
      <t>ゲツガク</t>
    </rPh>
    <rPh sb="2" eb="4">
      <t>タンカ</t>
    </rPh>
    <rPh sb="6" eb="7">
      <t>エン</t>
    </rPh>
    <phoneticPr fontId="2"/>
  </si>
  <si>
    <t>派遣期間
(人月)</t>
    <rPh sb="0" eb="2">
      <t>ハケン</t>
    </rPh>
    <rPh sb="2" eb="4">
      <t>キカン</t>
    </rPh>
    <rPh sb="6" eb="8">
      <t>ニンゲツ</t>
    </rPh>
    <phoneticPr fontId="2"/>
  </si>
  <si>
    <t>金額
（円）</t>
    <rPh sb="0" eb="2">
      <t>キンガク</t>
    </rPh>
    <rPh sb="4" eb="5">
      <t>エン</t>
    </rPh>
    <phoneticPr fontId="2"/>
  </si>
  <si>
    <t>所属
分類</t>
    <rPh sb="0" eb="2">
      <t>ショゾク</t>
    </rPh>
    <rPh sb="3" eb="5">
      <t>ブンルイ</t>
    </rPh>
    <phoneticPr fontId="2"/>
  </si>
  <si>
    <t>拘束
日数</t>
    <rPh sb="0" eb="2">
      <t>コウソク</t>
    </rPh>
    <rPh sb="3" eb="5">
      <t>ニッスウ</t>
    </rPh>
    <phoneticPr fontId="2"/>
  </si>
  <si>
    <t>未精算
日数</t>
    <rPh sb="0" eb="3">
      <t>ミセイサン</t>
    </rPh>
    <rPh sb="4" eb="6">
      <t>ニッスウ</t>
    </rPh>
    <phoneticPr fontId="2"/>
  </si>
  <si>
    <t>小計</t>
    <rPh sb="0" eb="1">
      <t>ショウ</t>
    </rPh>
    <rPh sb="1" eb="2">
      <t>ケイ</t>
    </rPh>
    <phoneticPr fontId="2"/>
  </si>
  <si>
    <t>所属法人別
人件費（国外）</t>
    <rPh sb="0" eb="2">
      <t>ショゾク</t>
    </rPh>
    <rPh sb="2" eb="4">
      <t>ホウジン</t>
    </rPh>
    <rPh sb="4" eb="5">
      <t>ベツ</t>
    </rPh>
    <rPh sb="6" eb="9">
      <t>ジンケンヒ</t>
    </rPh>
    <rPh sb="10" eb="12">
      <t>コクガイ</t>
    </rPh>
    <phoneticPr fontId="2"/>
  </si>
  <si>
    <t>A-1</t>
  </si>
  <si>
    <t>A-2</t>
  </si>
  <si>
    <t>A-3</t>
  </si>
  <si>
    <t>A-4</t>
  </si>
  <si>
    <t>B-1</t>
  </si>
  <si>
    <t>B-2</t>
  </si>
  <si>
    <t>B-3</t>
  </si>
  <si>
    <t>B-4</t>
  </si>
  <si>
    <t>C-1</t>
  </si>
  <si>
    <t>C-2</t>
  </si>
  <si>
    <t>C-3</t>
  </si>
  <si>
    <t>C-4</t>
  </si>
  <si>
    <t>G-1</t>
  </si>
  <si>
    <t>（２）国内業務</t>
    <rPh sb="3" eb="5">
      <t>コクナイ</t>
    </rPh>
    <rPh sb="5" eb="7">
      <t>ギョウム</t>
    </rPh>
    <phoneticPr fontId="2"/>
  </si>
  <si>
    <t>派遣期間
(人月)</t>
    <rPh sb="0" eb="2">
      <t>ハケン</t>
    </rPh>
    <rPh sb="2" eb="4">
      <t>キカン</t>
    </rPh>
    <phoneticPr fontId="2"/>
  </si>
  <si>
    <t>稼働
日数</t>
    <rPh sb="0" eb="2">
      <t>カドウ</t>
    </rPh>
    <rPh sb="3" eb="5">
      <t>ニッスウ</t>
    </rPh>
    <phoneticPr fontId="2"/>
  </si>
  <si>
    <t>現地+国内</t>
    <rPh sb="0" eb="2">
      <t>ゲンチ</t>
    </rPh>
    <rPh sb="3" eb="5">
      <t>コクナイ</t>
    </rPh>
    <phoneticPr fontId="2"/>
  </si>
  <si>
    <t>国内</t>
    <rPh sb="0" eb="2">
      <t>コクナイ</t>
    </rPh>
    <phoneticPr fontId="2"/>
  </si>
  <si>
    <t>（３）直接人件費合計</t>
    <rPh sb="3" eb="8">
      <t>チョクセツジンケンヒ</t>
    </rPh>
    <rPh sb="8" eb="10">
      <t>ゴウケイ</t>
    </rPh>
    <phoneticPr fontId="2"/>
  </si>
  <si>
    <t>金額
（円）</t>
    <rPh sb="0" eb="1">
      <t>キン</t>
    </rPh>
    <rPh sb="1" eb="2">
      <t>ガク</t>
    </rPh>
    <rPh sb="4" eb="5">
      <t>エン</t>
    </rPh>
    <phoneticPr fontId="2"/>
  </si>
  <si>
    <t>派遣期間
(M/M)</t>
    <rPh sb="0" eb="2">
      <t>ハケン</t>
    </rPh>
    <rPh sb="2" eb="4">
      <t>キカン</t>
    </rPh>
    <phoneticPr fontId="2"/>
  </si>
  <si>
    <t>小計(1)＋小計(2)</t>
    <phoneticPr fontId="2"/>
  </si>
  <si>
    <t>(千円未満切捨)</t>
    <rPh sb="1" eb="3">
      <t>センエン</t>
    </rPh>
    <rPh sb="3" eb="5">
      <t>ミマン</t>
    </rPh>
    <rPh sb="5" eb="6">
      <t>キ</t>
    </rPh>
    <rPh sb="6" eb="7">
      <t>ス</t>
    </rPh>
    <phoneticPr fontId="2"/>
  </si>
  <si>
    <t>見積金額内訳明細</t>
    <rPh sb="0" eb="2">
      <t>ミツモリ</t>
    </rPh>
    <phoneticPr fontId="2"/>
  </si>
  <si>
    <t>契約金額内訳明細</t>
    <rPh sb="0" eb="2">
      <t>ケイヤク</t>
    </rPh>
    <phoneticPr fontId="2"/>
  </si>
  <si>
    <t>最終見積金額内訳明細</t>
    <rPh sb="0" eb="2">
      <t>サイシュウ</t>
    </rPh>
    <rPh sb="2" eb="4">
      <t>ミツモリ</t>
    </rPh>
    <phoneticPr fontId="2"/>
  </si>
  <si>
    <t>２．その他原価</t>
    <rPh sb="4" eb="5">
      <t>タ</t>
    </rPh>
    <rPh sb="5" eb="7">
      <t>ゲンカ</t>
    </rPh>
    <phoneticPr fontId="2"/>
  </si>
  <si>
    <t>３．一般管理費等</t>
    <rPh sb="2" eb="4">
      <t>イッパン</t>
    </rPh>
    <rPh sb="4" eb="7">
      <t>カンリヒ</t>
    </rPh>
    <rPh sb="7" eb="8">
      <t>トウ</t>
    </rPh>
    <phoneticPr fontId="2"/>
  </si>
  <si>
    <t>部分払い</t>
    <rPh sb="0" eb="2">
      <t>ブブン</t>
    </rPh>
    <rPh sb="2" eb="3">
      <t>バラ</t>
    </rPh>
    <phoneticPr fontId="2"/>
  </si>
  <si>
    <t>直接人件費</t>
    <rPh sb="0" eb="2">
      <t>チョクセツ</t>
    </rPh>
    <rPh sb="2" eb="4">
      <t>ジンケン</t>
    </rPh>
    <rPh sb="4" eb="5">
      <t>ヒ</t>
    </rPh>
    <phoneticPr fontId="2"/>
  </si>
  <si>
    <t>外部人材支払額</t>
    <rPh sb="0" eb="2">
      <t>ガイブ</t>
    </rPh>
    <rPh sb="2" eb="4">
      <t>ジンザイ</t>
    </rPh>
    <rPh sb="4" eb="6">
      <t>シハライ</t>
    </rPh>
    <rPh sb="6" eb="7">
      <t>ガク</t>
    </rPh>
    <phoneticPr fontId="2"/>
  </si>
  <si>
    <t>金額
（所属先別）</t>
    <rPh sb="0" eb="2">
      <t>キンガク</t>
    </rPh>
    <rPh sb="4" eb="6">
      <t>ショゾク</t>
    </rPh>
    <rPh sb="6" eb="7">
      <t>サキ</t>
    </rPh>
    <rPh sb="7" eb="8">
      <t>ベツ</t>
    </rPh>
    <phoneticPr fontId="2"/>
  </si>
  <si>
    <t>率</t>
    <rPh sb="0" eb="1">
      <t>リツ</t>
    </rPh>
    <phoneticPr fontId="2"/>
  </si>
  <si>
    <t>金額 
(直接人件費×その他原価率)</t>
    <rPh sb="0" eb="2">
      <t>キンガク</t>
    </rPh>
    <phoneticPr fontId="2"/>
  </si>
  <si>
    <t>金額 
（直接人件費＋その他原価）×一般管理費等率</t>
    <rPh sb="0" eb="2">
      <t>キンガク</t>
    </rPh>
    <phoneticPr fontId="2"/>
  </si>
  <si>
    <t>(千円未満切捨)</t>
  </si>
  <si>
    <t>地域金融機関を除く人件費</t>
    <rPh sb="0" eb="2">
      <t>チイキ</t>
    </rPh>
    <rPh sb="2" eb="4">
      <t>キンユウ</t>
    </rPh>
    <rPh sb="4" eb="6">
      <t>キカン</t>
    </rPh>
    <rPh sb="7" eb="8">
      <t>ノゾ</t>
    </rPh>
    <phoneticPr fontId="2"/>
  </si>
  <si>
    <t>直接経費</t>
    <rPh sb="0" eb="2">
      <t>チョクセツ</t>
    </rPh>
    <rPh sb="2" eb="4">
      <t>ケイヒ</t>
    </rPh>
    <phoneticPr fontId="3"/>
  </si>
  <si>
    <t>機材購入・輸送費</t>
    <rPh sb="0" eb="2">
      <t>キザイ</t>
    </rPh>
    <rPh sb="2" eb="4">
      <t>コウニュウ</t>
    </rPh>
    <rPh sb="5" eb="8">
      <t>ユソウヒ</t>
    </rPh>
    <phoneticPr fontId="3"/>
  </si>
  <si>
    <t>　(1)　機材製造・購入費等</t>
    <rPh sb="5" eb="7">
      <t>キザイ</t>
    </rPh>
    <rPh sb="7" eb="9">
      <t>セイゾウ</t>
    </rPh>
    <rPh sb="10" eb="13">
      <t>コウニュウヒ</t>
    </rPh>
    <rPh sb="13" eb="14">
      <t>トウ</t>
    </rPh>
    <phoneticPr fontId="5"/>
  </si>
  <si>
    <t>費目</t>
    <phoneticPr fontId="5"/>
  </si>
  <si>
    <t>金額（円）</t>
    <rPh sb="3" eb="4">
      <t>エン</t>
    </rPh>
    <phoneticPr fontId="5"/>
  </si>
  <si>
    <t>備考</t>
    <phoneticPr fontId="5"/>
  </si>
  <si>
    <t>見積根拠資料番号</t>
    <rPh sb="0" eb="2">
      <t>ミツ</t>
    </rPh>
    <rPh sb="2" eb="4">
      <t>コンキョ</t>
    </rPh>
    <rPh sb="4" eb="6">
      <t>シリョウ</t>
    </rPh>
    <rPh sb="6" eb="8">
      <t>バンゴウ</t>
    </rPh>
    <phoneticPr fontId="2"/>
  </si>
  <si>
    <t>部分払
対象回</t>
    <rPh sb="0" eb="2">
      <t>ブブン</t>
    </rPh>
    <rPh sb="2" eb="3">
      <t>バラ</t>
    </rPh>
    <rPh sb="4" eb="6">
      <t>タイショウ</t>
    </rPh>
    <rPh sb="6" eb="7">
      <t>カイ</t>
    </rPh>
    <phoneticPr fontId="5"/>
  </si>
  <si>
    <r>
      <t>①本邦機材製造</t>
    </r>
    <r>
      <rPr>
        <sz val="6"/>
        <rFont val="ＭＳ ゴシック"/>
        <family val="3"/>
        <charset val="128"/>
      </rPr>
      <t>・</t>
    </r>
    <r>
      <rPr>
        <sz val="9"/>
        <rFont val="ＭＳ ゴシック"/>
        <family val="3"/>
        <charset val="128"/>
      </rPr>
      <t>購入費</t>
    </r>
    <phoneticPr fontId="2"/>
  </si>
  <si>
    <t>別紙明細書①のとおり</t>
    <phoneticPr fontId="5"/>
  </si>
  <si>
    <t>小計</t>
    <rPh sb="0" eb="1">
      <t>ショウ</t>
    </rPh>
    <rPh sb="1" eb="2">
      <t>ケイ</t>
    </rPh>
    <phoneticPr fontId="5"/>
  </si>
  <si>
    <r>
      <t>②現地機材製造</t>
    </r>
    <r>
      <rPr>
        <sz val="6"/>
        <rFont val="ＭＳ ゴシック"/>
        <family val="3"/>
        <charset val="128"/>
      </rPr>
      <t>・</t>
    </r>
    <r>
      <rPr>
        <sz val="9"/>
        <rFont val="ＭＳ ゴシック"/>
        <family val="3"/>
        <charset val="128"/>
      </rPr>
      <t>購入費</t>
    </r>
    <phoneticPr fontId="2"/>
  </si>
  <si>
    <t>別紙明細書②のとおり</t>
    <phoneticPr fontId="5"/>
  </si>
  <si>
    <t>③現地
工事費</t>
    <rPh sb="1" eb="3">
      <t>ゲンチ</t>
    </rPh>
    <rPh sb="4" eb="6">
      <t>コウジ</t>
    </rPh>
    <rPh sb="6" eb="7">
      <t>ヒ</t>
    </rPh>
    <phoneticPr fontId="2"/>
  </si>
  <si>
    <t>別紙明細書③のとおり</t>
    <phoneticPr fontId="2"/>
  </si>
  <si>
    <t>小計（①+②+③）</t>
    <rPh sb="0" eb="2">
      <t>ショウケイ</t>
    </rPh>
    <phoneticPr fontId="2"/>
  </si>
  <si>
    <t>（千円未満切捨）</t>
    <rPh sb="1" eb="2">
      <t>セン</t>
    </rPh>
    <phoneticPr fontId="2"/>
  </si>
  <si>
    <t>　(2)　輸送費・保険料・通関手数料</t>
    <rPh sb="5" eb="8">
      <t>ユソウヒ</t>
    </rPh>
    <rPh sb="9" eb="11">
      <t>ホケン</t>
    </rPh>
    <rPh sb="11" eb="12">
      <t>リョウ</t>
    </rPh>
    <rPh sb="13" eb="15">
      <t>ツウカン</t>
    </rPh>
    <rPh sb="15" eb="18">
      <t>テスウリョウ</t>
    </rPh>
    <rPh sb="17" eb="18">
      <t>リョウ</t>
    </rPh>
    <phoneticPr fontId="5"/>
  </si>
  <si>
    <t>単価（円）</t>
    <rPh sb="3" eb="4">
      <t>エン</t>
    </rPh>
    <phoneticPr fontId="5"/>
  </si>
  <si>
    <t>数量</t>
    <phoneticPr fontId="5"/>
  </si>
  <si>
    <t>小計</t>
    <rPh sb="0" eb="1">
      <t>ショウ</t>
    </rPh>
    <phoneticPr fontId="5"/>
  </si>
  <si>
    <t>　(3)　関税・付加価値税（VAT）等</t>
    <rPh sb="5" eb="7">
      <t>カンゼイ</t>
    </rPh>
    <rPh sb="8" eb="10">
      <t>フカ</t>
    </rPh>
    <rPh sb="10" eb="12">
      <t>カチ</t>
    </rPh>
    <rPh sb="12" eb="13">
      <t>ゼイ</t>
    </rPh>
    <rPh sb="18" eb="19">
      <t>トウ</t>
    </rPh>
    <phoneticPr fontId="5"/>
  </si>
  <si>
    <t>　　小計　(1）+(2）+(3）</t>
    <rPh sb="2" eb="4">
      <t>ショウケイ</t>
    </rPh>
    <phoneticPr fontId="5"/>
  </si>
  <si>
    <t>以下非表示エリア</t>
    <rPh sb="0" eb="2">
      <t>イカ</t>
    </rPh>
    <rPh sb="2" eb="5">
      <t>ヒヒョウジ</t>
    </rPh>
    <phoneticPr fontId="2"/>
  </si>
  <si>
    <t>部分払い対象回別旅費小計</t>
    <rPh sb="0" eb="2">
      <t>ブブン</t>
    </rPh>
    <rPh sb="2" eb="3">
      <t>バラ</t>
    </rPh>
    <rPh sb="4" eb="6">
      <t>タイショウ</t>
    </rPh>
    <rPh sb="6" eb="7">
      <t>カイ</t>
    </rPh>
    <rPh sb="7" eb="8">
      <t>ベツ</t>
    </rPh>
    <rPh sb="8" eb="10">
      <t>リョヒ</t>
    </rPh>
    <rPh sb="10" eb="12">
      <t>ショウケイ</t>
    </rPh>
    <phoneticPr fontId="2"/>
  </si>
  <si>
    <t>日当</t>
    <rPh sb="0" eb="2">
      <t>ニットウ</t>
    </rPh>
    <phoneticPr fontId="3"/>
  </si>
  <si>
    <t>宿泊料</t>
    <rPh sb="0" eb="3">
      <t>シュクハクリョウ</t>
    </rPh>
    <phoneticPr fontId="3"/>
  </si>
  <si>
    <t>直接直接経費経費</t>
    <rPh sb="0" eb="2">
      <t>チョクセツ</t>
    </rPh>
    <rPh sb="6" eb="8">
      <t>ケイヒ</t>
    </rPh>
    <phoneticPr fontId="3"/>
  </si>
  <si>
    <t>２．</t>
    <phoneticPr fontId="3"/>
  </si>
  <si>
    <t>旅費</t>
    <rPh sb="0" eb="2">
      <t>リョヒ</t>
    </rPh>
    <phoneticPr fontId="3"/>
  </si>
  <si>
    <t>航空賃</t>
    <rPh sb="0" eb="2">
      <t>コウクウ</t>
    </rPh>
    <rPh sb="2" eb="3">
      <t>チン</t>
    </rPh>
    <phoneticPr fontId="3"/>
  </si>
  <si>
    <t>円</t>
    <rPh sb="0" eb="1">
      <t>エン</t>
    </rPh>
    <phoneticPr fontId="3"/>
  </si>
  <si>
    <t>日当・宿泊料、内国旅費</t>
    <rPh sb="0" eb="2">
      <t>ニットウ</t>
    </rPh>
    <rPh sb="3" eb="6">
      <t>シュクハクリョウ</t>
    </rPh>
    <rPh sb="7" eb="9">
      <t>ナイコク</t>
    </rPh>
    <rPh sb="9" eb="11">
      <t>リョヒ</t>
    </rPh>
    <phoneticPr fontId="3"/>
  </si>
  <si>
    <t>従事
者
キー</t>
    <rPh sb="0" eb="2">
      <t>ジュウジ</t>
    </rPh>
    <rPh sb="3" eb="4">
      <t>シャ</t>
    </rPh>
    <phoneticPr fontId="2"/>
  </si>
  <si>
    <t xml:space="preserve">氏　名
</t>
    <rPh sb="0" eb="1">
      <t>シ</t>
    </rPh>
    <rPh sb="2" eb="3">
      <t>ナ</t>
    </rPh>
    <phoneticPr fontId="2"/>
  </si>
  <si>
    <t>現地業務
期間
(日数)</t>
    <rPh sb="2" eb="4">
      <t>ギョウム</t>
    </rPh>
    <rPh sb="9" eb="10">
      <t>ニチ</t>
    </rPh>
    <rPh sb="10" eb="11">
      <t>スウ</t>
    </rPh>
    <phoneticPr fontId="5"/>
  </si>
  <si>
    <t>航空賃
（円）</t>
    <rPh sb="0" eb="2">
      <t>コウクウ</t>
    </rPh>
    <rPh sb="2" eb="3">
      <t>チン</t>
    </rPh>
    <rPh sb="5" eb="6">
      <t>エン</t>
    </rPh>
    <phoneticPr fontId="5"/>
  </si>
  <si>
    <t>経路
番号</t>
    <rPh sb="0" eb="2">
      <t>ケイロ</t>
    </rPh>
    <rPh sb="3" eb="5">
      <t>バンゴウ</t>
    </rPh>
    <phoneticPr fontId="3"/>
  </si>
  <si>
    <t>搭乗
クラス
（Y/C）</t>
    <rPh sb="0" eb="2">
      <t>トウジョウ</t>
    </rPh>
    <phoneticPr fontId="5"/>
  </si>
  <si>
    <t>日　　当（円）</t>
    <rPh sb="5" eb="6">
      <t>エン</t>
    </rPh>
    <phoneticPr fontId="5"/>
  </si>
  <si>
    <t>宿　泊　料（円）*</t>
    <rPh sb="4" eb="5">
      <t>リョウ</t>
    </rPh>
    <rPh sb="6" eb="7">
      <t>エン</t>
    </rPh>
    <phoneticPr fontId="5"/>
  </si>
  <si>
    <t>日本の
内国旅費
（円）</t>
    <rPh sb="0" eb="2">
      <t>ニホン</t>
    </rPh>
    <rPh sb="10" eb="11">
      <t>エン</t>
    </rPh>
    <phoneticPr fontId="5"/>
  </si>
  <si>
    <t>小計
（円）</t>
    <rPh sb="0" eb="2">
      <t>ショウケイ</t>
    </rPh>
    <rPh sb="4" eb="5">
      <t>エン</t>
    </rPh>
    <phoneticPr fontId="5"/>
  </si>
  <si>
    <t>航空賃を含む合計</t>
    <rPh sb="0" eb="2">
      <t>コウクウ</t>
    </rPh>
    <rPh sb="2" eb="3">
      <t>チン</t>
    </rPh>
    <rPh sb="4" eb="5">
      <t>フク</t>
    </rPh>
    <rPh sb="6" eb="8">
      <t>ゴウケイ</t>
    </rPh>
    <phoneticPr fontId="3"/>
  </si>
  <si>
    <t>×</t>
    <phoneticPr fontId="5"/>
  </si>
  <si>
    <t>日</t>
    <rPh sb="0" eb="1">
      <t>ニチ</t>
    </rPh>
    <phoneticPr fontId="3"/>
  </si>
  <si>
    <t>＝</t>
    <phoneticPr fontId="5"/>
  </si>
  <si>
    <t>泊</t>
    <rPh sb="0" eb="1">
      <t>ハク</t>
    </rPh>
    <phoneticPr fontId="3"/>
  </si>
  <si>
    <t>Y</t>
    <phoneticPr fontId="3"/>
  </si>
  <si>
    <t>C</t>
    <phoneticPr fontId="3"/>
  </si>
  <si>
    <t>現地国内移動</t>
    <rPh sb="0" eb="2">
      <t>ゲンチ</t>
    </rPh>
    <rPh sb="2" eb="3">
      <t>コク</t>
    </rPh>
    <rPh sb="3" eb="4">
      <t>ナイ</t>
    </rPh>
    <rPh sb="4" eb="6">
      <t>イドウ</t>
    </rPh>
    <phoneticPr fontId="3"/>
  </si>
  <si>
    <t>月</t>
  </si>
  <si>
    <t>火</t>
  </si>
  <si>
    <t>水</t>
  </si>
  <si>
    <t>木</t>
  </si>
  <si>
    <t>金</t>
  </si>
  <si>
    <t>土</t>
  </si>
  <si>
    <t>日</t>
  </si>
  <si>
    <t>渡航回数</t>
    <rPh sb="0" eb="2">
      <t>トコウ</t>
    </rPh>
    <rPh sb="2" eb="4">
      <t>カイスウ</t>
    </rPh>
    <phoneticPr fontId="3"/>
  </si>
  <si>
    <t>合計</t>
    <rPh sb="0" eb="2">
      <t>ゴウケイ</t>
    </rPh>
    <phoneticPr fontId="3"/>
  </si>
  <si>
    <t>日数</t>
    <rPh sb="0" eb="2">
      <t>ニッスウ</t>
    </rPh>
    <phoneticPr fontId="3"/>
  </si>
  <si>
    <t>日費</t>
    <rPh sb="0" eb="1">
      <t>ヒ</t>
    </rPh>
    <rPh sb="1" eb="2">
      <t>ヒ</t>
    </rPh>
    <phoneticPr fontId="3"/>
  </si>
  <si>
    <t>泊数</t>
    <rPh sb="0" eb="1">
      <t>トマリ</t>
    </rPh>
    <rPh sb="1" eb="2">
      <t>ス</t>
    </rPh>
    <phoneticPr fontId="3"/>
  </si>
  <si>
    <t>泊費</t>
    <rPh sb="0" eb="1">
      <t>ハク</t>
    </rPh>
    <rPh sb="1" eb="2">
      <t>ヒ</t>
    </rPh>
    <phoneticPr fontId="3"/>
  </si>
  <si>
    <t>経路番号</t>
    <rPh sb="0" eb="2">
      <t>ケイロ</t>
    </rPh>
    <rPh sb="2" eb="4">
      <t>バンゴウ</t>
    </rPh>
    <phoneticPr fontId="2"/>
  </si>
  <si>
    <t>航空賃
（諸費用込）</t>
    <rPh sb="0" eb="2">
      <t>コウクウ</t>
    </rPh>
    <rPh sb="2" eb="3">
      <t>チン</t>
    </rPh>
    <rPh sb="5" eb="6">
      <t>ショ</t>
    </rPh>
    <rPh sb="6" eb="8">
      <t>ヒヨウ</t>
    </rPh>
    <rPh sb="8" eb="9">
      <t>コミ</t>
    </rPh>
    <phoneticPr fontId="2"/>
  </si>
  <si>
    <r>
      <t xml:space="preserve">搭乗
</t>
    </r>
    <r>
      <rPr>
        <sz val="8"/>
        <rFont val="ＭＳ ゴシック"/>
        <family val="3"/>
        <charset val="128"/>
      </rPr>
      <t>クラス</t>
    </r>
    <rPh sb="0" eb="2">
      <t>トウジョウ</t>
    </rPh>
    <phoneticPr fontId="2"/>
  </si>
  <si>
    <t>航空賃</t>
    <rPh sb="0" eb="2">
      <t>コウクウ</t>
    </rPh>
    <rPh sb="2" eb="3">
      <t>チン</t>
    </rPh>
    <phoneticPr fontId="2"/>
  </si>
  <si>
    <r>
      <t xml:space="preserve">空港税
</t>
    </r>
    <r>
      <rPr>
        <sz val="8"/>
        <rFont val="ＭＳ ゴシック"/>
        <family val="3"/>
        <charset val="128"/>
      </rPr>
      <t>（国内）</t>
    </r>
    <r>
      <rPr>
        <sz val="8"/>
        <color rgb="FFFF0000"/>
        <rFont val="ＭＳ ゴシック"/>
        <family val="3"/>
        <charset val="128"/>
      </rPr>
      <t>税抜</t>
    </r>
    <rPh sb="0" eb="3">
      <t>クウコウゼイ</t>
    </rPh>
    <rPh sb="5" eb="7">
      <t>コクナイ</t>
    </rPh>
    <rPh sb="8" eb="9">
      <t>ゼイ</t>
    </rPh>
    <rPh sb="9" eb="10">
      <t>ヌ</t>
    </rPh>
    <phoneticPr fontId="2"/>
  </si>
  <si>
    <r>
      <t xml:space="preserve">燃油
</t>
    </r>
    <r>
      <rPr>
        <sz val="8"/>
        <rFont val="ＭＳ ゴシック"/>
        <family val="3"/>
        <charset val="128"/>
      </rPr>
      <t>チャージ</t>
    </r>
    <rPh sb="0" eb="2">
      <t>ネンユ</t>
    </rPh>
    <phoneticPr fontId="2"/>
  </si>
  <si>
    <t>空港税
（海外）</t>
    <rPh sb="0" eb="3">
      <t>クウコウゼイ</t>
    </rPh>
    <rPh sb="5" eb="7">
      <t>カイガイ</t>
    </rPh>
    <phoneticPr fontId="2"/>
  </si>
  <si>
    <t>国際観光
旅客税</t>
    <rPh sb="0" eb="2">
      <t>コクサイ</t>
    </rPh>
    <rPh sb="2" eb="4">
      <t>カンコウ</t>
    </rPh>
    <rPh sb="5" eb="7">
      <t>リョキャク</t>
    </rPh>
    <rPh sb="7" eb="8">
      <t>ゼイ</t>
    </rPh>
    <phoneticPr fontId="2"/>
  </si>
  <si>
    <r>
      <t xml:space="preserve">発券手数料
</t>
    </r>
    <r>
      <rPr>
        <sz val="10"/>
        <color rgb="FFFF0000"/>
        <rFont val="ＭＳ ゴシック"/>
        <family val="3"/>
        <charset val="128"/>
      </rPr>
      <t>（税抜）</t>
    </r>
    <rPh sb="0" eb="2">
      <t>ハッケン</t>
    </rPh>
    <rPh sb="2" eb="5">
      <t>テスウリョウ</t>
    </rPh>
    <rPh sb="7" eb="8">
      <t>ゼイ</t>
    </rPh>
    <rPh sb="8" eb="9">
      <t>ヌ</t>
    </rPh>
    <phoneticPr fontId="2"/>
  </si>
  <si>
    <t>その他</t>
    <rPh sb="2" eb="3">
      <t>タ</t>
    </rPh>
    <phoneticPr fontId="2"/>
  </si>
  <si>
    <t>経　路</t>
  </si>
  <si>
    <t>*航空経路</t>
    <rPh sb="1" eb="3">
      <t>コウクウ</t>
    </rPh>
    <rPh sb="3" eb="5">
      <t>ケイロ</t>
    </rPh>
    <phoneticPr fontId="3"/>
  </si>
  <si>
    <t>部分払い対象回別旅費小計</t>
    <rPh sb="0" eb="2">
      <t>ブブン</t>
    </rPh>
    <rPh sb="2" eb="3">
      <t>バラ</t>
    </rPh>
    <rPh sb="4" eb="6">
      <t>タイショウ</t>
    </rPh>
    <rPh sb="6" eb="7">
      <t>カイ</t>
    </rPh>
    <rPh sb="7" eb="8">
      <t>ベツ</t>
    </rPh>
    <rPh sb="8" eb="10">
      <t>リョヒ</t>
    </rPh>
    <rPh sb="10" eb="12">
      <t>ショウケイ</t>
    </rPh>
    <phoneticPr fontId="3"/>
  </si>
  <si>
    <t>地域金融機関を除く旅費</t>
    <rPh sb="0" eb="2">
      <t>チイキ</t>
    </rPh>
    <rPh sb="2" eb="4">
      <t>キンユウ</t>
    </rPh>
    <rPh sb="4" eb="6">
      <t>キカン</t>
    </rPh>
    <rPh sb="7" eb="8">
      <t>ノゾ</t>
    </rPh>
    <rPh sb="9" eb="11">
      <t>リョヒ</t>
    </rPh>
    <phoneticPr fontId="2"/>
  </si>
  <si>
    <t>所属
分類</t>
    <phoneticPr fontId="2"/>
  </si>
  <si>
    <t>直接経費合計額</t>
    <rPh sb="0" eb="2">
      <t>チョクセツ</t>
    </rPh>
    <rPh sb="2" eb="4">
      <t>ケイヒ</t>
    </rPh>
    <rPh sb="4" eb="6">
      <t>ゴウケイ</t>
    </rPh>
    <rPh sb="6" eb="7">
      <t>ガク</t>
    </rPh>
    <phoneticPr fontId="2"/>
  </si>
  <si>
    <t>管理費率</t>
    <rPh sb="0" eb="3">
      <t>カンリヒ</t>
    </rPh>
    <rPh sb="3" eb="4">
      <t>リツ</t>
    </rPh>
    <phoneticPr fontId="2"/>
  </si>
  <si>
    <t>（除く本邦受入活動業務費）</t>
    <rPh sb="1" eb="2">
      <t>ノゾ</t>
    </rPh>
    <rPh sb="3" eb="5">
      <t>ホンポウ</t>
    </rPh>
    <rPh sb="5" eb="7">
      <t>ウケイレ</t>
    </rPh>
    <rPh sb="7" eb="9">
      <t>カツドウ</t>
    </rPh>
    <rPh sb="9" eb="11">
      <t>ギョウム</t>
    </rPh>
    <rPh sb="11" eb="12">
      <t>ヒ</t>
    </rPh>
    <phoneticPr fontId="2"/>
  </si>
  <si>
    <t>円　×</t>
    <rPh sb="0" eb="1">
      <t>エン</t>
    </rPh>
    <phoneticPr fontId="2"/>
  </si>
  <si>
    <t>％　＝</t>
    <phoneticPr fontId="2"/>
  </si>
  <si>
    <t>費目</t>
    <rPh sb="0" eb="2">
      <t>ヒモク</t>
    </rPh>
    <phoneticPr fontId="2"/>
  </si>
  <si>
    <t>単価(円）</t>
    <rPh sb="0" eb="2">
      <t>タンカ</t>
    </rPh>
    <rPh sb="3" eb="4">
      <t>エン</t>
    </rPh>
    <phoneticPr fontId="2"/>
  </si>
  <si>
    <t>数量</t>
    <rPh sb="0" eb="2">
      <t>スウリョウ</t>
    </rPh>
    <phoneticPr fontId="2"/>
  </si>
  <si>
    <t>金額(円）</t>
    <rPh sb="0" eb="2">
      <t>キンガク</t>
    </rPh>
    <rPh sb="3" eb="4">
      <t>エン</t>
    </rPh>
    <phoneticPr fontId="2"/>
  </si>
  <si>
    <t>備考</t>
    <rPh sb="0" eb="2">
      <t>ビコウ</t>
    </rPh>
    <phoneticPr fontId="2"/>
  </si>
  <si>
    <r>
      <rPr>
        <sz val="10"/>
        <color theme="1"/>
        <rFont val="ＭＳ ゴシック"/>
        <family val="3"/>
        <charset val="128"/>
      </rPr>
      <t>（１）</t>
    </r>
    <r>
      <rPr>
        <sz val="12"/>
        <color theme="1"/>
        <rFont val="ＭＳ ゴシック"/>
        <family val="3"/>
        <charset val="128"/>
      </rPr>
      <t xml:space="preserve">
車
両
関
係
費
</t>
    </r>
    <rPh sb="4" eb="5">
      <t>シャ</t>
    </rPh>
    <rPh sb="6" eb="7">
      <t>リョウ</t>
    </rPh>
    <rPh sb="8" eb="9">
      <t>ケン</t>
    </rPh>
    <rPh sb="10" eb="11">
      <t>カカル</t>
    </rPh>
    <rPh sb="12" eb="13">
      <t>ヒ</t>
    </rPh>
    <phoneticPr fontId="2"/>
  </si>
  <si>
    <t>小計</t>
    <rPh sb="0" eb="2">
      <t>ショウケイ</t>
    </rPh>
    <phoneticPr fontId="2"/>
  </si>
  <si>
    <r>
      <rPr>
        <sz val="10"/>
        <color theme="1"/>
        <rFont val="ＭＳ ゴシック"/>
        <family val="3"/>
        <charset val="128"/>
      </rPr>
      <t>（２）</t>
    </r>
    <r>
      <rPr>
        <sz val="12"/>
        <color theme="1"/>
        <rFont val="ＭＳ ゴシック"/>
        <family val="3"/>
        <charset val="128"/>
      </rPr>
      <t xml:space="preserve">
現
地
傭
人
費
</t>
    </r>
    <rPh sb="4" eb="5">
      <t>ゲン</t>
    </rPh>
    <rPh sb="6" eb="7">
      <t>チ</t>
    </rPh>
    <rPh sb="8" eb="9">
      <t>ヨウ</t>
    </rPh>
    <rPh sb="10" eb="11">
      <t>ジン</t>
    </rPh>
    <rPh sb="12" eb="13">
      <t>ヒ</t>
    </rPh>
    <phoneticPr fontId="2"/>
  </si>
  <si>
    <r>
      <rPr>
        <sz val="10"/>
        <color theme="1"/>
        <rFont val="ＭＳ ゴシック"/>
        <family val="3"/>
        <charset val="128"/>
      </rPr>
      <t>（３）</t>
    </r>
    <r>
      <rPr>
        <sz val="12"/>
        <color theme="1"/>
        <rFont val="ＭＳ ゴシック"/>
        <family val="3"/>
        <charset val="128"/>
      </rPr>
      <t xml:space="preserve">
現
地
交
通
費
</t>
    </r>
    <rPh sb="4" eb="5">
      <t>ゲン</t>
    </rPh>
    <rPh sb="6" eb="7">
      <t>チ</t>
    </rPh>
    <rPh sb="8" eb="9">
      <t>マジワル</t>
    </rPh>
    <rPh sb="10" eb="11">
      <t>トオル</t>
    </rPh>
    <rPh sb="12" eb="13">
      <t>ヒ</t>
    </rPh>
    <phoneticPr fontId="2"/>
  </si>
  <si>
    <r>
      <rPr>
        <sz val="10"/>
        <color theme="1"/>
        <rFont val="ＭＳ ゴシック"/>
        <family val="3"/>
        <charset val="128"/>
      </rPr>
      <t>（４）</t>
    </r>
    <r>
      <rPr>
        <sz val="12"/>
        <color theme="1"/>
        <rFont val="ＭＳ ゴシック"/>
        <family val="3"/>
        <charset val="128"/>
      </rPr>
      <t xml:space="preserve">
現
地
再
委
託
費
</t>
    </r>
    <rPh sb="4" eb="5">
      <t>ゲン</t>
    </rPh>
    <rPh sb="6" eb="7">
      <t>チ</t>
    </rPh>
    <rPh sb="8" eb="9">
      <t>フタタビ</t>
    </rPh>
    <rPh sb="10" eb="11">
      <t>ユダネル</t>
    </rPh>
    <rPh sb="12" eb="13">
      <t>カコツケル</t>
    </rPh>
    <rPh sb="14" eb="15">
      <t>ヒ</t>
    </rPh>
    <phoneticPr fontId="2"/>
  </si>
  <si>
    <r>
      <rPr>
        <sz val="10"/>
        <color theme="1"/>
        <rFont val="ＭＳ ゴシック"/>
        <family val="3"/>
        <charset val="128"/>
      </rPr>
      <t>（５）</t>
    </r>
    <r>
      <rPr>
        <sz val="12"/>
        <color theme="1"/>
        <rFont val="ＭＳ ゴシック"/>
        <family val="3"/>
        <charset val="128"/>
      </rPr>
      <t xml:space="preserve">
セ
ミ
ナ
｜
・
広
報
費
</t>
    </r>
    <rPh sb="14" eb="15">
      <t>ヒロ</t>
    </rPh>
    <rPh sb="16" eb="17">
      <t>ホウ</t>
    </rPh>
    <rPh sb="18" eb="19">
      <t>ツイエル</t>
    </rPh>
    <phoneticPr fontId="2"/>
  </si>
  <si>
    <t>小計(1)+(2)+(3)+(4)+(5)</t>
    <rPh sb="0" eb="2">
      <t>ショウケイ</t>
    </rPh>
    <phoneticPr fontId="2"/>
  </si>
  <si>
    <t>部分払い対象回別小計</t>
    <rPh sb="0" eb="2">
      <t>ブブン</t>
    </rPh>
    <rPh sb="2" eb="3">
      <t>バラ</t>
    </rPh>
    <rPh sb="4" eb="6">
      <t>タイショウ</t>
    </rPh>
    <rPh sb="6" eb="7">
      <t>カイ</t>
    </rPh>
    <rPh sb="7" eb="8">
      <t>ベツ</t>
    </rPh>
    <rPh sb="8" eb="10">
      <t>ショウケイ</t>
    </rPh>
    <phoneticPr fontId="3"/>
  </si>
  <si>
    <t>Ⅱ．</t>
    <phoneticPr fontId="2"/>
  </si>
  <si>
    <t>４.本邦受入活動費</t>
    <phoneticPr fontId="2"/>
  </si>
  <si>
    <t>１）航空賃</t>
    <rPh sb="2" eb="4">
      <t>コウクウ</t>
    </rPh>
    <rPh sb="4" eb="5">
      <t>チン</t>
    </rPh>
    <phoneticPr fontId="2"/>
  </si>
  <si>
    <t>受入内容（航空経路）</t>
    <rPh sb="0" eb="2">
      <t>ウケイレ</t>
    </rPh>
    <rPh sb="2" eb="4">
      <t>ナイヨウ</t>
    </rPh>
    <rPh sb="5" eb="7">
      <t>コウクウ</t>
    </rPh>
    <rPh sb="7" eb="9">
      <t>ケイロ</t>
    </rPh>
    <phoneticPr fontId="2"/>
  </si>
  <si>
    <t>人数</t>
    <rPh sb="0" eb="2">
      <t>ニンズウ</t>
    </rPh>
    <phoneticPr fontId="2"/>
  </si>
  <si>
    <t>合計</t>
    <rPh sb="0" eb="2">
      <t>ゴウケイ</t>
    </rPh>
    <phoneticPr fontId="2"/>
  </si>
  <si>
    <t>部分払
対象回</t>
    <phoneticPr fontId="2"/>
  </si>
  <si>
    <t>２）本邦受入活動業務費</t>
    <rPh sb="2" eb="4">
      <t>ホンポウ</t>
    </rPh>
    <rPh sb="4" eb="6">
      <t>ウケイレ</t>
    </rPh>
    <rPh sb="6" eb="8">
      <t>カツドウ</t>
    </rPh>
    <rPh sb="8" eb="10">
      <t>ギョウム</t>
    </rPh>
    <rPh sb="10" eb="11">
      <t>ヒ</t>
    </rPh>
    <phoneticPr fontId="2"/>
  </si>
  <si>
    <t>受入内容</t>
    <rPh sb="0" eb="2">
      <t>ウケイレ</t>
    </rPh>
    <rPh sb="2" eb="4">
      <t>ナイヨウ</t>
    </rPh>
    <phoneticPr fontId="2"/>
  </si>
  <si>
    <t>単価</t>
    <rPh sb="0" eb="2">
      <t>タンカ</t>
    </rPh>
    <phoneticPr fontId="2"/>
  </si>
  <si>
    <t>日数</t>
    <rPh sb="0" eb="2">
      <t>ニッスウ</t>
    </rPh>
    <phoneticPr fontId="2"/>
  </si>
  <si>
    <t>第2回本邦受入活動</t>
    <phoneticPr fontId="2"/>
  </si>
  <si>
    <t>第3回本邦受入活動</t>
    <phoneticPr fontId="2"/>
  </si>
  <si>
    <t>【別紙明細書】</t>
    <rPh sb="1" eb="3">
      <t>ベッシ</t>
    </rPh>
    <rPh sb="3" eb="6">
      <t>メイサイショ</t>
    </rPh>
    <phoneticPr fontId="5"/>
  </si>
  <si>
    <t>① 本邦機材製造・購入費</t>
    <rPh sb="2" eb="4">
      <t>ホンポウ</t>
    </rPh>
    <rPh sb="6" eb="8">
      <t>セイゾウ</t>
    </rPh>
    <phoneticPr fontId="5"/>
  </si>
  <si>
    <t>品名</t>
    <rPh sb="0" eb="2">
      <t>ヒンメイ</t>
    </rPh>
    <phoneticPr fontId="5"/>
  </si>
  <si>
    <t>仕様</t>
    <phoneticPr fontId="5"/>
  </si>
  <si>
    <t>単価（円）</t>
    <rPh sb="0" eb="2">
      <t>タンカ</t>
    </rPh>
    <rPh sb="3" eb="4">
      <t>エン</t>
    </rPh>
    <phoneticPr fontId="5"/>
  </si>
  <si>
    <t>数量</t>
    <rPh sb="0" eb="2">
      <t>スウリョウ</t>
    </rPh>
    <phoneticPr fontId="5"/>
  </si>
  <si>
    <t>金額（円）</t>
    <rPh sb="0" eb="1">
      <t>キン</t>
    </rPh>
    <rPh sb="1" eb="2">
      <t>ガク</t>
    </rPh>
    <rPh sb="3" eb="4">
      <t>エン</t>
    </rPh>
    <phoneticPr fontId="5"/>
  </si>
  <si>
    <t>備考</t>
    <rPh sb="0" eb="2">
      <t>ビコウ</t>
    </rPh>
    <phoneticPr fontId="5"/>
  </si>
  <si>
    <t>本邦機材製造・購入費　計　　</t>
    <rPh sb="0" eb="2">
      <t>ホンポウ</t>
    </rPh>
    <rPh sb="2" eb="4">
      <t>キザイ</t>
    </rPh>
    <rPh sb="4" eb="6">
      <t>セイゾウ</t>
    </rPh>
    <rPh sb="7" eb="9">
      <t>コウニュウ</t>
    </rPh>
    <rPh sb="9" eb="10">
      <t>ヒ</t>
    </rPh>
    <rPh sb="11" eb="12">
      <t>ショウケイ</t>
    </rPh>
    <phoneticPr fontId="5"/>
  </si>
  <si>
    <t>② 現地機材製造・購入費</t>
    <rPh sb="2" eb="4">
      <t>ゲンチ</t>
    </rPh>
    <phoneticPr fontId="5"/>
  </si>
  <si>
    <t>金額（円）</t>
    <rPh sb="0" eb="2">
      <t>キンガク</t>
    </rPh>
    <rPh sb="3" eb="4">
      <t>エン</t>
    </rPh>
    <phoneticPr fontId="5"/>
  </si>
  <si>
    <t>現地機材製造・購入費　計</t>
    <rPh sb="0" eb="2">
      <t>ゲンチ</t>
    </rPh>
    <rPh sb="2" eb="4">
      <t>キザイ</t>
    </rPh>
    <rPh sb="4" eb="6">
      <t>セイゾウ</t>
    </rPh>
    <rPh sb="7" eb="9">
      <t>コウニュウ</t>
    </rPh>
    <rPh sb="9" eb="10">
      <t>ヒ</t>
    </rPh>
    <rPh sb="11" eb="12">
      <t>ケイ</t>
    </rPh>
    <phoneticPr fontId="5"/>
  </si>
  <si>
    <t>③ 現地工事費</t>
    <rPh sb="2" eb="4">
      <t>ゲンチ</t>
    </rPh>
    <rPh sb="4" eb="6">
      <t>コウジ</t>
    </rPh>
    <rPh sb="6" eb="7">
      <t>ヒ</t>
    </rPh>
    <phoneticPr fontId="2"/>
  </si>
  <si>
    <t>単価（円）</t>
    <phoneticPr fontId="2"/>
  </si>
  <si>
    <t>数量</t>
    <phoneticPr fontId="2"/>
  </si>
  <si>
    <t>金額（円）</t>
    <phoneticPr fontId="2"/>
  </si>
  <si>
    <t>（労務費）</t>
    <rPh sb="1" eb="4">
      <t>ロウムヒ</t>
    </rPh>
    <phoneticPr fontId="2"/>
  </si>
  <si>
    <t>現地工事費　計　</t>
    <rPh sb="0" eb="2">
      <t>ゲンチ</t>
    </rPh>
    <rPh sb="2" eb="4">
      <t>コウジ</t>
    </rPh>
    <rPh sb="4" eb="5">
      <t>ヒ</t>
    </rPh>
    <phoneticPr fontId="2"/>
  </si>
  <si>
    <t>（注）仕様欄には製品のサイズ等の詳細情報を明記して下さい。</t>
    <rPh sb="1" eb="2">
      <t>チュウ</t>
    </rPh>
    <phoneticPr fontId="2"/>
  </si>
  <si>
    <t>（注）労務費を計上する場合は、仕様・担当業務を入れ、業務費単価、日数を記載ください。</t>
    <rPh sb="1" eb="2">
      <t>チュウ</t>
    </rPh>
    <rPh sb="3" eb="6">
      <t>ロウムヒ</t>
    </rPh>
    <rPh sb="7" eb="9">
      <t>ケイジョウ</t>
    </rPh>
    <rPh sb="11" eb="13">
      <t>バアイ</t>
    </rPh>
    <rPh sb="15" eb="17">
      <t>シヨウ</t>
    </rPh>
    <rPh sb="18" eb="20">
      <t>タントウ</t>
    </rPh>
    <rPh sb="20" eb="22">
      <t>ギョウム</t>
    </rPh>
    <rPh sb="23" eb="24">
      <t>イ</t>
    </rPh>
    <rPh sb="26" eb="28">
      <t>ギョウム</t>
    </rPh>
    <rPh sb="28" eb="29">
      <t>ヒ</t>
    </rPh>
    <rPh sb="29" eb="31">
      <t>タンカ</t>
    </rPh>
    <rPh sb="32" eb="34">
      <t>ニッスウ</t>
    </rPh>
    <rPh sb="35" eb="37">
      <t>キサイ</t>
    </rPh>
    <phoneticPr fontId="2"/>
  </si>
  <si>
    <t>従事者
キー</t>
    <rPh sb="0" eb="2">
      <t>ジュウジ</t>
    </rPh>
    <rPh sb="2" eb="3">
      <t>シャ</t>
    </rPh>
    <phoneticPr fontId="5"/>
  </si>
  <si>
    <t>氏名</t>
    <rPh sb="0" eb="2">
      <t>シメイ</t>
    </rPh>
    <phoneticPr fontId="5"/>
  </si>
  <si>
    <t>担当業務</t>
    <rPh sb="2" eb="4">
      <t>ギョウイム</t>
    </rPh>
    <phoneticPr fontId="5"/>
  </si>
  <si>
    <t>所属先</t>
  </si>
  <si>
    <t>格付</t>
  </si>
  <si>
    <t>生年月日</t>
    <rPh sb="0" eb="2">
      <t>セイネン</t>
    </rPh>
    <rPh sb="2" eb="4">
      <t>ガッピ</t>
    </rPh>
    <phoneticPr fontId="2"/>
  </si>
  <si>
    <r>
      <t>最終学歴</t>
    </r>
    <r>
      <rPr>
        <vertAlign val="superscript"/>
        <sz val="12"/>
        <rFont val="ＭＳ ゴシック"/>
        <family val="3"/>
        <charset val="128"/>
      </rPr>
      <t xml:space="preserve"> </t>
    </r>
    <phoneticPr fontId="5"/>
  </si>
  <si>
    <t>卒業年月</t>
    <phoneticPr fontId="5"/>
  </si>
  <si>
    <t>[附属書Ⅳ]</t>
    <rPh sb="1" eb="4">
      <t>フゾクショ</t>
    </rPh>
    <phoneticPr fontId="2"/>
  </si>
  <si>
    <t>[別添]</t>
    <rPh sb="1" eb="3">
      <t>ベッテン</t>
    </rPh>
    <phoneticPr fontId="2"/>
  </si>
  <si>
    <t>業務従事者名簿　　</t>
  </si>
  <si>
    <t>変更業務従事者名簿　　</t>
    <rPh sb="0" eb="2">
      <t>ヘンコウ</t>
    </rPh>
    <phoneticPr fontId="2"/>
  </si>
  <si>
    <t>作成日</t>
    <rPh sb="0" eb="2">
      <t>サクセイ</t>
    </rPh>
    <rPh sb="2" eb="3">
      <t>ヒ</t>
    </rPh>
    <phoneticPr fontId="2"/>
  </si>
  <si>
    <t>次長</t>
    <rPh sb="0" eb="2">
      <t>ジチョウ</t>
    </rPh>
    <phoneticPr fontId="2"/>
  </si>
  <si>
    <t>課長</t>
    <rPh sb="0" eb="2">
      <t>カチョウ</t>
    </rPh>
    <phoneticPr fontId="2"/>
  </si>
  <si>
    <t>班長</t>
    <rPh sb="0" eb="2">
      <t>ハンチョウ</t>
    </rPh>
    <phoneticPr fontId="2"/>
  </si>
  <si>
    <t>起案者</t>
    <rPh sb="0" eb="3">
      <t>キアンシャ</t>
    </rPh>
    <phoneticPr fontId="2"/>
  </si>
  <si>
    <t>（単位：円、全て税込み）</t>
    <phoneticPr fontId="2"/>
  </si>
  <si>
    <t>税込金額</t>
    <rPh sb="0" eb="2">
      <t>ゼイコ</t>
    </rPh>
    <rPh sb="2" eb="4">
      <t>キンガク</t>
    </rPh>
    <phoneticPr fontId="2"/>
  </si>
  <si>
    <t>【年度別】</t>
    <rPh sb="1" eb="3">
      <t>ネンド</t>
    </rPh>
    <rPh sb="3" eb="4">
      <t>ベツ</t>
    </rPh>
    <phoneticPr fontId="2"/>
  </si>
  <si>
    <t>税抜金額</t>
    <rPh sb="0" eb="1">
      <t>ゼイ</t>
    </rPh>
    <rPh sb="1" eb="2">
      <t>ヌ</t>
    </rPh>
    <rPh sb="2" eb="4">
      <t>キンガク</t>
    </rPh>
    <phoneticPr fontId="2"/>
  </si>
  <si>
    <t>消費税</t>
    <rPh sb="0" eb="3">
      <t>ショウヒゼイ</t>
    </rPh>
    <phoneticPr fontId="2"/>
  </si>
  <si>
    <t>部分払い回数</t>
    <rPh sb="0" eb="2">
      <t>ブブン</t>
    </rPh>
    <rPh sb="2" eb="3">
      <t>バラ</t>
    </rPh>
    <rPh sb="4" eb="6">
      <t>カイスウ</t>
    </rPh>
    <phoneticPr fontId="2"/>
  </si>
  <si>
    <t>【支払種別】</t>
    <phoneticPr fontId="2"/>
  </si>
  <si>
    <t>請求予定日</t>
    <rPh sb="0" eb="2">
      <t>セイキュウ</t>
    </rPh>
    <rPh sb="2" eb="4">
      <t>ヨテイ</t>
    </rPh>
    <rPh sb="4" eb="5">
      <t>ビ</t>
    </rPh>
    <phoneticPr fontId="2"/>
  </si>
  <si>
    <r>
      <t>契約金額相当額（消費税抜）</t>
    </r>
    <r>
      <rPr>
        <vertAlign val="superscript"/>
        <sz val="8"/>
        <rFont val="ＭＳ ゴシック"/>
        <family val="3"/>
        <charset val="128"/>
      </rPr>
      <t>[4]</t>
    </r>
    <rPh sb="0" eb="2">
      <t>ケイヤク</t>
    </rPh>
    <rPh sb="2" eb="4">
      <t>キンガク</t>
    </rPh>
    <rPh sb="4" eb="6">
      <t>ソウトウ</t>
    </rPh>
    <rPh sb="6" eb="7">
      <t>ガク</t>
    </rPh>
    <phoneticPr fontId="2"/>
  </si>
  <si>
    <t>契約金相当額（今回までの）</t>
    <rPh sb="0" eb="3">
      <t>ケイヤクキン</t>
    </rPh>
    <rPh sb="3" eb="5">
      <t>ソウトウ</t>
    </rPh>
    <rPh sb="5" eb="6">
      <t>ガク</t>
    </rPh>
    <rPh sb="7" eb="9">
      <t>コンカイ</t>
    </rPh>
    <phoneticPr fontId="2"/>
  </si>
  <si>
    <t>前払</t>
    <rPh sb="0" eb="2">
      <t>マエバラ</t>
    </rPh>
    <phoneticPr fontId="2"/>
  </si>
  <si>
    <t>&gt;=履行期間開始日</t>
    <rPh sb="2" eb="4">
      <t>リコウ</t>
    </rPh>
    <rPh sb="4" eb="6">
      <t>キカン</t>
    </rPh>
    <rPh sb="6" eb="8">
      <t>カイシ</t>
    </rPh>
    <rPh sb="8" eb="9">
      <t>ビ</t>
    </rPh>
    <phoneticPr fontId="2"/>
  </si>
  <si>
    <t>(直接経費+外部人材活用費+管理費）--（Ａ）</t>
    <rPh sb="1" eb="3">
      <t>チョクセツ</t>
    </rPh>
    <rPh sb="3" eb="5">
      <t>ケイヒ</t>
    </rPh>
    <rPh sb="6" eb="8">
      <t>ガイブ</t>
    </rPh>
    <rPh sb="8" eb="10">
      <t>ジンザイ</t>
    </rPh>
    <rPh sb="10" eb="12">
      <t>カツヨウ</t>
    </rPh>
    <rPh sb="12" eb="13">
      <t>ヒ</t>
    </rPh>
    <rPh sb="14" eb="17">
      <t>カンリヒ</t>
    </rPh>
    <phoneticPr fontId="2"/>
  </si>
  <si>
    <t>（千円未満切捨て）</t>
  </si>
  <si>
    <t>※ 契約金額(税込み)の40%が上限</t>
    <phoneticPr fontId="2"/>
  </si>
  <si>
    <t>先行する直近までの「契約金額相当額</t>
    <rPh sb="0" eb="2">
      <t>センコウ</t>
    </rPh>
    <rPh sb="4" eb="6">
      <t>チョッキン</t>
    </rPh>
    <rPh sb="10" eb="12">
      <t>ケイヤク</t>
    </rPh>
    <rPh sb="12" eb="14">
      <t>キンガク</t>
    </rPh>
    <rPh sb="14" eb="16">
      <t>ソウトウ</t>
    </rPh>
    <rPh sb="16" eb="17">
      <t>ガク</t>
    </rPh>
    <phoneticPr fontId="2"/>
  </si>
  <si>
    <t>成果品提出予定日</t>
    <rPh sb="0" eb="2">
      <t>セイカ</t>
    </rPh>
    <rPh sb="2" eb="3">
      <t>ヒン</t>
    </rPh>
    <rPh sb="3" eb="5">
      <t>テイシュツ</t>
    </rPh>
    <rPh sb="5" eb="7">
      <t>ヨテイ</t>
    </rPh>
    <rPh sb="7" eb="8">
      <t>ビ</t>
    </rPh>
    <phoneticPr fontId="2"/>
  </si>
  <si>
    <t>（消費税税抜）」--（Ｂ）</t>
    <phoneticPr fontId="2"/>
  </si>
  <si>
    <t>部分払1回目</t>
    <rPh sb="0" eb="2">
      <t>ブブン</t>
    </rPh>
    <rPh sb="2" eb="3">
      <t>ハラ</t>
    </rPh>
    <rPh sb="4" eb="5">
      <t>カイ</t>
    </rPh>
    <rPh sb="5" eb="6">
      <t>メ</t>
    </rPh>
    <phoneticPr fontId="2"/>
  </si>
  <si>
    <t xml:space="preserve">今回部分払の「契約相当金額（消費税税抜）」--（C)  </t>
    <rPh sb="0" eb="2">
      <t>コンカイ</t>
    </rPh>
    <rPh sb="2" eb="4">
      <t>ブブン</t>
    </rPh>
    <rPh sb="4" eb="5">
      <t>バラ</t>
    </rPh>
    <rPh sb="7" eb="9">
      <t>ケイヤク</t>
    </rPh>
    <rPh sb="9" eb="11">
      <t>ソウトウ</t>
    </rPh>
    <rPh sb="11" eb="13">
      <t>キンガク</t>
    </rPh>
    <rPh sb="14" eb="17">
      <t>ショウヒゼイ</t>
    </rPh>
    <rPh sb="17" eb="18">
      <t>ゼイ</t>
    </rPh>
    <rPh sb="18" eb="19">
      <t>ヌ</t>
    </rPh>
    <phoneticPr fontId="2"/>
  </si>
  <si>
    <t>部分払2回目</t>
    <rPh sb="0" eb="2">
      <t>ブブン</t>
    </rPh>
    <rPh sb="2" eb="3">
      <t>ハラ</t>
    </rPh>
    <rPh sb="4" eb="6">
      <t>カイメ</t>
    </rPh>
    <phoneticPr fontId="2"/>
  </si>
  <si>
    <t xml:space="preserve"> [(C)=(A)-(B)]</t>
  </si>
  <si>
    <t>部分払3回目</t>
    <rPh sb="0" eb="2">
      <t>ブブン</t>
    </rPh>
    <rPh sb="2" eb="3">
      <t>ハラ</t>
    </rPh>
    <rPh sb="4" eb="6">
      <t>カイメ</t>
    </rPh>
    <phoneticPr fontId="2"/>
  </si>
  <si>
    <t>部分払金額
（消費税抜）</t>
    <rPh sb="0" eb="2">
      <t>ブブン</t>
    </rPh>
    <rPh sb="2" eb="3">
      <t>バラ</t>
    </rPh>
    <rPh sb="3" eb="5">
      <t>キンガク</t>
    </rPh>
    <phoneticPr fontId="2"/>
  </si>
  <si>
    <t xml:space="preserve">今回部分払の「契約相当金額（消費税税抜）」--（C) </t>
    <phoneticPr fontId="2"/>
  </si>
  <si>
    <t>部分払4回目</t>
    <rPh sb="0" eb="2">
      <t>ブブン</t>
    </rPh>
    <rPh sb="2" eb="3">
      <t>ハラ</t>
    </rPh>
    <rPh sb="4" eb="6">
      <t>カイメ</t>
    </rPh>
    <phoneticPr fontId="2"/>
  </si>
  <si>
    <t>　　X (9/10-前払金額/契約金額（消費税抜）--(D)</t>
    <rPh sb="10" eb="12">
      <t>マエバライ</t>
    </rPh>
    <rPh sb="12" eb="14">
      <t>キンガク</t>
    </rPh>
    <rPh sb="15" eb="17">
      <t>ケイヤク</t>
    </rPh>
    <rPh sb="17" eb="19">
      <t>キンガク</t>
    </rPh>
    <rPh sb="20" eb="23">
      <t>ショウヒゼイ</t>
    </rPh>
    <rPh sb="23" eb="24">
      <t>ヌ</t>
    </rPh>
    <phoneticPr fontId="2"/>
  </si>
  <si>
    <t>部分払5回目</t>
    <rPh sb="0" eb="2">
      <t>ブブン</t>
    </rPh>
    <rPh sb="2" eb="3">
      <t>ハラ</t>
    </rPh>
    <rPh sb="4" eb="6">
      <t>カイメ</t>
    </rPh>
    <phoneticPr fontId="2"/>
  </si>
  <si>
    <t>消費税額</t>
    <rPh sb="0" eb="3">
      <t>ショウヒゼイ</t>
    </rPh>
    <rPh sb="3" eb="4">
      <t>ガク</t>
    </rPh>
    <phoneticPr fontId="2"/>
  </si>
  <si>
    <t xml:space="preserve">今回部分払の「契約相当金額（消費税税抜）」--（C) </t>
  </si>
  <si>
    <t>部分払6回目</t>
    <rPh sb="0" eb="2">
      <t>ブブン</t>
    </rPh>
    <rPh sb="2" eb="3">
      <t>ハラ</t>
    </rPh>
    <rPh sb="4" eb="6">
      <t>カイメ</t>
    </rPh>
    <phoneticPr fontId="2"/>
  </si>
  <si>
    <t>　　X 9/10 X 消費税率</t>
    <rPh sb="11" eb="14">
      <t>ショウヒゼイ</t>
    </rPh>
    <rPh sb="14" eb="15">
      <t>リツ</t>
    </rPh>
    <phoneticPr fontId="2"/>
  </si>
  <si>
    <t>部分払7回目</t>
    <rPh sb="0" eb="2">
      <t>ブブン</t>
    </rPh>
    <rPh sb="2" eb="3">
      <t>ハラ</t>
    </rPh>
    <rPh sb="4" eb="6">
      <t>カイメ</t>
    </rPh>
    <phoneticPr fontId="2"/>
  </si>
  <si>
    <t>部分払計</t>
    <rPh sb="0" eb="2">
      <t>ブブン</t>
    </rPh>
    <rPh sb="2" eb="3">
      <t>バラ</t>
    </rPh>
    <rPh sb="3" eb="4">
      <t>ケイ</t>
    </rPh>
    <phoneticPr fontId="2"/>
  </si>
  <si>
    <t>＊前払がない場合は、「部分払金額（消費税抜き）」(Ｄ）</t>
    <rPh sb="13" eb="14">
      <t>ハラ</t>
    </rPh>
    <phoneticPr fontId="2"/>
  </si>
  <si>
    <t>　 X 消費税率</t>
    <rPh sb="7" eb="8">
      <t>リツ</t>
    </rPh>
    <phoneticPr fontId="2"/>
  </si>
  <si>
    <t>請求額（税込み）</t>
    <rPh sb="4" eb="6">
      <t>ゼイコ</t>
    </rPh>
    <phoneticPr fontId="2"/>
  </si>
  <si>
    <t>検査後仮払</t>
    <rPh sb="0" eb="2">
      <t>ケンサ</t>
    </rPh>
    <rPh sb="2" eb="3">
      <t>ゴ</t>
    </rPh>
    <rPh sb="3" eb="5">
      <t>カリバラ</t>
    </rPh>
    <phoneticPr fontId="2"/>
  </si>
  <si>
    <t>&gt;=最終成果品提出予定日</t>
    <phoneticPr fontId="2"/>
  </si>
  <si>
    <t>精算払</t>
    <rPh sb="0" eb="2">
      <t>セイサン</t>
    </rPh>
    <rPh sb="2" eb="3">
      <t>ハラ</t>
    </rPh>
    <phoneticPr fontId="2"/>
  </si>
  <si>
    <t>&gt;=最終成果品提出予定日,&lt;=履行終了日,　</t>
    <rPh sb="2" eb="4">
      <t>サイシュウ</t>
    </rPh>
    <rPh sb="4" eb="6">
      <t>セイカ</t>
    </rPh>
    <rPh sb="6" eb="7">
      <t>ヒン</t>
    </rPh>
    <rPh sb="7" eb="9">
      <t>テイシュツ</t>
    </rPh>
    <rPh sb="9" eb="11">
      <t>ヨテイ</t>
    </rPh>
    <rPh sb="11" eb="12">
      <t>ビ</t>
    </rPh>
    <rPh sb="15" eb="17">
      <t>リコウ</t>
    </rPh>
    <rPh sb="17" eb="19">
      <t>シュウリョウ</t>
    </rPh>
    <rPh sb="19" eb="20">
      <t>ビ</t>
    </rPh>
    <phoneticPr fontId="2"/>
  </si>
  <si>
    <t>直接経費対象額</t>
    <rPh sb="0" eb="2">
      <t>チョクセツ</t>
    </rPh>
    <rPh sb="2" eb="4">
      <t>ケイヒ</t>
    </rPh>
    <rPh sb="4" eb="6">
      <t>タイショウ</t>
    </rPh>
    <rPh sb="6" eb="7">
      <t>ガク</t>
    </rPh>
    <phoneticPr fontId="2"/>
  </si>
  <si>
    <t>直接経費金額</t>
    <rPh sb="0" eb="2">
      <t>チョクセツ</t>
    </rPh>
    <rPh sb="2" eb="4">
      <t>ケイヒ</t>
    </rPh>
    <rPh sb="4" eb="6">
      <t>キンガク</t>
    </rPh>
    <phoneticPr fontId="2"/>
  </si>
  <si>
    <t>部分払い対象額</t>
    <rPh sb="0" eb="2">
      <t>ブブン</t>
    </rPh>
    <rPh sb="2" eb="3">
      <t>バラ</t>
    </rPh>
    <rPh sb="4" eb="6">
      <t>タイショウ</t>
    </rPh>
    <rPh sb="6" eb="7">
      <t>ガク</t>
    </rPh>
    <phoneticPr fontId="2"/>
  </si>
  <si>
    <t>※普及・実証・ビジネス化事業の場合は、機材の支払い年度を必ず記載すること</t>
    <rPh sb="1" eb="14">
      <t>フキュウ</t>
    </rPh>
    <rPh sb="15" eb="17">
      <t>バアイ</t>
    </rPh>
    <rPh sb="19" eb="21">
      <t>キザイ</t>
    </rPh>
    <rPh sb="22" eb="24">
      <t>シハラ</t>
    </rPh>
    <rPh sb="25" eb="27">
      <t>ネンド</t>
    </rPh>
    <rPh sb="28" eb="29">
      <t>カナラ</t>
    </rPh>
    <rPh sb="30" eb="32">
      <t>キサイ</t>
    </rPh>
    <phoneticPr fontId="2"/>
  </si>
  <si>
    <t>例）機材の●●は20122年度（99,999,999円）に支払い予定</t>
    <rPh sb="0" eb="1">
      <t>レイ</t>
    </rPh>
    <rPh sb="2" eb="4">
      <t>キザイ</t>
    </rPh>
    <rPh sb="13" eb="15">
      <t>ネンド</t>
    </rPh>
    <rPh sb="26" eb="27">
      <t>エン</t>
    </rPh>
    <rPh sb="29" eb="31">
      <t>シハラ</t>
    </rPh>
    <rPh sb="32" eb="34">
      <t>ヨテイ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</si>
</sst>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0_ "/>
    <numFmt numFmtId="177" formatCode="#,##0_);[Red]\(#,##0\)"/>
    <numFmt numFmtId="178" formatCode="0_ "/>
    <numFmt numFmtId="179" formatCode="#,##0_ ;[Red]\-#,##0\ "/>
    <numFmt numFmtId="180" formatCode="#,##0.00_ ;[Red]\-#,##0.00\ "/>
    <numFmt numFmtId="181" formatCode="#&quot;号&quot;"/>
    <numFmt numFmtId="182" formatCode="[$-F800]dddd\,\ mmmm\ dd\,\ yyyy"/>
    <numFmt numFmtId="183" formatCode="yyyy&quot;年&quot;m&quot;月&quot;;@"/>
    <numFmt numFmtId="184" formatCode="0_);[Red]\(0\)"/>
    <numFmt numFmtId="185" formatCode="#,##0.00_ "/>
    <numFmt numFmtId="186" formatCode="0&quot;回&quot;&quot;目&quot;"/>
    <numFmt numFmtId="187" formatCode="#,###"/>
    <numFmt numFmtId="188" formatCode="0.00_);[Red]\(0.00\)"/>
    <numFmt numFmtId="189" formatCode="0&quot;年度&quot;"/>
    <numFmt numFmtId="190" formatCode="yyyy&quot;年&quot;m&quot;月&quot;d&quot;日&quot;;@"/>
    <numFmt numFmtId="191" formatCode="#,###_ "/>
    <numFmt numFmtId="192" formatCode="#,###\ "/>
  </numFmts>
  <fonts count="55">
    <font>
      <sz val="12"/>
      <color theme="1"/>
      <name val="ＭＳ ゴシック"/>
      <family val="3"/>
      <charset val="128"/>
    </font>
    <font>
      <sz val="12"/>
      <name val="Osaka"/>
      <family val="3"/>
      <charset val="128"/>
    </font>
    <font>
      <sz val="6"/>
      <name val="ＭＳ ゴシック"/>
      <family val="3"/>
      <charset val="128"/>
    </font>
    <font>
      <sz val="6"/>
      <name val="ＭＳ ゴシック"/>
      <family val="3"/>
      <charset val="128"/>
    </font>
    <font>
      <sz val="12"/>
      <name val="ＭＳ ゴシック"/>
      <family val="3"/>
      <charset val="128"/>
    </font>
    <font>
      <sz val="6"/>
      <name val="Osaka"/>
      <family val="3"/>
      <charset val="128"/>
    </font>
    <font>
      <b/>
      <sz val="12"/>
      <name val="ＭＳ ゴシック"/>
      <family val="3"/>
      <charset val="128"/>
    </font>
    <font>
      <i/>
      <sz val="12"/>
      <name val="ＭＳ ゴシック"/>
      <family val="3"/>
      <charset val="128"/>
    </font>
    <font>
      <u/>
      <sz val="12"/>
      <name val="ＭＳ ゴシック"/>
      <family val="3"/>
      <charset val="128"/>
    </font>
    <font>
      <sz val="10"/>
      <name val="ＭＳ ゴシック"/>
      <family val="3"/>
      <charset val="128"/>
    </font>
    <font>
      <i/>
      <strike/>
      <sz val="12"/>
      <name val="ＭＳ ゴシック"/>
      <family val="3"/>
      <charset val="128"/>
    </font>
    <font>
      <sz val="8"/>
      <name val="ＭＳ ゴシック"/>
      <family val="3"/>
      <charset val="128"/>
    </font>
    <font>
      <sz val="12"/>
      <name val="ＭＳ 明朝"/>
      <family val="1"/>
      <charset val="128"/>
    </font>
    <font>
      <sz val="12"/>
      <color theme="1"/>
      <name val="ＭＳ ゴシック"/>
      <family val="3"/>
      <charset val="128"/>
    </font>
    <font>
      <sz val="12"/>
      <color theme="0"/>
      <name val="ＭＳ ゴシック"/>
      <family val="3"/>
      <charset val="128"/>
    </font>
    <font>
      <b/>
      <sz val="12"/>
      <color theme="0"/>
      <name val="ＭＳ ゴシック"/>
      <family val="3"/>
      <charset val="128"/>
    </font>
    <font>
      <sz val="12"/>
      <color rgb="FFFF0000"/>
      <name val="ＭＳ ゴシック"/>
      <family val="3"/>
      <charset val="128"/>
    </font>
    <font>
      <b/>
      <sz val="12"/>
      <color theme="1"/>
      <name val="ＭＳ ゴシック"/>
      <family val="3"/>
      <charset val="128"/>
    </font>
    <font>
      <sz val="11"/>
      <color theme="1"/>
      <name val="ＭＳ Ｐゴシック"/>
      <family val="3"/>
      <charset val="128"/>
      <scheme val="minor"/>
    </font>
    <font>
      <sz val="10"/>
      <color theme="1"/>
      <name val="ＭＳ ゴシック"/>
      <family val="3"/>
      <charset val="128"/>
    </font>
    <font>
      <sz val="9"/>
      <color rgb="FFFF0000"/>
      <name val="ＭＳ ゴシック"/>
      <family val="3"/>
      <charset val="128"/>
    </font>
    <font>
      <sz val="14"/>
      <name val="ＭＳ ゴシック"/>
      <family val="3"/>
      <charset val="128"/>
    </font>
    <font>
      <vertAlign val="superscript"/>
      <sz val="12"/>
      <name val="ＭＳ ゴシック"/>
      <family val="3"/>
      <charset val="128"/>
    </font>
    <font>
      <b/>
      <sz val="14"/>
      <name val="ＭＳ ゴシック"/>
      <family val="3"/>
      <charset val="128"/>
    </font>
    <font>
      <b/>
      <sz val="12"/>
      <color rgb="FFFF00FF"/>
      <name val="ＭＳ ゴシック"/>
      <family val="3"/>
      <charset val="128"/>
    </font>
    <font>
      <u/>
      <sz val="12"/>
      <color indexed="12"/>
      <name val="ＭＳ ゴシック"/>
      <family val="3"/>
      <charset val="128"/>
    </font>
    <font>
      <u/>
      <sz val="12"/>
      <color indexed="12"/>
      <name val="ＭＳ Ｐゴシック"/>
      <family val="3"/>
      <charset val="128"/>
      <scheme val="minor"/>
    </font>
    <font>
      <sz val="12"/>
      <name val="平成明朝"/>
      <family val="3"/>
      <charset val="128"/>
    </font>
    <font>
      <u/>
      <sz val="12"/>
      <color indexed="20"/>
      <name val="ＭＳ ゴシック"/>
      <family val="3"/>
      <charset val="128"/>
    </font>
    <font>
      <u/>
      <sz val="12"/>
      <color indexed="20"/>
      <name val="ＭＳ Ｐゴシック"/>
      <family val="3"/>
      <charset val="128"/>
      <scheme val="minor"/>
    </font>
    <font>
      <sz val="11"/>
      <name val="ＭＳ 明朝"/>
      <family val="1"/>
      <charset val="128"/>
    </font>
    <font>
      <sz val="12"/>
      <color rgb="FF00CC00"/>
      <name val="ＭＳ ゴシック"/>
      <family val="3"/>
      <charset val="128"/>
    </font>
    <font>
      <sz val="12"/>
      <name val="細明朝体"/>
      <family val="3"/>
      <charset val="128"/>
    </font>
    <font>
      <sz val="9"/>
      <color rgb="FFFF00FF"/>
      <name val="ＭＳ ゴシック"/>
      <family val="3"/>
      <charset val="128"/>
    </font>
    <font>
      <b/>
      <sz val="12"/>
      <color rgb="FFFF0000"/>
      <name val="ＭＳ ゴシック"/>
      <family val="3"/>
      <charset val="128"/>
    </font>
    <font>
      <u/>
      <sz val="12"/>
      <color theme="10"/>
      <name val="ＭＳ ゴシック"/>
      <family val="3"/>
      <charset val="128"/>
    </font>
    <font>
      <sz val="8"/>
      <color rgb="FFFF00FF"/>
      <name val="ＭＳ ゴシック"/>
      <family val="3"/>
      <charset val="128"/>
    </font>
    <font>
      <b/>
      <sz val="12"/>
      <color rgb="FF0070C0"/>
      <name val="ＭＳ ゴシック"/>
      <family val="3"/>
      <charset val="128"/>
    </font>
    <font>
      <b/>
      <sz val="12"/>
      <color rgb="FF00CC00"/>
      <name val="ＭＳ ゴシック"/>
      <family val="3"/>
      <charset val="128"/>
    </font>
    <font>
      <vertAlign val="superscript"/>
      <sz val="10"/>
      <name val="ＭＳ ゴシック"/>
      <family val="3"/>
      <charset val="128"/>
    </font>
    <font>
      <sz val="11"/>
      <name val="ＭＳ ゴシック"/>
      <family val="3"/>
      <charset val="128"/>
    </font>
    <font>
      <strike/>
      <sz val="8"/>
      <name val="ＭＳ ゴシック"/>
      <family val="3"/>
      <charset val="128"/>
    </font>
    <font>
      <sz val="8"/>
      <color rgb="FFFF0000"/>
      <name val="ＭＳ ゴシック"/>
      <family val="3"/>
      <charset val="128"/>
    </font>
    <font>
      <sz val="9"/>
      <name val="ＭＳ ゴシック"/>
      <family val="3"/>
      <charset val="128"/>
    </font>
    <font>
      <b/>
      <sz val="9"/>
      <color theme="1"/>
      <name val="ＭＳ ゴシック"/>
      <family val="3"/>
      <charset val="128"/>
    </font>
    <font>
      <vertAlign val="superscript"/>
      <sz val="8"/>
      <name val="ＭＳ ゴシック"/>
      <family val="3"/>
      <charset val="128"/>
    </font>
    <font>
      <sz val="9"/>
      <color theme="1"/>
      <name val="ＭＳ ゴシック"/>
      <family val="3"/>
      <charset val="128"/>
    </font>
    <font>
      <b/>
      <u/>
      <sz val="18"/>
      <color theme="1"/>
      <name val="ＭＳ ゴシック"/>
      <family val="3"/>
      <charset val="128"/>
    </font>
    <font>
      <b/>
      <sz val="12"/>
      <color rgb="FFCC9900"/>
      <name val="ＭＳ ゴシック"/>
      <family val="3"/>
      <charset val="128"/>
    </font>
    <font>
      <b/>
      <sz val="10"/>
      <color theme="1"/>
      <name val="ＭＳ ゴシック"/>
      <family val="3"/>
      <charset val="128"/>
    </font>
    <font>
      <b/>
      <sz val="10"/>
      <name val="ＭＳ ゴシック"/>
      <family val="3"/>
      <charset val="128"/>
    </font>
    <font>
      <sz val="11"/>
      <color theme="1"/>
      <name val="ＭＳ ゴシック"/>
      <family val="3"/>
      <charset val="128"/>
    </font>
    <font>
      <sz val="8"/>
      <color theme="1"/>
      <name val="ＭＳ ゴシック"/>
      <family val="3"/>
      <charset val="128"/>
    </font>
    <font>
      <sz val="14"/>
      <color theme="0"/>
      <name val="ＭＳ ゴシック"/>
      <family val="3"/>
      <charset val="128"/>
    </font>
    <font>
      <sz val="10"/>
      <color rgb="FFFF0000"/>
      <name val="ＭＳ ゴシック"/>
      <family val="3"/>
      <charset val="128"/>
    </font>
  </fonts>
  <fills count="20">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1"/>
        <bgColor indexed="64"/>
      </patternFill>
    </fill>
    <fill>
      <patternFill patternType="solid">
        <fgColor rgb="FFFFFFCC"/>
        <bgColor indexed="64"/>
      </patternFill>
    </fill>
    <fill>
      <patternFill patternType="solid">
        <fgColor rgb="FF99FFCC"/>
        <bgColor indexed="64"/>
      </patternFill>
    </fill>
    <fill>
      <patternFill patternType="solid">
        <fgColor rgb="FFFFFF66"/>
        <bgColor indexed="64"/>
      </patternFill>
    </fill>
    <fill>
      <patternFill patternType="solid">
        <fgColor rgb="FF66FFFF"/>
        <bgColor indexed="64"/>
      </patternFill>
    </fill>
    <fill>
      <patternFill patternType="solid">
        <fgColor rgb="FFFFCCFF"/>
        <bgColor indexed="64"/>
      </patternFill>
    </fill>
    <fill>
      <patternFill patternType="solid">
        <fgColor rgb="FFF4F7FA"/>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AEEF3"/>
        <bgColor indexed="64"/>
      </patternFill>
    </fill>
    <fill>
      <patternFill patternType="solid">
        <fgColor theme="4" tint="0.79998168889431442"/>
        <bgColor indexed="64"/>
      </patternFill>
    </fill>
    <fill>
      <patternFill patternType="solid">
        <fgColor theme="4" tint="0.59996337778862885"/>
        <bgColor indexed="64"/>
      </patternFill>
    </fill>
    <fill>
      <patternFill patternType="solid">
        <fgColor theme="3" tint="0.79998168889431442"/>
        <bgColor indexed="64"/>
      </patternFill>
    </fill>
    <fill>
      <patternFill patternType="solid">
        <fgColor theme="3" tint="0.59996337778862885"/>
        <bgColor indexed="64"/>
      </patternFill>
    </fill>
    <fill>
      <patternFill patternType="solid">
        <fgColor theme="4" tint="0.59999389629810485"/>
        <bgColor indexed="64"/>
      </patternFill>
    </fill>
    <fill>
      <patternFill patternType="solid">
        <fgColor rgb="FF0000FF"/>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diagonalDown="1">
      <left style="thin">
        <color indexed="64"/>
      </left>
      <right/>
      <top style="thin">
        <color indexed="64"/>
      </top>
      <bottom style="medium">
        <color indexed="64"/>
      </bottom>
      <diagonal style="thin">
        <color indexed="64"/>
      </diagonal>
    </border>
    <border>
      <left/>
      <right style="medium">
        <color indexed="64"/>
      </right>
      <top style="medium">
        <color indexed="64"/>
      </top>
      <bottom style="medium">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style="medium">
        <color indexed="64"/>
      </right>
      <top/>
      <bottom/>
      <diagonal/>
    </border>
    <border>
      <left style="medium">
        <color indexed="64"/>
      </left>
      <right/>
      <top style="medium">
        <color indexed="64"/>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indexed="64"/>
      </right>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diagonalDown="1">
      <left/>
      <right/>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top style="medium">
        <color indexed="64"/>
      </top>
      <bottom style="thick">
        <color indexed="64"/>
      </bottom>
      <diagonal style="thin">
        <color indexed="64"/>
      </diagonal>
    </border>
    <border>
      <left/>
      <right/>
      <top style="thick">
        <color indexed="64"/>
      </top>
      <bottom style="medium">
        <color indexed="64"/>
      </bottom>
      <diagonal/>
    </border>
    <border diagonalDown="1">
      <left/>
      <right/>
      <top style="thick">
        <color indexed="64"/>
      </top>
      <bottom style="medium">
        <color indexed="64"/>
      </bottom>
      <diagonal style="thin">
        <color indexed="64"/>
      </diagonal>
    </border>
    <border diagonalUp="1">
      <left/>
      <right/>
      <top/>
      <bottom style="medium">
        <color indexed="64"/>
      </bottom>
      <diagonal style="thin">
        <color indexed="64"/>
      </diagonal>
    </border>
    <border>
      <left/>
      <right/>
      <top style="double">
        <color indexed="64"/>
      </top>
      <bottom style="thin">
        <color indexed="64"/>
      </bottom>
      <diagonal/>
    </border>
  </borders>
  <cellStyleXfs count="90">
    <xf numFmtId="0" fontId="0" fillId="0" borderId="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0" fontId="1" fillId="0" borderId="0"/>
    <xf numFmtId="0" fontId="13" fillId="0" borderId="0">
      <alignment vertical="center"/>
    </xf>
    <xf numFmtId="0" fontId="18" fillId="0" borderId="0">
      <alignment vertical="center"/>
    </xf>
    <xf numFmtId="0" fontId="18" fillId="0" borderId="0">
      <alignment vertical="center"/>
    </xf>
    <xf numFmtId="38" fontId="24" fillId="7" borderId="55" applyFill="0">
      <alignment horizont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38" fontId="13" fillId="0" borderId="0" applyFont="0" applyFill="0" applyBorder="0" applyAlignment="0" applyProtection="0">
      <alignment vertical="center"/>
    </xf>
    <xf numFmtId="38" fontId="1" fillId="0" borderId="0" applyFont="0" applyFill="0" applyBorder="0" applyAlignment="0" applyProtection="0">
      <alignment vertical="center"/>
    </xf>
    <xf numFmtId="0" fontId="27" fillId="0" borderId="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38" fontId="1" fillId="0" borderId="0" applyFont="0" applyFill="0" applyBorder="0" applyAlignment="0" applyProtection="0"/>
    <xf numFmtId="0" fontId="32" fillId="0" borderId="0"/>
    <xf numFmtId="0" fontId="35" fillId="0" borderId="0" applyNumberFormat="0" applyFill="0" applyBorder="0" applyAlignment="0" applyProtection="0">
      <alignment vertical="center"/>
    </xf>
  </cellStyleXfs>
  <cellXfs count="752">
    <xf numFmtId="0" fontId="0" fillId="0" borderId="0" xfId="0">
      <alignment vertical="center"/>
    </xf>
    <xf numFmtId="176" fontId="4" fillId="0" borderId="1" xfId="3" applyNumberFormat="1" applyFont="1" applyBorder="1" applyAlignment="1" applyProtection="1">
      <alignment vertical="center"/>
      <protection locked="0"/>
    </xf>
    <xf numFmtId="177" fontId="0" fillId="0" borderId="0" xfId="0" applyNumberFormat="1">
      <alignment vertical="center"/>
    </xf>
    <xf numFmtId="0" fontId="4" fillId="0" borderId="0" xfId="3" quotePrefix="1" applyFont="1" applyAlignment="1">
      <alignment vertical="center"/>
    </xf>
    <xf numFmtId="0" fontId="4" fillId="0" borderId="0" xfId="3" applyFont="1" applyAlignment="1">
      <alignment vertical="center"/>
    </xf>
    <xf numFmtId="0" fontId="4" fillId="0" borderId="1" xfId="3" applyFont="1" applyBorder="1" applyAlignment="1">
      <alignment horizontal="center" vertical="center" wrapText="1"/>
    </xf>
    <xf numFmtId="0" fontId="4" fillId="0" borderId="0" xfId="3" applyFont="1" applyAlignment="1">
      <alignment horizontal="center" vertical="center" wrapText="1"/>
    </xf>
    <xf numFmtId="0" fontId="4" fillId="0" borderId="0" xfId="3" applyFont="1" applyAlignment="1">
      <alignment horizontal="center" vertical="center"/>
    </xf>
    <xf numFmtId="0" fontId="4" fillId="0" borderId="2" xfId="3" applyFont="1" applyBorder="1" applyAlignment="1">
      <alignment horizontal="center" vertical="center"/>
    </xf>
    <xf numFmtId="176" fontId="4" fillId="0" borderId="0" xfId="3" applyNumberFormat="1" applyFont="1" applyAlignment="1">
      <alignment horizontal="right" vertical="center"/>
    </xf>
    <xf numFmtId="38" fontId="4" fillId="0" borderId="0" xfId="2" applyFont="1" applyBorder="1" applyAlignment="1" applyProtection="1">
      <alignment vertical="center"/>
    </xf>
    <xf numFmtId="38" fontId="4" fillId="0" borderId="0" xfId="2" applyFont="1" applyBorder="1" applyAlignment="1" applyProtection="1">
      <alignment horizontal="right" vertical="center"/>
    </xf>
    <xf numFmtId="177" fontId="4" fillId="2" borderId="3" xfId="2" applyNumberFormat="1" applyFont="1" applyFill="1" applyBorder="1" applyAlignment="1" applyProtection="1">
      <alignment vertical="center"/>
    </xf>
    <xf numFmtId="38" fontId="4" fillId="0" borderId="1" xfId="1" applyFont="1" applyBorder="1" applyAlignment="1" applyProtection="1">
      <alignment horizontal="right" vertical="center"/>
      <protection locked="0"/>
    </xf>
    <xf numFmtId="0" fontId="6" fillId="0" borderId="0" xfId="3" applyFont="1" applyAlignment="1">
      <alignment horizontal="center" vertical="center" wrapText="1"/>
    </xf>
    <xf numFmtId="0" fontId="4" fillId="0" borderId="0" xfId="0" applyFont="1">
      <alignment vertical="center"/>
    </xf>
    <xf numFmtId="0" fontId="4" fillId="0" borderId="0" xfId="3" applyFont="1" applyAlignment="1" applyProtection="1">
      <alignment horizontal="right" vertical="center"/>
      <protection locked="0"/>
    </xf>
    <xf numFmtId="0" fontId="4" fillId="0" borderId="0" xfId="3" applyFont="1" applyAlignment="1">
      <alignment vertical="center" wrapText="1"/>
    </xf>
    <xf numFmtId="0" fontId="6" fillId="0" borderId="0" xfId="3" applyFont="1" applyAlignment="1">
      <alignment vertical="center"/>
    </xf>
    <xf numFmtId="0" fontId="6" fillId="0" borderId="0" xfId="3" applyFont="1" applyAlignment="1">
      <alignment horizontal="left" vertical="center"/>
    </xf>
    <xf numFmtId="176" fontId="6" fillId="2" borderId="7" xfId="3" applyNumberFormat="1" applyFont="1" applyFill="1" applyBorder="1"/>
    <xf numFmtId="49" fontId="4" fillId="0" borderId="0" xfId="3" applyNumberFormat="1" applyFont="1" applyAlignment="1">
      <alignment horizontal="right" vertical="center"/>
    </xf>
    <xf numFmtId="49" fontId="4" fillId="0" borderId="0" xfId="3" applyNumberFormat="1" applyFont="1" applyAlignment="1">
      <alignment horizontal="left" vertical="center"/>
    </xf>
    <xf numFmtId="176" fontId="6" fillId="2" borderId="9" xfId="3" applyNumberFormat="1" applyFont="1" applyFill="1" applyBorder="1"/>
    <xf numFmtId="176" fontId="6" fillId="2" borderId="10" xfId="3" applyNumberFormat="1" applyFont="1" applyFill="1" applyBorder="1" applyAlignment="1">
      <alignment vertical="center"/>
    </xf>
    <xf numFmtId="0" fontId="6" fillId="2" borderId="10" xfId="3" applyFont="1" applyFill="1" applyBorder="1" applyAlignment="1">
      <alignment vertical="center"/>
    </xf>
    <xf numFmtId="176" fontId="4" fillId="3" borderId="0" xfId="3" applyNumberFormat="1" applyFont="1" applyFill="1" applyAlignment="1">
      <alignment vertical="center"/>
    </xf>
    <xf numFmtId="0" fontId="4" fillId="3" borderId="0" xfId="3" quotePrefix="1" applyFont="1" applyFill="1" applyAlignment="1">
      <alignment vertical="center"/>
    </xf>
    <xf numFmtId="0" fontId="4" fillId="3" borderId="0" xfId="3" applyFont="1" applyFill="1" applyAlignment="1">
      <alignment vertical="center"/>
    </xf>
    <xf numFmtId="0" fontId="4" fillId="3" borderId="0" xfId="0" applyFont="1" applyFill="1">
      <alignment vertical="center"/>
    </xf>
    <xf numFmtId="0" fontId="4" fillId="3" borderId="11" xfId="0" applyFont="1" applyFill="1" applyBorder="1" applyAlignment="1">
      <alignment horizontal="center" vertical="center"/>
    </xf>
    <xf numFmtId="0" fontId="4" fillId="3" borderId="0" xfId="0" applyFont="1" applyFill="1" applyAlignment="1">
      <alignment horizontal="right" vertical="center"/>
    </xf>
    <xf numFmtId="177" fontId="4" fillId="3" borderId="0" xfId="2" applyNumberFormat="1" applyFont="1" applyFill="1" applyBorder="1" applyAlignment="1" applyProtection="1">
      <alignment vertical="center"/>
    </xf>
    <xf numFmtId="177" fontId="4" fillId="0" borderId="0" xfId="2" applyNumberFormat="1" applyFont="1" applyFill="1" applyBorder="1" applyAlignment="1" applyProtection="1">
      <alignment vertical="center"/>
    </xf>
    <xf numFmtId="0" fontId="4" fillId="3" borderId="1" xfId="0" applyFont="1" applyFill="1" applyBorder="1" applyProtection="1">
      <alignment vertical="center"/>
      <protection locked="0"/>
    </xf>
    <xf numFmtId="49" fontId="4" fillId="0" borderId="0" xfId="3" quotePrefix="1" applyNumberFormat="1" applyFont="1" applyAlignment="1">
      <alignment horizontal="right" vertical="center"/>
    </xf>
    <xf numFmtId="176" fontId="4" fillId="3" borderId="0" xfId="0" applyNumberFormat="1" applyFont="1" applyFill="1">
      <alignment vertical="center"/>
    </xf>
    <xf numFmtId="0" fontId="4" fillId="3" borderId="0" xfId="0" applyFont="1" applyFill="1" applyProtection="1">
      <alignment vertical="center"/>
      <protection locked="0"/>
    </xf>
    <xf numFmtId="0" fontId="15" fillId="4" borderId="0" xfId="3" applyFont="1" applyFill="1" applyAlignment="1">
      <alignment vertical="center"/>
    </xf>
    <xf numFmtId="49" fontId="4" fillId="3" borderId="0" xfId="3" quotePrefix="1" applyNumberFormat="1" applyFont="1" applyFill="1" applyAlignment="1">
      <alignment horizontal="right" vertical="center"/>
    </xf>
    <xf numFmtId="0" fontId="6" fillId="0" borderId="0" xfId="0" applyFont="1" applyAlignment="1">
      <alignment horizontal="center" vertical="center"/>
    </xf>
    <xf numFmtId="0" fontId="4" fillId="0" borderId="0" xfId="3" applyFont="1" applyAlignment="1" applyProtection="1">
      <alignment vertical="center" wrapText="1"/>
      <protection locked="0"/>
    </xf>
    <xf numFmtId="0" fontId="4" fillId="0" borderId="0" xfId="3" applyFont="1" applyAlignment="1" applyProtection="1">
      <alignment horizontal="center" vertical="center" wrapText="1"/>
      <protection locked="0"/>
    </xf>
    <xf numFmtId="0" fontId="4" fillId="0" borderId="0" xfId="3" applyFont="1" applyAlignment="1">
      <alignment horizontal="left" vertical="center"/>
    </xf>
    <xf numFmtId="0" fontId="4" fillId="0" borderId="8" xfId="3" applyFont="1" applyBorder="1" applyAlignment="1" applyProtection="1">
      <alignment vertical="center"/>
      <protection locked="0"/>
    </xf>
    <xf numFmtId="0" fontId="4" fillId="0" borderId="0" xfId="3" applyFont="1" applyAlignment="1" applyProtection="1">
      <alignment vertical="center"/>
      <protection locked="0"/>
    </xf>
    <xf numFmtId="0" fontId="8" fillId="0" borderId="0" xfId="3" applyFont="1" applyAlignment="1" applyProtection="1">
      <alignment vertical="center" wrapText="1"/>
      <protection locked="0"/>
    </xf>
    <xf numFmtId="0" fontId="4" fillId="0" borderId="1" xfId="0" applyFont="1" applyBorder="1" applyAlignment="1">
      <alignment horizontal="center" vertical="center" wrapText="1"/>
    </xf>
    <xf numFmtId="0" fontId="4" fillId="0" borderId="1" xfId="0" applyFont="1" applyBorder="1">
      <alignment vertical="center"/>
    </xf>
    <xf numFmtId="0" fontId="4" fillId="0" borderId="0" xfId="0" applyFont="1" applyAlignment="1">
      <alignment horizontal="right" vertical="center"/>
    </xf>
    <xf numFmtId="38" fontId="4" fillId="2" borderId="28" xfId="1" applyFont="1" applyFill="1" applyBorder="1" applyProtection="1">
      <alignment vertical="center"/>
    </xf>
    <xf numFmtId="0" fontId="10" fillId="0" borderId="0" xfId="0" applyFont="1">
      <alignment vertical="center"/>
    </xf>
    <xf numFmtId="0" fontId="7" fillId="0" borderId="0" xfId="0" applyFont="1">
      <alignment vertical="center"/>
    </xf>
    <xf numFmtId="176" fontId="4" fillId="0" borderId="0" xfId="0" applyNumberFormat="1" applyFont="1">
      <alignment vertical="center"/>
    </xf>
    <xf numFmtId="177" fontId="4" fillId="0" borderId="0" xfId="0" applyNumberFormat="1" applyFont="1">
      <alignment vertical="center"/>
    </xf>
    <xf numFmtId="9" fontId="4" fillId="0" borderId="0" xfId="0" applyNumberFormat="1" applyFont="1" applyAlignment="1">
      <alignment horizontal="center" vertical="center"/>
    </xf>
    <xf numFmtId="38" fontId="4" fillId="0" borderId="0" xfId="2" applyFont="1" applyFill="1" applyBorder="1" applyAlignment="1" applyProtection="1">
      <alignment vertical="center"/>
    </xf>
    <xf numFmtId="0" fontId="4" fillId="3" borderId="0" xfId="0" applyFont="1" applyFill="1" applyAlignment="1">
      <alignment horizontal="center" vertical="center"/>
    </xf>
    <xf numFmtId="176" fontId="4" fillId="2" borderId="2" xfId="0" applyNumberFormat="1" applyFont="1" applyFill="1" applyBorder="1">
      <alignment vertical="center"/>
    </xf>
    <xf numFmtId="0" fontId="4" fillId="3" borderId="4" xfId="0" applyFont="1" applyFill="1" applyBorder="1" applyAlignment="1" applyProtection="1">
      <alignment horizontal="center" vertical="center"/>
      <protection locked="0"/>
    </xf>
    <xf numFmtId="0" fontId="4" fillId="3" borderId="1" xfId="0" applyFont="1" applyFill="1" applyBorder="1" applyAlignment="1" applyProtection="1">
      <alignment horizontal="right" vertical="center"/>
      <protection locked="0"/>
    </xf>
    <xf numFmtId="0" fontId="4" fillId="3" borderId="4" xfId="0" applyFont="1" applyFill="1" applyBorder="1" applyAlignment="1" applyProtection="1">
      <alignment horizontal="right" vertical="center"/>
      <protection locked="0"/>
    </xf>
    <xf numFmtId="0" fontId="4" fillId="3" borderId="0" xfId="0" applyFont="1" applyFill="1" applyAlignment="1">
      <alignment horizontal="center"/>
    </xf>
    <xf numFmtId="0" fontId="4" fillId="3" borderId="30" xfId="0" applyFont="1" applyFill="1" applyBorder="1" applyProtection="1">
      <alignment vertical="center"/>
      <protection locked="0"/>
    </xf>
    <xf numFmtId="0" fontId="4" fillId="3" borderId="0" xfId="0" applyFont="1" applyFill="1" applyAlignment="1" applyProtection="1">
      <alignment horizontal="right" vertical="center"/>
      <protection locked="0"/>
    </xf>
    <xf numFmtId="0" fontId="4" fillId="3" borderId="30" xfId="0" applyFont="1" applyFill="1" applyBorder="1" applyAlignment="1" applyProtection="1">
      <alignment horizontal="right" vertical="center"/>
      <protection locked="0"/>
    </xf>
    <xf numFmtId="0" fontId="4" fillId="3" borderId="30" xfId="0" applyFont="1" applyFill="1" applyBorder="1" applyAlignment="1" applyProtection="1">
      <alignment horizontal="center" vertical="center"/>
      <protection locked="0"/>
    </xf>
    <xf numFmtId="0" fontId="19" fillId="0" borderId="1" xfId="0" applyFont="1" applyBorder="1" applyAlignment="1">
      <alignment horizontal="right" vertical="center"/>
    </xf>
    <xf numFmtId="0" fontId="1" fillId="0" borderId="0" xfId="3" applyAlignment="1">
      <alignment horizontal="center"/>
    </xf>
    <xf numFmtId="38" fontId="19" fillId="2" borderId="1" xfId="1" applyFont="1" applyFill="1" applyBorder="1" applyAlignment="1">
      <alignment vertical="center" wrapText="1"/>
    </xf>
    <xf numFmtId="177" fontId="20" fillId="0" borderId="0" xfId="0" applyNumberFormat="1" applyFont="1" applyAlignment="1">
      <alignment horizontal="left" vertical="center" wrapText="1"/>
    </xf>
    <xf numFmtId="177" fontId="6" fillId="2" borderId="3" xfId="0" applyNumberFormat="1" applyFont="1" applyFill="1" applyBorder="1">
      <alignment vertical="center"/>
    </xf>
    <xf numFmtId="176" fontId="17" fillId="2" borderId="7" xfId="0" applyNumberFormat="1" applyFont="1" applyFill="1" applyBorder="1">
      <alignment vertical="center"/>
    </xf>
    <xf numFmtId="176" fontId="6" fillId="2" borderId="7" xfId="0" applyNumberFormat="1" applyFont="1" applyFill="1" applyBorder="1">
      <alignment vertical="center"/>
    </xf>
    <xf numFmtId="176" fontId="6" fillId="2" borderId="3" xfId="0" applyNumberFormat="1" applyFont="1" applyFill="1" applyBorder="1">
      <alignment vertical="center"/>
    </xf>
    <xf numFmtId="0" fontId="4" fillId="0" borderId="52" xfId="3" applyFont="1" applyBorder="1" applyAlignment="1">
      <alignment horizontal="center" vertical="center"/>
    </xf>
    <xf numFmtId="0" fontId="4" fillId="0" borderId="53" xfId="3" applyFont="1" applyBorder="1" applyAlignment="1">
      <alignment horizontal="center" vertical="center"/>
    </xf>
    <xf numFmtId="0" fontId="9" fillId="0" borderId="0" xfId="3" applyFont="1" applyAlignment="1">
      <alignment horizontal="left" vertical="center"/>
    </xf>
    <xf numFmtId="0" fontId="19" fillId="0" borderId="0" xfId="0" applyFont="1">
      <alignment vertical="center"/>
    </xf>
    <xf numFmtId="0" fontId="0" fillId="0" borderId="0" xfId="0" applyAlignment="1">
      <alignment horizontal="center" vertical="center"/>
    </xf>
    <xf numFmtId="38" fontId="0" fillId="2" borderId="1" xfId="1" applyFont="1" applyFill="1" applyBorder="1" applyAlignment="1">
      <alignment horizontal="center" vertical="center" wrapText="1"/>
    </xf>
    <xf numFmtId="181" fontId="0" fillId="2" borderId="1" xfId="1" applyNumberFormat="1" applyFont="1" applyFill="1" applyBorder="1" applyAlignment="1">
      <alignment horizontal="center" vertical="center" wrapText="1"/>
    </xf>
    <xf numFmtId="0" fontId="0" fillId="2" borderId="1" xfId="1" applyNumberFormat="1" applyFont="1" applyFill="1" applyBorder="1" applyAlignment="1">
      <alignment horizontal="center" vertical="center" wrapText="1"/>
    </xf>
    <xf numFmtId="0" fontId="4" fillId="0" borderId="54" xfId="3" applyFont="1" applyBorder="1" applyAlignment="1">
      <alignment horizontal="center" vertical="center"/>
    </xf>
    <xf numFmtId="0" fontId="17" fillId="0" borderId="0" xfId="0" applyFont="1">
      <alignment vertical="center"/>
    </xf>
    <xf numFmtId="182" fontId="0" fillId="2" borderId="1" xfId="1" applyNumberFormat="1" applyFont="1" applyFill="1" applyBorder="1" applyAlignment="1">
      <alignment horizontal="center" vertical="center" wrapText="1"/>
    </xf>
    <xf numFmtId="0" fontId="12" fillId="0" borderId="0" xfId="3" applyFont="1"/>
    <xf numFmtId="0" fontId="30" fillId="0" borderId="0" xfId="3" applyFont="1"/>
    <xf numFmtId="0" fontId="4" fillId="0" borderId="0" xfId="3" applyFont="1" applyAlignment="1" applyProtection="1">
      <alignment horizontal="center" vertical="center"/>
      <protection locked="0"/>
    </xf>
    <xf numFmtId="38" fontId="4" fillId="2" borderId="1" xfId="0" applyNumberFormat="1" applyFont="1" applyFill="1" applyBorder="1">
      <alignment vertical="center"/>
    </xf>
    <xf numFmtId="38" fontId="17" fillId="0" borderId="0" xfId="1" applyFont="1" applyFill="1" applyBorder="1" applyAlignment="1">
      <alignment horizontal="right" vertical="center"/>
    </xf>
    <xf numFmtId="38" fontId="4" fillId="0" borderId="0" xfId="0" applyNumberFormat="1" applyFont="1">
      <alignment vertical="center"/>
    </xf>
    <xf numFmtId="0" fontId="31" fillId="0" borderId="0" xfId="3" applyFont="1"/>
    <xf numFmtId="0" fontId="13" fillId="0" borderId="0" xfId="0" applyFont="1">
      <alignment vertical="center"/>
    </xf>
    <xf numFmtId="0" fontId="4" fillId="0" borderId="1" xfId="3" applyFont="1" applyBorder="1" applyAlignment="1">
      <alignment vertical="center"/>
    </xf>
    <xf numFmtId="38" fontId="13" fillId="0" borderId="1" xfId="47" applyFont="1" applyBorder="1" applyAlignment="1"/>
    <xf numFmtId="38" fontId="13" fillId="0" borderId="0" xfId="1" applyFont="1">
      <alignment vertical="center"/>
    </xf>
    <xf numFmtId="38" fontId="0" fillId="0" borderId="0" xfId="1" applyFont="1">
      <alignment vertical="center"/>
    </xf>
    <xf numFmtId="38" fontId="9" fillId="0" borderId="0" xfId="1" applyFont="1" applyFill="1" applyBorder="1" applyAlignment="1">
      <alignment horizontal="left" vertical="center"/>
    </xf>
    <xf numFmtId="38" fontId="19" fillId="2" borderId="0" xfId="1" applyFont="1" applyFill="1">
      <alignment vertical="center"/>
    </xf>
    <xf numFmtId="0" fontId="9" fillId="0" borderId="1" xfId="3" applyFont="1" applyBorder="1" applyAlignment="1">
      <alignment horizontal="center" vertical="center"/>
    </xf>
    <xf numFmtId="177" fontId="4" fillId="2" borderId="1" xfId="0" applyNumberFormat="1" applyFont="1" applyFill="1" applyBorder="1">
      <alignment vertical="center"/>
    </xf>
    <xf numFmtId="38" fontId="4" fillId="2" borderId="6" xfId="1" applyFont="1" applyFill="1" applyBorder="1" applyAlignment="1" applyProtection="1">
      <alignment vertical="center"/>
    </xf>
    <xf numFmtId="0" fontId="4" fillId="0" borderId="37" xfId="3" applyFont="1" applyBorder="1" applyAlignment="1">
      <alignment horizontal="center" vertical="center" wrapText="1"/>
    </xf>
    <xf numFmtId="180" fontId="4" fillId="2" borderId="1" xfId="3" applyNumberFormat="1" applyFont="1" applyFill="1" applyBorder="1" applyAlignment="1">
      <alignment horizontal="right" vertical="center"/>
    </xf>
    <xf numFmtId="38" fontId="4" fillId="2" borderId="21" xfId="1" applyFont="1" applyFill="1" applyBorder="1" applyAlignment="1">
      <alignment horizontal="right" vertical="center"/>
    </xf>
    <xf numFmtId="0" fontId="4" fillId="0" borderId="56" xfId="3" applyFont="1" applyBorder="1" applyAlignment="1">
      <alignment horizontal="right" vertical="center"/>
    </xf>
    <xf numFmtId="38" fontId="4" fillId="2" borderId="29" xfId="1" applyFont="1" applyFill="1" applyBorder="1" applyAlignment="1">
      <alignment horizontal="right" vertical="center"/>
    </xf>
    <xf numFmtId="0" fontId="9" fillId="0" borderId="0" xfId="0" applyFont="1" applyAlignment="1">
      <alignment horizontal="right" vertical="center"/>
    </xf>
    <xf numFmtId="49" fontId="4" fillId="0" borderId="0" xfId="0" quotePrefix="1" applyNumberFormat="1" applyFont="1" applyAlignment="1">
      <alignment horizontal="right" vertical="center"/>
    </xf>
    <xf numFmtId="177" fontId="4" fillId="0" borderId="1" xfId="0" applyNumberFormat="1" applyFont="1" applyBorder="1" applyAlignment="1">
      <alignment horizontal="center" vertical="center"/>
    </xf>
    <xf numFmtId="177" fontId="4" fillId="2" borderId="3" xfId="0" applyNumberFormat="1" applyFont="1" applyFill="1" applyBorder="1">
      <alignment vertical="center"/>
    </xf>
    <xf numFmtId="177" fontId="4" fillId="0" borderId="0" xfId="0" applyNumberFormat="1" applyFont="1" applyAlignment="1">
      <alignment horizontal="center" vertical="center"/>
    </xf>
    <xf numFmtId="38" fontId="4" fillId="0" borderId="0" xfId="1" applyFont="1" applyAlignment="1" applyProtection="1">
      <alignment vertical="center"/>
    </xf>
    <xf numFmtId="0" fontId="4" fillId="3" borderId="24" xfId="0" applyFont="1" applyFill="1" applyBorder="1" applyAlignment="1">
      <alignment horizontal="center" vertical="center"/>
    </xf>
    <xf numFmtId="176" fontId="4" fillId="0" borderId="0" xfId="0" applyNumberFormat="1" applyFont="1" applyAlignment="1">
      <alignment horizontal="right" vertical="center"/>
    </xf>
    <xf numFmtId="0" fontId="4" fillId="3" borderId="50" xfId="0" applyFont="1" applyFill="1" applyBorder="1" applyAlignment="1" applyProtection="1">
      <alignment horizontal="center" vertical="center"/>
      <protection locked="0"/>
    </xf>
    <xf numFmtId="0" fontId="4" fillId="3" borderId="50" xfId="0" applyFont="1" applyFill="1" applyBorder="1" applyAlignment="1">
      <alignment horizontal="center" vertical="center"/>
    </xf>
    <xf numFmtId="0" fontId="4" fillId="3" borderId="0" xfId="0" applyFont="1" applyFill="1" applyAlignment="1" applyProtection="1">
      <alignment horizontal="center" vertical="center"/>
      <protection locked="0"/>
    </xf>
    <xf numFmtId="176" fontId="4" fillId="3" borderId="49" xfId="0" applyNumberFormat="1" applyFont="1" applyFill="1" applyBorder="1" applyAlignment="1">
      <alignment horizontal="right" vertical="center"/>
    </xf>
    <xf numFmtId="38" fontId="4" fillId="3" borderId="6" xfId="1" applyFont="1" applyFill="1" applyBorder="1" applyAlignment="1" applyProtection="1">
      <alignment horizontal="right" vertical="center"/>
      <protection locked="0"/>
    </xf>
    <xf numFmtId="0" fontId="4" fillId="3" borderId="48" xfId="0" applyFont="1" applyFill="1" applyBorder="1" applyAlignment="1">
      <alignment horizontal="center" vertical="center"/>
    </xf>
    <xf numFmtId="176" fontId="4" fillId="3" borderId="49" xfId="0" applyNumberFormat="1" applyFont="1" applyFill="1" applyBorder="1" applyAlignment="1" applyProtection="1">
      <alignment horizontal="right" vertical="center"/>
      <protection locked="0"/>
    </xf>
    <xf numFmtId="0" fontId="4" fillId="3" borderId="49" xfId="0" applyFont="1" applyFill="1" applyBorder="1" applyAlignment="1" applyProtection="1">
      <alignment horizontal="center" vertical="center"/>
      <protection locked="0"/>
    </xf>
    <xf numFmtId="38" fontId="4" fillId="0" borderId="6" xfId="1" applyFont="1" applyBorder="1" applyAlignment="1">
      <alignment horizontal="right" vertical="center"/>
    </xf>
    <xf numFmtId="0" fontId="4" fillId="0" borderId="0" xfId="3" applyFont="1"/>
    <xf numFmtId="0" fontId="4" fillId="0" borderId="0" xfId="3" applyFont="1" applyAlignment="1" applyProtection="1">
      <alignment horizontal="left" vertical="center"/>
      <protection locked="0"/>
    </xf>
    <xf numFmtId="0" fontId="4" fillId="0" borderId="0" xfId="3" applyFont="1" applyAlignment="1" applyProtection="1">
      <alignment horizontal="left" vertical="center" wrapText="1"/>
      <protection locked="0"/>
    </xf>
    <xf numFmtId="49" fontId="4" fillId="0" borderId="0" xfId="3" quotePrefix="1" applyNumberFormat="1" applyFont="1" applyAlignment="1">
      <alignment vertical="center"/>
    </xf>
    <xf numFmtId="176" fontId="33" fillId="0" borderId="62" xfId="0" applyNumberFormat="1" applyFont="1" applyBorder="1" applyAlignment="1">
      <alignment horizontal="center" vertical="center" wrapText="1"/>
    </xf>
    <xf numFmtId="0" fontId="4" fillId="0" borderId="63" xfId="0" applyFont="1" applyBorder="1">
      <alignment vertical="center"/>
    </xf>
    <xf numFmtId="0" fontId="4" fillId="0" borderId="64" xfId="0" applyFont="1" applyBorder="1">
      <alignment vertical="center"/>
    </xf>
    <xf numFmtId="182" fontId="19" fillId="0" borderId="0" xfId="0" applyNumberFormat="1" applyFont="1" applyAlignment="1">
      <alignment horizontal="center" vertical="center"/>
    </xf>
    <xf numFmtId="0" fontId="19" fillId="0" borderId="0" xfId="0" applyFont="1" applyAlignment="1">
      <alignment horizontal="center" vertical="center" wrapText="1"/>
    </xf>
    <xf numFmtId="0" fontId="17" fillId="0" borderId="65" xfId="0" applyFont="1" applyBorder="1">
      <alignment vertical="center"/>
    </xf>
    <xf numFmtId="0" fontId="17" fillId="0" borderId="60" xfId="0" applyFont="1" applyBorder="1" applyAlignment="1">
      <alignment horizontal="center" vertical="center"/>
    </xf>
    <xf numFmtId="0" fontId="17" fillId="0" borderId="59" xfId="0" applyFont="1" applyBorder="1" applyAlignment="1">
      <alignment horizontal="center" vertical="center"/>
    </xf>
    <xf numFmtId="176" fontId="33" fillId="0" borderId="1" xfId="0" applyNumberFormat="1" applyFont="1" applyBorder="1" applyAlignment="1">
      <alignment horizontal="center" vertical="center" wrapText="1"/>
    </xf>
    <xf numFmtId="0" fontId="6" fillId="0" borderId="0" xfId="3" applyFont="1" applyAlignment="1">
      <alignment horizontal="left" vertical="center" wrapText="1"/>
    </xf>
    <xf numFmtId="0" fontId="4" fillId="0" borderId="0" xfId="0" applyFont="1" applyAlignment="1">
      <alignment horizontal="center" vertical="center"/>
    </xf>
    <xf numFmtId="0" fontId="4" fillId="3" borderId="38" xfId="0" applyFont="1" applyFill="1" applyBorder="1" applyAlignment="1">
      <alignment horizontal="center" vertical="center"/>
    </xf>
    <xf numFmtId="0" fontId="19" fillId="0" borderId="0" xfId="0" applyFont="1" applyAlignment="1">
      <alignment vertical="center" wrapText="1"/>
    </xf>
    <xf numFmtId="0" fontId="4" fillId="0" borderId="1" xfId="0" applyFont="1" applyBorder="1" applyAlignment="1">
      <alignment horizontal="center" vertical="center"/>
    </xf>
    <xf numFmtId="0" fontId="16" fillId="0" borderId="0" xfId="3" applyFont="1"/>
    <xf numFmtId="0" fontId="4" fillId="0" borderId="0" xfId="3" applyFont="1" applyAlignment="1">
      <alignment horizontal="center"/>
    </xf>
    <xf numFmtId="38" fontId="4" fillId="0" borderId="0" xfId="1" applyFont="1" applyAlignment="1">
      <alignment horizontal="center"/>
    </xf>
    <xf numFmtId="0" fontId="4" fillId="0" borderId="1" xfId="88" applyFont="1" applyBorder="1"/>
    <xf numFmtId="38" fontId="4" fillId="0" borderId="1" xfId="1" applyFont="1" applyFill="1" applyBorder="1" applyAlignment="1"/>
    <xf numFmtId="38" fontId="4" fillId="0" borderId="1" xfId="47" applyFont="1" applyFill="1" applyBorder="1" applyAlignment="1">
      <alignment horizontal="right"/>
    </xf>
    <xf numFmtId="176" fontId="13" fillId="0" borderId="0" xfId="0" applyNumberFormat="1" applyFont="1">
      <alignment vertical="center"/>
    </xf>
    <xf numFmtId="38" fontId="4" fillId="2" borderId="1" xfId="2" applyFont="1" applyFill="1" applyBorder="1" applyAlignment="1" applyProtection="1">
      <alignment horizontal="right" vertical="center"/>
    </xf>
    <xf numFmtId="38" fontId="4" fillId="2" borderId="43" xfId="2" applyFont="1" applyFill="1" applyBorder="1" applyAlignment="1" applyProtection="1">
      <alignment horizontal="right" vertical="center"/>
    </xf>
    <xf numFmtId="0" fontId="13" fillId="3" borderId="0" xfId="0" applyFont="1" applyFill="1">
      <alignment vertical="center"/>
    </xf>
    <xf numFmtId="0" fontId="13" fillId="0" borderId="1" xfId="0" applyFont="1" applyBorder="1">
      <alignment vertical="center"/>
    </xf>
    <xf numFmtId="176" fontId="13" fillId="2" borderId="3" xfId="0" applyNumberFormat="1" applyFont="1" applyFill="1" applyBorder="1">
      <alignment vertical="center"/>
    </xf>
    <xf numFmtId="177" fontId="13" fillId="0" borderId="0" xfId="0" applyNumberFormat="1" applyFont="1">
      <alignment vertical="center"/>
    </xf>
    <xf numFmtId="177" fontId="4" fillId="2" borderId="0" xfId="0" applyNumberFormat="1" applyFont="1" applyFill="1">
      <alignment vertical="center"/>
    </xf>
    <xf numFmtId="0" fontId="0" fillId="0" borderId="0" xfId="0" applyAlignment="1">
      <alignment horizontal="right" vertical="center"/>
    </xf>
    <xf numFmtId="38" fontId="0" fillId="2" borderId="16" xfId="1" applyFont="1" applyFill="1" applyBorder="1">
      <alignment vertical="center"/>
    </xf>
    <xf numFmtId="0" fontId="35" fillId="0" borderId="1" xfId="89" applyBorder="1">
      <alignment vertical="center"/>
    </xf>
    <xf numFmtId="0" fontId="0" fillId="0" borderId="1" xfId="0" applyBorder="1" applyAlignment="1">
      <alignment vertical="center" wrapText="1"/>
    </xf>
    <xf numFmtId="0" fontId="35" fillId="0" borderId="1" xfId="89" applyFill="1" applyBorder="1">
      <alignment vertical="center"/>
    </xf>
    <xf numFmtId="38" fontId="0" fillId="2" borderId="1" xfId="1" applyFont="1" applyFill="1" applyBorder="1" applyAlignment="1">
      <alignment vertical="center" wrapText="1"/>
    </xf>
    <xf numFmtId="180" fontId="4" fillId="2" borderId="1" xfId="1" applyNumberFormat="1" applyFont="1" applyFill="1" applyBorder="1" applyProtection="1">
      <alignment vertical="center"/>
    </xf>
    <xf numFmtId="38" fontId="0" fillId="2" borderId="1" xfId="1" applyFont="1" applyFill="1" applyBorder="1" applyProtection="1">
      <alignment vertical="center"/>
    </xf>
    <xf numFmtId="38" fontId="0" fillId="2" borderId="1" xfId="1" applyFont="1" applyFill="1" applyBorder="1" applyAlignment="1">
      <alignment horizontal="center" vertical="center"/>
    </xf>
    <xf numFmtId="38" fontId="0" fillId="2" borderId="14" xfId="1" applyFont="1" applyFill="1" applyBorder="1" applyProtection="1">
      <alignment vertical="center"/>
    </xf>
    <xf numFmtId="38" fontId="0" fillId="0" borderId="0" xfId="1" applyFont="1" applyFill="1" applyBorder="1" applyProtection="1">
      <alignment vertical="center"/>
    </xf>
    <xf numFmtId="0" fontId="9" fillId="0" borderId="0" xfId="3" applyFont="1" applyAlignment="1">
      <alignment vertical="center"/>
    </xf>
    <xf numFmtId="0" fontId="4" fillId="3" borderId="37" xfId="0" applyFont="1" applyFill="1" applyBorder="1" applyAlignment="1">
      <alignment horizontal="center" vertical="center"/>
    </xf>
    <xf numFmtId="0" fontId="0" fillId="0" borderId="19" xfId="0" applyBorder="1" applyAlignment="1">
      <alignment vertical="center" wrapText="1"/>
    </xf>
    <xf numFmtId="38" fontId="4" fillId="2" borderId="51" xfId="1" applyFont="1" applyFill="1" applyBorder="1" applyProtection="1">
      <alignment vertical="center"/>
    </xf>
    <xf numFmtId="0" fontId="19" fillId="6" borderId="0" xfId="0" applyFont="1" applyFill="1" applyAlignment="1">
      <alignment horizontal="center" vertical="center"/>
    </xf>
    <xf numFmtId="0" fontId="9" fillId="0" borderId="1" xfId="3" applyFont="1" applyBorder="1" applyAlignment="1" applyProtection="1">
      <alignment horizontal="center" vertical="center" wrapText="1"/>
      <protection locked="0"/>
    </xf>
    <xf numFmtId="177" fontId="4" fillId="2" borderId="1" xfId="0" applyNumberFormat="1" applyFont="1" applyFill="1" applyBorder="1" applyAlignment="1">
      <alignment horizontal="center" vertical="center" wrapText="1"/>
    </xf>
    <xf numFmtId="38" fontId="4" fillId="2" borderId="3" xfId="1" applyFont="1" applyFill="1" applyBorder="1" applyProtection="1">
      <alignment vertical="center"/>
    </xf>
    <xf numFmtId="0" fontId="40" fillId="0" borderId="0" xfId="3" applyFont="1"/>
    <xf numFmtId="0" fontId="40" fillId="0" borderId="0" xfId="3" applyFont="1" applyAlignment="1">
      <alignment horizontal="right"/>
    </xf>
    <xf numFmtId="0" fontId="40" fillId="0" borderId="0" xfId="3" applyFont="1" applyAlignment="1">
      <alignment horizontal="left"/>
    </xf>
    <xf numFmtId="0" fontId="41" fillId="0" borderId="0" xfId="3" applyFont="1" applyAlignment="1">
      <alignment horizontal="left"/>
    </xf>
    <xf numFmtId="0" fontId="4" fillId="0" borderId="0" xfId="3" applyFont="1" applyAlignment="1">
      <alignment wrapText="1"/>
    </xf>
    <xf numFmtId="38" fontId="4" fillId="2" borderId="0" xfId="1" applyFont="1" applyFill="1" applyAlignment="1"/>
    <xf numFmtId="0" fontId="4" fillId="0" borderId="0" xfId="3" applyFont="1" applyAlignment="1">
      <alignment horizontal="left"/>
    </xf>
    <xf numFmtId="0" fontId="11" fillId="0" borderId="0" xfId="3" applyFont="1"/>
    <xf numFmtId="0" fontId="4" fillId="0" borderId="0" xfId="3" applyFont="1" applyAlignment="1">
      <alignment horizontal="right"/>
    </xf>
    <xf numFmtId="0" fontId="0" fillId="0" borderId="1" xfId="0" applyBorder="1" applyAlignment="1">
      <alignment horizontal="left" vertical="center" wrapText="1"/>
    </xf>
    <xf numFmtId="0" fontId="35" fillId="0" borderId="1" xfId="89" applyFill="1" applyBorder="1" applyAlignment="1">
      <alignment vertical="center" wrapText="1"/>
    </xf>
    <xf numFmtId="0" fontId="4" fillId="3" borderId="12" xfId="0" applyFont="1" applyFill="1" applyBorder="1" applyAlignment="1">
      <alignment horizontal="center" vertical="center"/>
    </xf>
    <xf numFmtId="0" fontId="4" fillId="3" borderId="19" xfId="0" applyFont="1" applyFill="1" applyBorder="1" applyAlignment="1" applyProtection="1">
      <alignment horizontal="center" vertical="center"/>
      <protection locked="0"/>
    </xf>
    <xf numFmtId="0" fontId="4" fillId="3" borderId="13" xfId="0" applyFont="1" applyFill="1" applyBorder="1" applyAlignment="1" applyProtection="1">
      <alignment horizontal="center" vertical="center"/>
      <protection locked="0"/>
    </xf>
    <xf numFmtId="0" fontId="4" fillId="3" borderId="19" xfId="0" applyFont="1" applyFill="1" applyBorder="1" applyAlignment="1">
      <alignment horizontal="center" vertical="center"/>
    </xf>
    <xf numFmtId="0" fontId="4" fillId="3" borderId="13" xfId="0" applyFont="1" applyFill="1" applyBorder="1" applyAlignment="1">
      <alignment horizontal="center" vertical="center"/>
    </xf>
    <xf numFmtId="38" fontId="0" fillId="2" borderId="43" xfId="1" applyFont="1" applyFill="1" applyBorder="1">
      <alignment vertical="center"/>
    </xf>
    <xf numFmtId="38" fontId="0" fillId="2" borderId="4" xfId="1" applyFont="1" applyFill="1" applyBorder="1" applyAlignment="1">
      <alignment vertical="center" wrapText="1"/>
    </xf>
    <xf numFmtId="38" fontId="0" fillId="2" borderId="4" xfId="1" applyFont="1" applyFill="1" applyBorder="1" applyAlignment="1">
      <alignment horizontal="center" vertical="center" wrapText="1"/>
    </xf>
    <xf numFmtId="181" fontId="0" fillId="2" borderId="4" xfId="1" applyNumberFormat="1" applyFont="1" applyFill="1" applyBorder="1" applyAlignment="1">
      <alignment horizontal="center" vertical="center" wrapText="1"/>
    </xf>
    <xf numFmtId="182" fontId="0" fillId="2" borderId="4" xfId="1" applyNumberFormat="1" applyFont="1" applyFill="1" applyBorder="1" applyAlignment="1">
      <alignment horizontal="center" vertical="center" wrapText="1"/>
    </xf>
    <xf numFmtId="0" fontId="0" fillId="2" borderId="4" xfId="1" applyNumberFormat="1" applyFont="1" applyFill="1" applyBorder="1" applyAlignment="1">
      <alignment horizontal="center" vertical="center" wrapText="1"/>
    </xf>
    <xf numFmtId="38" fontId="0" fillId="2" borderId="40" xfId="1" applyFont="1" applyFill="1" applyBorder="1">
      <alignment vertical="center"/>
    </xf>
    <xf numFmtId="38" fontId="19" fillId="2" borderId="18" xfId="1" applyFont="1" applyFill="1" applyBorder="1" applyAlignment="1">
      <alignment vertical="center" wrapText="1"/>
    </xf>
    <xf numFmtId="181" fontId="0" fillId="2" borderId="18" xfId="1" applyNumberFormat="1" applyFont="1" applyFill="1" applyBorder="1" applyAlignment="1">
      <alignment horizontal="center" vertical="center" wrapText="1"/>
    </xf>
    <xf numFmtId="182" fontId="0" fillId="2" borderId="18" xfId="1" applyNumberFormat="1" applyFont="1" applyFill="1" applyBorder="1" applyAlignment="1">
      <alignment horizontal="center" vertical="center" wrapText="1"/>
    </xf>
    <xf numFmtId="0" fontId="0" fillId="2" borderId="18" xfId="1" applyNumberFormat="1" applyFont="1" applyFill="1" applyBorder="1" applyAlignment="1">
      <alignment horizontal="center" vertical="center" wrapText="1"/>
    </xf>
    <xf numFmtId="9" fontId="4" fillId="0" borderId="1" xfId="0" applyNumberFormat="1" applyFont="1" applyBorder="1" applyAlignment="1">
      <alignment horizontal="center" vertical="center"/>
    </xf>
    <xf numFmtId="38" fontId="4" fillId="2" borderId="1" xfId="1" applyFont="1" applyFill="1" applyBorder="1" applyAlignment="1" applyProtection="1">
      <alignment horizontal="right" vertical="center"/>
    </xf>
    <xf numFmtId="183" fontId="4" fillId="0" borderId="0" xfId="3" applyNumberFormat="1" applyFont="1" applyAlignment="1">
      <alignment horizontal="center"/>
    </xf>
    <xf numFmtId="183" fontId="4" fillId="0" borderId="0" xfId="3" applyNumberFormat="1" applyFont="1"/>
    <xf numFmtId="183" fontId="19" fillId="0" borderId="0" xfId="0" applyNumberFormat="1" applyFont="1" applyAlignment="1">
      <alignment horizontal="center" vertical="center" wrapText="1"/>
    </xf>
    <xf numFmtId="183" fontId="19" fillId="0" borderId="0" xfId="0" applyNumberFormat="1" applyFont="1" applyAlignment="1">
      <alignment horizontal="center" vertical="center"/>
    </xf>
    <xf numFmtId="183" fontId="13" fillId="0" borderId="0" xfId="0" applyNumberFormat="1" applyFont="1">
      <alignment vertical="center"/>
    </xf>
    <xf numFmtId="183" fontId="0" fillId="0" borderId="0" xfId="0" applyNumberFormat="1">
      <alignment vertical="center"/>
    </xf>
    <xf numFmtId="0" fontId="9" fillId="0" borderId="0" xfId="0" applyFont="1" applyAlignment="1">
      <alignment horizontal="center" vertical="center" wrapText="1"/>
    </xf>
    <xf numFmtId="0" fontId="4" fillId="0" borderId="0" xfId="0" applyFont="1" applyProtection="1">
      <alignment vertical="center"/>
      <protection locked="0"/>
    </xf>
    <xf numFmtId="38" fontId="4" fillId="0" borderId="0" xfId="1" applyFont="1" applyFill="1" applyBorder="1" applyProtection="1">
      <alignment vertical="center"/>
    </xf>
    <xf numFmtId="0" fontId="19" fillId="0" borderId="6" xfId="0" applyFont="1" applyBorder="1" applyAlignment="1">
      <alignment horizontal="right" vertical="center"/>
    </xf>
    <xf numFmtId="0" fontId="4" fillId="0" borderId="0" xfId="0" applyFont="1" applyAlignment="1">
      <alignment horizontal="center" vertical="center" wrapText="1"/>
    </xf>
    <xf numFmtId="38" fontId="19" fillId="0" borderId="0" xfId="1" applyFont="1" applyFill="1" applyBorder="1" applyAlignment="1">
      <alignment vertical="center" wrapText="1"/>
    </xf>
    <xf numFmtId="38" fontId="4" fillId="0" borderId="0" xfId="1" applyFont="1" applyFill="1" applyBorder="1" applyAlignment="1" applyProtection="1">
      <alignment horizontal="right" vertical="center"/>
    </xf>
    <xf numFmtId="38" fontId="6" fillId="2" borderId="7" xfId="0" applyNumberFormat="1" applyFont="1" applyFill="1" applyBorder="1">
      <alignment vertical="center"/>
    </xf>
    <xf numFmtId="0" fontId="4" fillId="6" borderId="1" xfId="0" applyFont="1" applyFill="1" applyBorder="1" applyAlignment="1">
      <alignment horizontal="center" vertical="center"/>
    </xf>
    <xf numFmtId="0" fontId="0" fillId="0" borderId="0" xfId="0" applyAlignment="1">
      <alignment vertical="center" wrapText="1"/>
    </xf>
    <xf numFmtId="38" fontId="0" fillId="0" borderId="0" xfId="0" applyNumberFormat="1">
      <alignment vertical="center"/>
    </xf>
    <xf numFmtId="38" fontId="19" fillId="2" borderId="4" xfId="1" applyFont="1" applyFill="1" applyBorder="1" applyAlignment="1">
      <alignment vertical="center" wrapText="1"/>
    </xf>
    <xf numFmtId="38" fontId="0" fillId="2" borderId="18" xfId="1" applyFont="1" applyFill="1" applyBorder="1" applyAlignment="1">
      <alignment horizontal="center" vertical="center" wrapText="1"/>
    </xf>
    <xf numFmtId="38" fontId="0" fillId="3" borderId="0" xfId="0" applyNumberFormat="1" applyFill="1">
      <alignment vertical="center"/>
    </xf>
    <xf numFmtId="38" fontId="19" fillId="3" borderId="0" xfId="1" applyFont="1" applyFill="1" applyBorder="1" applyAlignment="1">
      <alignment vertical="center" wrapText="1"/>
    </xf>
    <xf numFmtId="9" fontId="4" fillId="3" borderId="0" xfId="0" applyNumberFormat="1" applyFont="1" applyFill="1" applyAlignment="1">
      <alignment horizontal="center" vertical="center"/>
    </xf>
    <xf numFmtId="38" fontId="4" fillId="3" borderId="0" xfId="1" applyFont="1" applyFill="1" applyBorder="1" applyAlignment="1" applyProtection="1">
      <alignment horizontal="right" vertical="center"/>
    </xf>
    <xf numFmtId="38" fontId="0" fillId="3" borderId="0" xfId="0" applyNumberFormat="1" applyFill="1" applyAlignment="1">
      <alignment horizontal="right" vertical="center"/>
    </xf>
    <xf numFmtId="0" fontId="0" fillId="3" borderId="0" xfId="0" applyFill="1" applyAlignment="1">
      <alignment horizontal="right" vertical="center"/>
    </xf>
    <xf numFmtId="38" fontId="0" fillId="3" borderId="0" xfId="1" applyFont="1" applyFill="1" applyBorder="1" applyAlignment="1">
      <alignment vertical="center" wrapText="1"/>
    </xf>
    <xf numFmtId="180" fontId="4" fillId="2" borderId="27" xfId="1" applyNumberFormat="1" applyFont="1" applyFill="1" applyBorder="1" applyProtection="1">
      <alignment vertical="center"/>
    </xf>
    <xf numFmtId="38" fontId="4" fillId="0" borderId="12" xfId="1" applyFont="1" applyBorder="1" applyAlignment="1">
      <alignment horizontal="center" vertical="center" wrapText="1"/>
    </xf>
    <xf numFmtId="38" fontId="4" fillId="2" borderId="3" xfId="1" applyFont="1" applyFill="1" applyBorder="1" applyAlignment="1">
      <alignment horizontal="right" vertical="center"/>
    </xf>
    <xf numFmtId="38" fontId="4" fillId="0" borderId="0" xfId="0" applyNumberFormat="1" applyFont="1" applyAlignment="1">
      <alignment horizontal="center" vertical="center"/>
    </xf>
    <xf numFmtId="38" fontId="6" fillId="0" borderId="0" xfId="0" applyNumberFormat="1" applyFont="1">
      <alignment vertical="center"/>
    </xf>
    <xf numFmtId="0" fontId="14" fillId="4" borderId="0" xfId="0" applyFont="1" applyFill="1">
      <alignment vertical="center"/>
    </xf>
    <xf numFmtId="0" fontId="14" fillId="0" borderId="0" xfId="0" applyFont="1">
      <alignment vertical="center"/>
    </xf>
    <xf numFmtId="0" fontId="35" fillId="0" borderId="14" xfId="89" applyFill="1" applyBorder="1">
      <alignment vertical="center"/>
    </xf>
    <xf numFmtId="0" fontId="0" fillId="0" borderId="67" xfId="0" applyBorder="1">
      <alignment vertical="center"/>
    </xf>
    <xf numFmtId="0" fontId="0" fillId="0" borderId="18" xfId="0" applyBorder="1">
      <alignment vertical="center"/>
    </xf>
    <xf numFmtId="0" fontId="0" fillId="0" borderId="13" xfId="0" applyBorder="1" applyAlignment="1">
      <alignment vertical="center" wrapText="1"/>
    </xf>
    <xf numFmtId="183" fontId="0" fillId="2" borderId="19" xfId="1" applyNumberFormat="1" applyFont="1" applyFill="1" applyBorder="1" applyAlignment="1">
      <alignment horizontal="center" vertical="center" wrapText="1"/>
    </xf>
    <xf numFmtId="183" fontId="0" fillId="2" borderId="22" xfId="1" applyNumberFormat="1" applyFont="1" applyFill="1" applyBorder="1" applyAlignment="1">
      <alignment horizontal="center" vertical="center" wrapText="1"/>
    </xf>
    <xf numFmtId="183" fontId="0" fillId="2" borderId="13" xfId="1" applyNumberFormat="1" applyFont="1" applyFill="1" applyBorder="1" applyAlignment="1">
      <alignment horizontal="center" vertical="center" wrapText="1"/>
    </xf>
    <xf numFmtId="0" fontId="16" fillId="0" borderId="0" xfId="3" applyFont="1" applyAlignment="1">
      <alignment vertical="center"/>
    </xf>
    <xf numFmtId="176" fontId="4" fillId="2" borderId="2" xfId="3" applyNumberFormat="1" applyFont="1" applyFill="1" applyBorder="1"/>
    <xf numFmtId="176" fontId="4" fillId="2" borderId="8" xfId="3" applyNumberFormat="1" applyFont="1" applyFill="1" applyBorder="1"/>
    <xf numFmtId="176" fontId="4" fillId="0" borderId="25" xfId="3" applyNumberFormat="1" applyFont="1" applyBorder="1"/>
    <xf numFmtId="0" fontId="4" fillId="10" borderId="0" xfId="3" applyFont="1" applyFill="1" applyAlignment="1">
      <alignment horizontal="left" vertical="center"/>
    </xf>
    <xf numFmtId="0" fontId="6" fillId="10" borderId="0" xfId="3" applyFont="1" applyFill="1" applyAlignment="1">
      <alignment vertical="center"/>
    </xf>
    <xf numFmtId="0" fontId="4" fillId="10" borderId="0" xfId="3" applyFont="1" applyFill="1" applyAlignment="1">
      <alignment vertical="center"/>
    </xf>
    <xf numFmtId="0" fontId="4" fillId="10" borderId="0" xfId="3" applyFont="1" applyFill="1" applyAlignment="1">
      <alignment horizontal="center" vertical="center"/>
    </xf>
    <xf numFmtId="177" fontId="42" fillId="0" borderId="0" xfId="0" applyNumberFormat="1" applyFont="1" applyAlignment="1">
      <alignment horizontal="left" vertical="top" wrapText="1"/>
    </xf>
    <xf numFmtId="0" fontId="0" fillId="0" borderId="61" xfId="0" applyBorder="1">
      <alignment vertical="center"/>
    </xf>
    <xf numFmtId="0" fontId="35" fillId="0" borderId="0" xfId="89" applyBorder="1" applyAlignment="1">
      <alignment vertical="center" wrapText="1"/>
    </xf>
    <xf numFmtId="176" fontId="33" fillId="0" borderId="16" xfId="0" applyNumberFormat="1" applyFont="1" applyBorder="1" applyAlignment="1">
      <alignment horizontal="center" vertical="center" wrapText="1"/>
    </xf>
    <xf numFmtId="0" fontId="13" fillId="0" borderId="16" xfId="0" applyFont="1" applyBorder="1">
      <alignment vertical="center"/>
    </xf>
    <xf numFmtId="0" fontId="13" fillId="0" borderId="68" xfId="0" applyFont="1" applyBorder="1">
      <alignment vertical="center"/>
    </xf>
    <xf numFmtId="0" fontId="13" fillId="0" borderId="11" xfId="0" applyFont="1" applyBorder="1" applyAlignment="1">
      <alignment horizontal="center" vertical="center"/>
    </xf>
    <xf numFmtId="176" fontId="13" fillId="0" borderId="11" xfId="0" applyNumberFormat="1" applyFont="1" applyBorder="1" applyAlignment="1">
      <alignment horizontal="center" vertical="center"/>
    </xf>
    <xf numFmtId="0" fontId="13" fillId="0" borderId="12" xfId="0" applyFont="1" applyBorder="1" applyAlignment="1">
      <alignment horizontal="center" vertical="center"/>
    </xf>
    <xf numFmtId="49" fontId="4" fillId="0" borderId="0" xfId="0" quotePrefix="1" applyNumberFormat="1" applyFont="1" applyAlignment="1">
      <alignment horizontal="left" vertical="center"/>
    </xf>
    <xf numFmtId="0" fontId="0" fillId="12" borderId="0" xfId="0" applyFill="1">
      <alignment vertical="center"/>
    </xf>
    <xf numFmtId="0" fontId="4" fillId="0" borderId="24" xfId="0" applyFont="1" applyBorder="1">
      <alignment vertical="center"/>
    </xf>
    <xf numFmtId="176" fontId="4" fillId="0" borderId="1" xfId="3" applyNumberFormat="1" applyFont="1" applyBorder="1" applyAlignment="1">
      <alignment vertical="center"/>
    </xf>
    <xf numFmtId="0" fontId="4" fillId="13" borderId="1" xfId="3" applyFont="1" applyFill="1" applyBorder="1" applyAlignment="1">
      <alignment vertical="center"/>
    </xf>
    <xf numFmtId="176" fontId="4" fillId="13" borderId="1" xfId="3" applyNumberFormat="1" applyFont="1" applyFill="1" applyBorder="1" applyAlignment="1">
      <alignment vertical="center"/>
    </xf>
    <xf numFmtId="185" fontId="4" fillId="13" borderId="1" xfId="0" applyNumberFormat="1" applyFont="1" applyFill="1" applyBorder="1">
      <alignment vertical="center"/>
    </xf>
    <xf numFmtId="180" fontId="4" fillId="0" borderId="0" xfId="1" applyNumberFormat="1" applyFont="1" applyFill="1" applyBorder="1" applyProtection="1">
      <alignment vertical="center"/>
    </xf>
    <xf numFmtId="0" fontId="4" fillId="0" borderId="6" xfId="0" applyFont="1" applyBorder="1">
      <alignment vertical="center"/>
    </xf>
    <xf numFmtId="176" fontId="4" fillId="5" borderId="41" xfId="0" applyNumberFormat="1" applyFont="1" applyFill="1" applyBorder="1">
      <alignment vertical="center"/>
    </xf>
    <xf numFmtId="176" fontId="4" fillId="13" borderId="19" xfId="0" applyNumberFormat="1" applyFont="1" applyFill="1" applyBorder="1">
      <alignment vertical="center"/>
    </xf>
    <xf numFmtId="176" fontId="4" fillId="5" borderId="32" xfId="0" applyNumberFormat="1" applyFont="1" applyFill="1" applyBorder="1">
      <alignment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176" fontId="4" fillId="5" borderId="61" xfId="0" applyNumberFormat="1" applyFont="1" applyFill="1" applyBorder="1">
      <alignment vertical="center"/>
    </xf>
    <xf numFmtId="185" fontId="4" fillId="13" borderId="18" xfId="0" applyNumberFormat="1" applyFont="1" applyFill="1" applyBorder="1">
      <alignment vertical="center"/>
    </xf>
    <xf numFmtId="176" fontId="4" fillId="13" borderId="13" xfId="0" applyNumberFormat="1" applyFont="1" applyFill="1" applyBorder="1">
      <alignment vertical="center"/>
    </xf>
    <xf numFmtId="0" fontId="4" fillId="0" borderId="62" xfId="0" applyFont="1" applyBorder="1" applyAlignment="1">
      <alignment horizontal="center" vertical="center"/>
    </xf>
    <xf numFmtId="176" fontId="4" fillId="13" borderId="63" xfId="0" applyNumberFormat="1" applyFont="1" applyFill="1" applyBorder="1">
      <alignment vertical="center"/>
    </xf>
    <xf numFmtId="176" fontId="4" fillId="13" borderId="64" xfId="0" applyNumberFormat="1" applyFont="1" applyFill="1" applyBorder="1">
      <alignment vertical="center"/>
    </xf>
    <xf numFmtId="0" fontId="19" fillId="0" borderId="0" xfId="0" applyFont="1" applyAlignment="1">
      <alignment horizontal="right" vertical="center"/>
    </xf>
    <xf numFmtId="185" fontId="4" fillId="13" borderId="14" xfId="0" applyNumberFormat="1" applyFont="1" applyFill="1" applyBorder="1">
      <alignment vertical="center"/>
    </xf>
    <xf numFmtId="176" fontId="4" fillId="13" borderId="67" xfId="0" applyNumberFormat="1" applyFont="1" applyFill="1" applyBorder="1">
      <alignment vertical="center"/>
    </xf>
    <xf numFmtId="180" fontId="4" fillId="2" borderId="3" xfId="1" applyNumberFormat="1" applyFont="1" applyFill="1" applyBorder="1" applyProtection="1">
      <alignment vertical="center"/>
    </xf>
    <xf numFmtId="0" fontId="4" fillId="0" borderId="8" xfId="0" applyFont="1" applyBorder="1">
      <alignment vertical="center"/>
    </xf>
    <xf numFmtId="0" fontId="4" fillId="0" borderId="1" xfId="0" applyFont="1" applyBorder="1" applyAlignment="1">
      <alignment vertical="center" wrapText="1"/>
    </xf>
    <xf numFmtId="3" fontId="4" fillId="13" borderId="1" xfId="0" applyNumberFormat="1" applyFont="1" applyFill="1" applyBorder="1">
      <alignment vertical="center"/>
    </xf>
    <xf numFmtId="0" fontId="4" fillId="0" borderId="6" xfId="0" applyFont="1" applyBorder="1" applyAlignment="1">
      <alignment vertical="center" wrapText="1"/>
    </xf>
    <xf numFmtId="3" fontId="4" fillId="13" borderId="6" xfId="0" applyNumberFormat="1" applyFont="1" applyFill="1" applyBorder="1">
      <alignment vertical="center"/>
    </xf>
    <xf numFmtId="0" fontId="4" fillId="0" borderId="41" xfId="0" applyFont="1" applyBorder="1" applyAlignment="1">
      <alignment vertical="center" wrapText="1"/>
    </xf>
    <xf numFmtId="0" fontId="4" fillId="0" borderId="19" xfId="0" applyFont="1" applyBorder="1" applyAlignment="1">
      <alignment vertical="center" wrapText="1"/>
    </xf>
    <xf numFmtId="3" fontId="4" fillId="13" borderId="41" xfId="0" applyNumberFormat="1" applyFont="1" applyFill="1" applyBorder="1">
      <alignment vertical="center"/>
    </xf>
    <xf numFmtId="3" fontId="4" fillId="13" borderId="19" xfId="0" applyNumberFormat="1" applyFont="1" applyFill="1" applyBorder="1">
      <alignment vertical="center"/>
    </xf>
    <xf numFmtId="0" fontId="4" fillId="4" borderId="2" xfId="0" applyFont="1" applyFill="1" applyBorder="1">
      <alignment vertical="center"/>
    </xf>
    <xf numFmtId="0" fontId="14" fillId="4" borderId="5" xfId="0" applyFont="1" applyFill="1" applyBorder="1">
      <alignment vertical="center"/>
    </xf>
    <xf numFmtId="0" fontId="14" fillId="4" borderId="2" xfId="0" applyFont="1" applyFill="1" applyBorder="1">
      <alignment vertical="center"/>
    </xf>
    <xf numFmtId="0" fontId="4" fillId="4" borderId="0" xfId="0" applyFont="1" applyFill="1">
      <alignment vertical="center"/>
    </xf>
    <xf numFmtId="177" fontId="6" fillId="0" borderId="0" xfId="0" applyNumberFormat="1" applyFont="1" applyAlignment="1">
      <alignment horizontal="right" vertical="center"/>
    </xf>
    <xf numFmtId="184" fontId="4" fillId="0" borderId="1" xfId="0" applyNumberFormat="1" applyFont="1" applyBorder="1">
      <alignment vertical="center"/>
    </xf>
    <xf numFmtId="0" fontId="13" fillId="0" borderId="74" xfId="0" applyFont="1" applyBorder="1">
      <alignment vertical="center"/>
    </xf>
    <xf numFmtId="38" fontId="4" fillId="0" borderId="31" xfId="1" applyFont="1" applyBorder="1" applyAlignment="1" applyProtection="1">
      <alignment horizontal="right" vertical="center"/>
      <protection locked="0"/>
    </xf>
    <xf numFmtId="176" fontId="4" fillId="13" borderId="6" xfId="3" applyNumberFormat="1" applyFont="1" applyFill="1" applyBorder="1" applyAlignment="1">
      <alignment vertical="center"/>
    </xf>
    <xf numFmtId="38" fontId="4" fillId="5" borderId="1" xfId="1" applyFont="1" applyFill="1" applyBorder="1" applyAlignment="1" applyProtection="1">
      <alignment horizontal="right" vertical="center"/>
      <protection locked="0"/>
    </xf>
    <xf numFmtId="0" fontId="9" fillId="0" borderId="1" xfId="3" applyFont="1" applyBorder="1" applyAlignment="1">
      <alignment horizontal="center" vertical="center" wrapText="1"/>
    </xf>
    <xf numFmtId="0" fontId="9" fillId="0" borderId="8" xfId="3" applyFont="1" applyBorder="1" applyAlignment="1">
      <alignment horizontal="center" vertical="center" wrapText="1"/>
    </xf>
    <xf numFmtId="187" fontId="4" fillId="9" borderId="16" xfId="1" quotePrefix="1" applyNumberFormat="1" applyFont="1" applyFill="1" applyBorder="1" applyAlignment="1" applyProtection="1">
      <alignment vertical="center" wrapText="1"/>
    </xf>
    <xf numFmtId="176" fontId="4" fillId="13" borderId="1" xfId="0" applyNumberFormat="1" applyFont="1" applyFill="1" applyBorder="1">
      <alignment vertical="center"/>
    </xf>
    <xf numFmtId="186" fontId="4" fillId="0" borderId="0" xfId="3" applyNumberFormat="1" applyFont="1" applyAlignment="1">
      <alignment vertical="center" wrapText="1"/>
    </xf>
    <xf numFmtId="0" fontId="43" fillId="0" borderId="0" xfId="3" applyFont="1" applyAlignment="1">
      <alignment horizontal="right" vertical="center"/>
    </xf>
    <xf numFmtId="180" fontId="4" fillId="2" borderId="41" xfId="3" applyNumberFormat="1" applyFont="1" applyFill="1" applyBorder="1" applyAlignment="1">
      <alignment horizontal="right" vertical="center"/>
    </xf>
    <xf numFmtId="0" fontId="4" fillId="0" borderId="69" xfId="3" applyFont="1" applyBorder="1" applyAlignment="1">
      <alignment horizontal="right" vertical="center"/>
    </xf>
    <xf numFmtId="0" fontId="43" fillId="0" borderId="1" xfId="3" applyFont="1" applyBorder="1" applyAlignment="1">
      <alignment horizontal="center" vertical="center" wrapText="1"/>
    </xf>
    <xf numFmtId="176" fontId="33" fillId="0" borderId="37" xfId="0" applyNumberFormat="1" applyFont="1" applyBorder="1" applyAlignment="1">
      <alignment horizontal="center" vertical="center" wrapText="1"/>
    </xf>
    <xf numFmtId="0" fontId="4" fillId="0" borderId="35" xfId="0" applyFont="1" applyBorder="1">
      <alignment vertical="center"/>
    </xf>
    <xf numFmtId="38" fontId="4" fillId="5" borderId="63" xfId="1" applyFont="1" applyFill="1" applyBorder="1" applyAlignment="1" applyProtection="1">
      <alignment horizontal="right" vertical="center"/>
      <protection locked="0"/>
    </xf>
    <xf numFmtId="38" fontId="4" fillId="5" borderId="64" xfId="1" applyFont="1" applyFill="1" applyBorder="1" applyAlignment="1" applyProtection="1">
      <alignment horizontal="right" vertical="center"/>
      <protection locked="0"/>
    </xf>
    <xf numFmtId="176" fontId="43" fillId="0" borderId="1" xfId="0" applyNumberFormat="1" applyFont="1" applyBorder="1" applyAlignment="1">
      <alignment horizontal="center" vertical="center" wrapText="1"/>
    </xf>
    <xf numFmtId="0" fontId="4" fillId="0" borderId="25" xfId="3" applyFont="1" applyBorder="1" applyAlignment="1">
      <alignment vertical="center"/>
    </xf>
    <xf numFmtId="0" fontId="40" fillId="0" borderId="1" xfId="3" applyFont="1" applyBorder="1" applyAlignment="1">
      <alignment horizontal="center" vertical="center" wrapText="1"/>
    </xf>
    <xf numFmtId="177" fontId="4" fillId="0" borderId="0" xfId="0" applyNumberFormat="1" applyFont="1" applyAlignment="1">
      <alignment horizontal="right" vertical="center"/>
    </xf>
    <xf numFmtId="0" fontId="4" fillId="0" borderId="2" xfId="3" applyFont="1" applyBorder="1" applyAlignment="1">
      <alignment vertical="center"/>
    </xf>
    <xf numFmtId="0" fontId="0" fillId="0" borderId="2" xfId="0" applyBorder="1">
      <alignment vertical="center"/>
    </xf>
    <xf numFmtId="0" fontId="4" fillId="0" borderId="8" xfId="3" applyFont="1" applyBorder="1" applyAlignment="1">
      <alignment vertical="center"/>
    </xf>
    <xf numFmtId="0" fontId="0" fillId="0" borderId="8" xfId="0" applyBorder="1">
      <alignment vertical="center"/>
    </xf>
    <xf numFmtId="188" fontId="0" fillId="0" borderId="3" xfId="0" applyNumberFormat="1" applyBorder="1">
      <alignment vertical="center"/>
    </xf>
    <xf numFmtId="0" fontId="4" fillId="0" borderId="6" xfId="0" applyFont="1" applyBorder="1" applyAlignment="1">
      <alignment horizontal="right" vertical="center"/>
    </xf>
    <xf numFmtId="0" fontId="21" fillId="0" borderId="1" xfId="0" applyFont="1" applyBorder="1" applyAlignment="1">
      <alignment horizontal="center" vertical="center"/>
    </xf>
    <xf numFmtId="0" fontId="9" fillId="0" borderId="71" xfId="0" applyFont="1" applyBorder="1">
      <alignment vertical="center"/>
    </xf>
    <xf numFmtId="38" fontId="4" fillId="2" borderId="1" xfId="1" applyFont="1" applyFill="1" applyBorder="1" applyAlignment="1" applyProtection="1">
      <alignment vertical="center" wrapText="1"/>
    </xf>
    <xf numFmtId="0" fontId="0" fillId="0" borderId="0" xfId="0" quotePrefix="1">
      <alignment vertical="center"/>
    </xf>
    <xf numFmtId="0" fontId="9" fillId="0" borderId="5" xfId="0" applyFont="1" applyBorder="1">
      <alignment vertical="center"/>
    </xf>
    <xf numFmtId="38" fontId="43" fillId="0" borderId="1" xfId="1" applyFont="1" applyBorder="1" applyAlignment="1" applyProtection="1">
      <alignment horizontal="right" vertical="center"/>
    </xf>
    <xf numFmtId="0" fontId="9" fillId="12" borderId="44" xfId="0" applyFont="1" applyFill="1" applyBorder="1">
      <alignment vertical="center"/>
    </xf>
    <xf numFmtId="38" fontId="4" fillId="12" borderId="1" xfId="1" applyFont="1" applyFill="1" applyBorder="1" applyProtection="1">
      <alignment vertical="center"/>
    </xf>
    <xf numFmtId="0" fontId="9" fillId="12" borderId="5" xfId="0" applyFont="1" applyFill="1" applyBorder="1">
      <alignment vertical="center"/>
    </xf>
    <xf numFmtId="38" fontId="43" fillId="12" borderId="14" xfId="1" applyFont="1" applyFill="1" applyBorder="1" applyAlignment="1" applyProtection="1">
      <alignment horizontal="right" vertical="center"/>
    </xf>
    <xf numFmtId="38" fontId="6" fillId="2" borderId="62" xfId="1" applyFont="1" applyFill="1" applyBorder="1" applyProtection="1">
      <alignment vertical="center"/>
    </xf>
    <xf numFmtId="38" fontId="43" fillId="0" borderId="63" xfId="1" applyFont="1" applyBorder="1" applyAlignment="1" applyProtection="1">
      <alignment horizontal="right" vertical="center"/>
    </xf>
    <xf numFmtId="0" fontId="9" fillId="0" borderId="44" xfId="0" applyFont="1" applyBorder="1">
      <alignment vertical="center"/>
    </xf>
    <xf numFmtId="38" fontId="6" fillId="2" borderId="63" xfId="1" applyFont="1" applyFill="1" applyBorder="1" applyProtection="1">
      <alignment vertical="center"/>
    </xf>
    <xf numFmtId="176" fontId="0" fillId="0" borderId="49" xfId="0" applyNumberFormat="1" applyBorder="1">
      <alignment vertical="center"/>
    </xf>
    <xf numFmtId="182" fontId="0" fillId="0" borderId="0" xfId="0" applyNumberFormat="1" applyAlignment="1">
      <alignment horizontal="center" vertical="center"/>
    </xf>
    <xf numFmtId="0" fontId="0" fillId="0" borderId="10" xfId="0" applyBorder="1" applyAlignment="1">
      <alignment horizontal="center" vertical="center"/>
    </xf>
    <xf numFmtId="0" fontId="9" fillId="0" borderId="0" xfId="0" applyFont="1">
      <alignment vertical="center"/>
    </xf>
    <xf numFmtId="38" fontId="6" fillId="2" borderId="64" xfId="0" applyNumberFormat="1" applyFont="1" applyFill="1" applyBorder="1">
      <alignment vertical="center"/>
    </xf>
    <xf numFmtId="176" fontId="0" fillId="0" borderId="0" xfId="0" applyNumberFormat="1">
      <alignment vertical="center"/>
    </xf>
    <xf numFmtId="0" fontId="44" fillId="0" borderId="0" xfId="0" applyFont="1" applyAlignment="1">
      <alignment horizontal="center" vertical="center"/>
    </xf>
    <xf numFmtId="176" fontId="0" fillId="13" borderId="3" xfId="0" applyNumberFormat="1" applyFill="1" applyBorder="1">
      <alignment vertical="center"/>
    </xf>
    <xf numFmtId="176" fontId="4" fillId="5" borderId="41" xfId="0" applyNumberFormat="1" applyFont="1" applyFill="1" applyBorder="1" applyProtection="1">
      <alignment vertical="center"/>
      <protection locked="0"/>
    </xf>
    <xf numFmtId="176" fontId="4" fillId="5" borderId="61" xfId="0" applyNumberFormat="1" applyFont="1" applyFill="1" applyBorder="1" applyProtection="1">
      <alignment vertical="center"/>
      <protection locked="0"/>
    </xf>
    <xf numFmtId="0" fontId="4" fillId="0" borderId="1" xfId="3" applyFont="1" applyBorder="1" applyAlignment="1" applyProtection="1">
      <alignment vertical="center"/>
      <protection locked="0"/>
    </xf>
    <xf numFmtId="177" fontId="13" fillId="0" borderId="1" xfId="0" applyNumberFormat="1" applyFont="1" applyBorder="1">
      <alignment vertical="center"/>
    </xf>
    <xf numFmtId="38" fontId="4" fillId="0" borderId="31" xfId="1" applyFont="1" applyBorder="1" applyAlignment="1" applyProtection="1">
      <alignment horizontal="right" vertical="center"/>
    </xf>
    <xf numFmtId="0" fontId="13" fillId="0" borderId="14" xfId="0" applyFont="1" applyBorder="1">
      <alignment vertical="center"/>
    </xf>
    <xf numFmtId="177" fontId="13" fillId="0" borderId="14" xfId="0" applyNumberFormat="1" applyFont="1" applyBorder="1">
      <alignment vertical="center"/>
    </xf>
    <xf numFmtId="177" fontId="0" fillId="0" borderId="1" xfId="0" applyNumberFormat="1" applyBorder="1">
      <alignment vertical="center"/>
    </xf>
    <xf numFmtId="0" fontId="13" fillId="0" borderId="17" xfId="0" applyFont="1" applyBorder="1">
      <alignment vertical="center"/>
    </xf>
    <xf numFmtId="179" fontId="17" fillId="2" borderId="3" xfId="1" applyNumberFormat="1" applyFont="1" applyFill="1" applyBorder="1" applyAlignment="1" applyProtection="1">
      <alignment horizontal="right" vertical="center"/>
    </xf>
    <xf numFmtId="176" fontId="4" fillId="0" borderId="1" xfId="0" applyNumberFormat="1" applyFont="1" applyBorder="1">
      <alignment vertical="center"/>
    </xf>
    <xf numFmtId="176" fontId="4" fillId="0" borderId="14" xfId="0" applyNumberFormat="1" applyFont="1" applyBorder="1">
      <alignment vertical="center"/>
    </xf>
    <xf numFmtId="0" fontId="4" fillId="0" borderId="0" xfId="0" applyFont="1" applyAlignment="1">
      <alignment horizontal="left" vertical="center"/>
    </xf>
    <xf numFmtId="178" fontId="4" fillId="0" borderId="2" xfId="0" applyNumberFormat="1" applyFont="1" applyBorder="1">
      <alignment vertical="center"/>
    </xf>
    <xf numFmtId="38" fontId="0" fillId="2" borderId="1" xfId="1" applyFont="1" applyFill="1" applyBorder="1" applyAlignment="1" applyProtection="1">
      <alignment vertical="center" wrapText="1"/>
      <protection locked="0"/>
    </xf>
    <xf numFmtId="38" fontId="0" fillId="2" borderId="1" xfId="1" applyFont="1" applyFill="1" applyBorder="1" applyAlignment="1" applyProtection="1">
      <alignment horizontal="center" vertical="center" wrapText="1"/>
      <protection locked="0"/>
    </xf>
    <xf numFmtId="180" fontId="4" fillId="2" borderId="1" xfId="1" applyNumberFormat="1" applyFont="1" applyFill="1" applyBorder="1" applyProtection="1">
      <alignment vertical="center"/>
      <protection locked="0"/>
    </xf>
    <xf numFmtId="38" fontId="0" fillId="2" borderId="1" xfId="1" applyFont="1" applyFill="1" applyBorder="1" applyProtection="1">
      <alignment vertical="center"/>
      <protection locked="0"/>
    </xf>
    <xf numFmtId="38" fontId="0" fillId="2" borderId="1" xfId="1" applyFont="1" applyFill="1" applyBorder="1" applyAlignment="1" applyProtection="1">
      <alignment horizontal="center" vertical="center"/>
      <protection locked="0"/>
    </xf>
    <xf numFmtId="0" fontId="4" fillId="6" borderId="1" xfId="0" applyFont="1" applyFill="1" applyBorder="1" applyAlignment="1" applyProtection="1">
      <alignment horizontal="center" vertical="center"/>
      <protection locked="0"/>
    </xf>
    <xf numFmtId="9" fontId="4" fillId="0" borderId="1" xfId="0" applyNumberFormat="1" applyFont="1" applyBorder="1" applyAlignment="1" applyProtection="1">
      <alignment horizontal="center" vertical="center"/>
      <protection locked="0"/>
    </xf>
    <xf numFmtId="38" fontId="13" fillId="2" borderId="1" xfId="1" applyFont="1" applyFill="1" applyBorder="1" applyAlignment="1" applyProtection="1">
      <alignment vertical="center" wrapText="1"/>
    </xf>
    <xf numFmtId="177" fontId="4" fillId="6" borderId="1" xfId="0" applyNumberFormat="1" applyFont="1" applyFill="1" applyBorder="1" applyAlignment="1">
      <alignment horizontal="center" vertical="center"/>
    </xf>
    <xf numFmtId="3" fontId="4" fillId="6" borderId="6" xfId="3" applyNumberFormat="1" applyFont="1" applyFill="1" applyBorder="1" applyAlignment="1">
      <alignment horizontal="center" vertical="center"/>
    </xf>
    <xf numFmtId="38" fontId="4" fillId="9" borderId="2" xfId="1" applyFont="1" applyFill="1" applyBorder="1" applyAlignment="1" applyProtection="1">
      <alignment horizontal="center" vertical="center"/>
    </xf>
    <xf numFmtId="38" fontId="4" fillId="2" borderId="5" xfId="2" applyFont="1" applyFill="1" applyBorder="1" applyAlignment="1" applyProtection="1">
      <alignment horizontal="center" vertical="center"/>
    </xf>
    <xf numFmtId="0" fontId="4" fillId="0" borderId="1" xfId="3" applyFont="1" applyBorder="1" applyAlignment="1">
      <alignment horizontal="center" vertical="center"/>
    </xf>
    <xf numFmtId="0" fontId="0" fillId="0" borderId="49" xfId="0" applyBorder="1" applyAlignment="1">
      <alignment horizontal="center" vertical="center"/>
    </xf>
    <xf numFmtId="38" fontId="6" fillId="2" borderId="75" xfId="1" applyFont="1" applyFill="1" applyBorder="1" applyAlignment="1" applyProtection="1">
      <alignment horizontal="right" vertical="center"/>
    </xf>
    <xf numFmtId="38" fontId="2" fillId="0" borderId="0" xfId="1" applyFont="1" applyFill="1" applyBorder="1" applyAlignment="1" applyProtection="1">
      <alignment horizontal="left" vertical="top"/>
    </xf>
    <xf numFmtId="0" fontId="0" fillId="0" borderId="80" xfId="0" applyBorder="1">
      <alignment vertical="center"/>
    </xf>
    <xf numFmtId="0" fontId="0" fillId="0" borderId="4" xfId="0" applyBorder="1">
      <alignment vertical="center"/>
    </xf>
    <xf numFmtId="0" fontId="0" fillId="0" borderId="14" xfId="0" applyBorder="1" applyAlignment="1">
      <alignment horizontal="center" vertical="center"/>
    </xf>
    <xf numFmtId="0" fontId="4" fillId="0" borderId="2" xfId="0" applyFont="1" applyBorder="1" applyAlignment="1">
      <alignment horizontal="center" vertical="center"/>
    </xf>
    <xf numFmtId="191" fontId="13" fillId="2" borderId="1" xfId="0" applyNumberFormat="1" applyFont="1" applyFill="1" applyBorder="1">
      <alignment vertical="center"/>
    </xf>
    <xf numFmtId="191" fontId="13" fillId="2" borderId="14" xfId="0" applyNumberFormat="1" applyFont="1" applyFill="1" applyBorder="1">
      <alignment vertical="center"/>
    </xf>
    <xf numFmtId="191" fontId="13" fillId="2" borderId="18" xfId="0" applyNumberFormat="1" applyFont="1" applyFill="1" applyBorder="1">
      <alignment vertical="center"/>
    </xf>
    <xf numFmtId="191" fontId="13" fillId="2" borderId="11" xfId="0" applyNumberFormat="1" applyFont="1" applyFill="1" applyBorder="1">
      <alignment vertical="center"/>
    </xf>
    <xf numFmtId="191" fontId="13" fillId="2" borderId="4" xfId="0" applyNumberFormat="1" applyFont="1" applyFill="1" applyBorder="1">
      <alignment vertical="center"/>
    </xf>
    <xf numFmtId="187" fontId="4" fillId="2" borderId="6" xfId="0" applyNumberFormat="1" applyFont="1" applyFill="1" applyBorder="1" applyAlignment="1">
      <alignment horizontal="right" vertical="center"/>
    </xf>
    <xf numFmtId="187" fontId="4" fillId="2" borderId="47" xfId="0" applyNumberFormat="1" applyFont="1" applyFill="1" applyBorder="1" applyAlignment="1">
      <alignment horizontal="right" vertical="center"/>
    </xf>
    <xf numFmtId="187" fontId="4" fillId="2" borderId="47" xfId="0" applyNumberFormat="1" applyFont="1" applyFill="1" applyBorder="1" applyAlignment="1" applyProtection="1">
      <alignment horizontal="right" vertical="center"/>
      <protection locked="0"/>
    </xf>
    <xf numFmtId="38" fontId="4" fillId="9" borderId="0" xfId="1" applyFont="1" applyFill="1" applyBorder="1" applyAlignment="1" applyProtection="1">
      <alignment horizontal="center" vertical="center"/>
    </xf>
    <xf numFmtId="38" fontId="4" fillId="2" borderId="14" xfId="2" applyFont="1" applyFill="1" applyBorder="1" applyAlignment="1" applyProtection="1">
      <alignment horizontal="right" vertical="center"/>
    </xf>
    <xf numFmtId="38" fontId="4" fillId="0" borderId="45" xfId="2" applyFont="1" applyBorder="1" applyAlignment="1" applyProtection="1">
      <alignment horizontal="center" vertical="center"/>
    </xf>
    <xf numFmtId="177" fontId="4" fillId="2" borderId="51" xfId="2" applyNumberFormat="1" applyFont="1" applyFill="1" applyBorder="1" applyAlignment="1" applyProtection="1">
      <alignment vertical="center"/>
    </xf>
    <xf numFmtId="38" fontId="4" fillId="2" borderId="71" xfId="2" applyFont="1" applyFill="1" applyBorder="1" applyAlignment="1" applyProtection="1">
      <alignment horizontal="center" vertical="center"/>
    </xf>
    <xf numFmtId="38" fontId="4" fillId="0" borderId="14" xfId="1" applyFont="1" applyBorder="1" applyAlignment="1" applyProtection="1">
      <alignment horizontal="right" vertical="center"/>
      <protection locked="0"/>
    </xf>
    <xf numFmtId="38" fontId="6" fillId="2" borderId="3" xfId="2" applyFont="1" applyFill="1" applyBorder="1" applyAlignment="1" applyProtection="1">
      <alignment horizontal="right" vertical="center"/>
    </xf>
    <xf numFmtId="187" fontId="4" fillId="0" borderId="1" xfId="1" applyNumberFormat="1" applyFont="1" applyFill="1" applyBorder="1" applyAlignment="1" applyProtection="1">
      <alignment vertical="center" wrapText="1"/>
    </xf>
    <xf numFmtId="38" fontId="6" fillId="2" borderId="3" xfId="2" applyFont="1" applyFill="1" applyBorder="1" applyAlignment="1" applyProtection="1">
      <alignment vertical="center"/>
    </xf>
    <xf numFmtId="192" fontId="4" fillId="2" borderId="1" xfId="0" applyNumberFormat="1" applyFont="1" applyFill="1" applyBorder="1">
      <alignment vertical="center"/>
    </xf>
    <xf numFmtId="192" fontId="4" fillId="2" borderId="18" xfId="0" applyNumberFormat="1" applyFont="1" applyFill="1" applyBorder="1">
      <alignment vertical="center"/>
    </xf>
    <xf numFmtId="187" fontId="4" fillId="2" borderId="1" xfId="0" applyNumberFormat="1" applyFont="1" applyFill="1" applyBorder="1">
      <alignment vertical="center"/>
    </xf>
    <xf numFmtId="0" fontId="0" fillId="0" borderId="34" xfId="0" applyBorder="1" applyAlignment="1">
      <alignment horizontal="center" vertical="center"/>
    </xf>
    <xf numFmtId="0" fontId="0" fillId="0" borderId="41" xfId="0" applyBorder="1" applyAlignment="1">
      <alignment horizontal="center" vertical="center"/>
    </xf>
    <xf numFmtId="0" fontId="0" fillId="0" borderId="61" xfId="0" applyBorder="1" applyAlignment="1">
      <alignment horizontal="center" vertical="center"/>
    </xf>
    <xf numFmtId="0" fontId="4" fillId="0" borderId="1"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2" borderId="3" xfId="0" applyFont="1" applyFill="1" applyBorder="1" applyAlignment="1">
      <alignment horizontal="center" vertical="center"/>
    </xf>
    <xf numFmtId="0" fontId="4" fillId="0" borderId="6" xfId="0" applyFont="1" applyBorder="1" applyAlignment="1" applyProtection="1">
      <alignment horizontal="center" vertical="center"/>
      <protection locked="0"/>
    </xf>
    <xf numFmtId="0" fontId="4" fillId="0" borderId="44" xfId="0" applyFont="1" applyBorder="1" applyAlignment="1">
      <alignment horizontal="center" vertical="center"/>
    </xf>
    <xf numFmtId="38" fontId="4" fillId="2" borderId="3" xfId="1" applyFont="1" applyFill="1" applyBorder="1" applyAlignment="1" applyProtection="1">
      <alignment horizontal="center" vertical="center"/>
    </xf>
    <xf numFmtId="0" fontId="9" fillId="0" borderId="68"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 xfId="0" applyFont="1" applyBorder="1" applyAlignment="1">
      <alignment horizontal="center" vertical="center" wrapText="1"/>
    </xf>
    <xf numFmtId="38" fontId="19" fillId="2" borderId="1" xfId="1" applyFont="1" applyFill="1" applyBorder="1" applyAlignment="1" applyProtection="1">
      <alignment vertical="center" wrapText="1"/>
      <protection locked="0"/>
    </xf>
    <xf numFmtId="0" fontId="9" fillId="0" borderId="37" xfId="3" applyFont="1" applyBorder="1" applyAlignment="1">
      <alignment horizontal="center" vertical="center" wrapText="1"/>
    </xf>
    <xf numFmtId="38" fontId="9" fillId="0" borderId="12" xfId="1" applyFont="1" applyBorder="1" applyAlignment="1">
      <alignment horizontal="center" vertical="center" wrapText="1"/>
    </xf>
    <xf numFmtId="0" fontId="9" fillId="0" borderId="58" xfId="3" applyFont="1" applyBorder="1" applyAlignment="1">
      <alignment horizontal="center" vertical="center"/>
    </xf>
    <xf numFmtId="0" fontId="9" fillId="0" borderId="57" xfId="3" applyFont="1" applyBorder="1" applyAlignment="1">
      <alignment horizontal="right" vertical="center"/>
    </xf>
    <xf numFmtId="0" fontId="2" fillId="0" borderId="1" xfId="0" applyFont="1" applyBorder="1" applyAlignment="1">
      <alignment horizontal="center" vertical="center" wrapText="1"/>
    </xf>
    <xf numFmtId="0" fontId="9" fillId="0" borderId="63" xfId="0" applyFont="1" applyBorder="1" applyAlignment="1">
      <alignment horizontal="center" vertical="center" wrapText="1"/>
    </xf>
    <xf numFmtId="0" fontId="40" fillId="0" borderId="1" xfId="0" applyFont="1" applyBorder="1" applyAlignment="1">
      <alignment horizontal="center" vertical="center" wrapText="1"/>
    </xf>
    <xf numFmtId="0" fontId="9" fillId="3" borderId="0" xfId="0" applyFont="1" applyFill="1">
      <alignment vertical="center"/>
    </xf>
    <xf numFmtId="0" fontId="9" fillId="3" borderId="10" xfId="0" applyFont="1" applyFill="1" applyBorder="1">
      <alignment vertical="center"/>
    </xf>
    <xf numFmtId="176" fontId="9" fillId="2" borderId="0" xfId="0" applyNumberFormat="1" applyFont="1" applyFill="1">
      <alignment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187" fontId="9" fillId="2" borderId="16" xfId="0" applyNumberFormat="1" applyFont="1" applyFill="1" applyBorder="1" applyAlignment="1">
      <alignment horizontal="right" vertical="center"/>
    </xf>
    <xf numFmtId="187" fontId="9" fillId="2" borderId="1" xfId="0" applyNumberFormat="1" applyFont="1" applyFill="1" applyBorder="1">
      <alignment vertical="center"/>
    </xf>
    <xf numFmtId="187" fontId="9" fillId="2" borderId="4" xfId="0" applyNumberFormat="1" applyFont="1" applyFill="1" applyBorder="1">
      <alignment vertical="center"/>
    </xf>
    <xf numFmtId="187" fontId="9" fillId="2" borderId="17" xfId="0" applyNumberFormat="1" applyFont="1" applyFill="1" applyBorder="1" applyAlignment="1">
      <alignment horizontal="right" vertical="center"/>
    </xf>
    <xf numFmtId="187" fontId="9" fillId="2" borderId="18" xfId="0" applyNumberFormat="1" applyFont="1" applyFill="1" applyBorder="1" applyAlignment="1">
      <alignment horizontal="right" vertical="center"/>
    </xf>
    <xf numFmtId="0" fontId="9" fillId="0" borderId="29" xfId="0" applyFont="1" applyBorder="1" applyProtection="1">
      <alignment vertical="center"/>
      <protection locked="0"/>
    </xf>
    <xf numFmtId="187" fontId="49" fillId="2" borderId="3" xfId="1" applyNumberFormat="1" applyFont="1" applyFill="1" applyBorder="1" applyAlignment="1">
      <alignment horizontal="right" vertical="center"/>
    </xf>
    <xf numFmtId="0" fontId="9" fillId="3" borderId="0" xfId="0" applyFont="1" applyFill="1" applyAlignment="1">
      <alignment horizontal="right" vertical="center"/>
    </xf>
    <xf numFmtId="38" fontId="9" fillId="3" borderId="1" xfId="1" applyFont="1" applyFill="1" applyBorder="1" applyAlignment="1" applyProtection="1">
      <alignment vertical="center"/>
      <protection locked="0"/>
    </xf>
    <xf numFmtId="0" fontId="9" fillId="3" borderId="1" xfId="0" applyFont="1" applyFill="1" applyBorder="1" applyProtection="1">
      <alignment vertical="center"/>
      <protection locked="0"/>
    </xf>
    <xf numFmtId="38" fontId="9" fillId="3" borderId="15" xfId="1" applyFont="1" applyFill="1" applyBorder="1" applyAlignment="1" applyProtection="1">
      <alignment vertical="center"/>
      <protection locked="0"/>
    </xf>
    <xf numFmtId="0" fontId="9" fillId="3" borderId="15" xfId="0" applyFont="1" applyFill="1" applyBorder="1" applyProtection="1">
      <alignment vertical="center"/>
      <protection locked="0"/>
    </xf>
    <xf numFmtId="176" fontId="9" fillId="3" borderId="0" xfId="0" applyNumberFormat="1" applyFont="1" applyFill="1" applyAlignment="1">
      <alignment horizontal="right" vertical="center"/>
    </xf>
    <xf numFmtId="0" fontId="9" fillId="3" borderId="15" xfId="0" applyFont="1" applyFill="1" applyBorder="1">
      <alignment vertical="center"/>
    </xf>
    <xf numFmtId="176" fontId="9" fillId="0" borderId="0" xfId="0" applyNumberFormat="1" applyFont="1">
      <alignment vertical="center"/>
    </xf>
    <xf numFmtId="176" fontId="50" fillId="2" borderId="2" xfId="0" applyNumberFormat="1" applyFont="1" applyFill="1" applyBorder="1">
      <alignment vertical="center"/>
    </xf>
    <xf numFmtId="0" fontId="9" fillId="3" borderId="0" xfId="0" applyFont="1" applyFill="1" applyAlignment="1">
      <alignment horizontal="left" vertical="center"/>
    </xf>
    <xf numFmtId="176" fontId="9" fillId="3" borderId="0" xfId="0" applyNumberFormat="1" applyFont="1" applyFill="1">
      <alignment vertical="center"/>
    </xf>
    <xf numFmtId="0" fontId="43" fillId="3" borderId="19" xfId="0" applyFont="1" applyFill="1" applyBorder="1" applyAlignment="1" applyProtection="1">
      <alignment vertical="center" wrapText="1"/>
      <protection locked="0"/>
    </xf>
    <xf numFmtId="0" fontId="43" fillId="3" borderId="21" xfId="0" applyFont="1" applyFill="1" applyBorder="1" applyProtection="1">
      <alignment vertical="center"/>
      <protection locked="0"/>
    </xf>
    <xf numFmtId="0" fontId="43" fillId="3" borderId="22" xfId="0" applyFont="1" applyFill="1" applyBorder="1" applyAlignment="1" applyProtection="1">
      <alignment vertical="center" wrapText="1"/>
      <protection locked="0"/>
    </xf>
    <xf numFmtId="0" fontId="43" fillId="3" borderId="23" xfId="0" applyFont="1" applyFill="1" applyBorder="1" applyProtection="1">
      <alignment vertical="center"/>
      <protection locked="0"/>
    </xf>
    <xf numFmtId="0" fontId="43" fillId="3" borderId="23" xfId="0" applyFont="1" applyFill="1" applyBorder="1" applyAlignment="1" applyProtection="1">
      <alignment vertical="center" wrapText="1"/>
      <protection locked="0"/>
    </xf>
    <xf numFmtId="0" fontId="43" fillId="0" borderId="23" xfId="0" applyFont="1" applyBorder="1" applyProtection="1">
      <alignment vertical="center"/>
      <protection locked="0"/>
    </xf>
    <xf numFmtId="0" fontId="43" fillId="0" borderId="19" xfId="0" applyFont="1" applyBorder="1" applyProtection="1">
      <alignment vertical="center"/>
      <protection locked="0"/>
    </xf>
    <xf numFmtId="0" fontId="4" fillId="0" borderId="6" xfId="0" applyFont="1" applyBorder="1" applyAlignment="1">
      <alignment horizontal="center" vertical="center"/>
    </xf>
    <xf numFmtId="49" fontId="4" fillId="0" borderId="0" xfId="3" quotePrefix="1" applyNumberFormat="1" applyFont="1" applyAlignment="1">
      <alignment horizontal="center" vertical="center"/>
    </xf>
    <xf numFmtId="0" fontId="11" fillId="0" borderId="1" xfId="0" applyFont="1" applyBorder="1" applyAlignment="1">
      <alignment horizontal="center" vertical="center" wrapText="1"/>
    </xf>
    <xf numFmtId="0" fontId="4" fillId="0" borderId="1" xfId="3" applyFont="1" applyBorder="1" applyAlignment="1" applyProtection="1">
      <alignment horizontal="center" vertical="center"/>
      <protection locked="0"/>
    </xf>
    <xf numFmtId="38" fontId="4" fillId="0" borderId="0" xfId="1" applyFont="1" applyFill="1" applyBorder="1" applyAlignment="1" applyProtection="1">
      <alignment horizontal="center" vertical="center"/>
    </xf>
    <xf numFmtId="38" fontId="0" fillId="0" borderId="0" xfId="1" applyFont="1" applyFill="1" applyBorder="1" applyAlignment="1" applyProtection="1">
      <alignment horizontal="center" vertical="center"/>
    </xf>
    <xf numFmtId="38" fontId="4" fillId="3" borderId="1" xfId="1" applyFont="1" applyFill="1" applyBorder="1" applyAlignment="1" applyProtection="1">
      <alignment vertical="center"/>
      <protection locked="0"/>
    </xf>
    <xf numFmtId="0" fontId="4" fillId="3" borderId="1" xfId="0" applyFont="1" applyFill="1" applyBorder="1">
      <alignment vertical="center"/>
    </xf>
    <xf numFmtId="0" fontId="9" fillId="3" borderId="0" xfId="0" applyFont="1" applyFill="1" applyAlignment="1">
      <alignment vertical="center" wrapText="1" shrinkToFit="1"/>
    </xf>
    <xf numFmtId="0" fontId="9" fillId="0" borderId="12" xfId="0" applyFont="1" applyBorder="1" applyAlignment="1">
      <alignment horizontal="center" vertical="center" wrapText="1" shrinkToFit="1"/>
    </xf>
    <xf numFmtId="0" fontId="43" fillId="3" borderId="19" xfId="0" applyFont="1" applyFill="1" applyBorder="1" applyAlignment="1" applyProtection="1">
      <alignment vertical="center" wrapText="1" shrinkToFit="1"/>
      <protection locked="0"/>
    </xf>
    <xf numFmtId="0" fontId="43" fillId="3" borderId="20" xfId="0" applyFont="1" applyFill="1" applyBorder="1" applyAlignment="1" applyProtection="1">
      <alignment vertical="center" wrapText="1" shrinkToFit="1"/>
      <protection locked="0"/>
    </xf>
    <xf numFmtId="0" fontId="43" fillId="3" borderId="13" xfId="0" applyFont="1" applyFill="1" applyBorder="1" applyAlignment="1">
      <alignment vertical="center" wrapText="1" shrinkToFit="1"/>
    </xf>
    <xf numFmtId="0" fontId="11" fillId="3" borderId="19" xfId="0" applyFont="1" applyFill="1" applyBorder="1" applyAlignment="1" applyProtection="1">
      <alignment vertical="center" wrapText="1" shrinkToFit="1"/>
      <protection locked="0"/>
    </xf>
    <xf numFmtId="0" fontId="43" fillId="3" borderId="19" xfId="0" applyFont="1" applyFill="1" applyBorder="1" applyAlignment="1">
      <alignment vertical="center" wrapText="1" shrinkToFit="1"/>
    </xf>
    <xf numFmtId="0" fontId="43" fillId="3" borderId="20" xfId="0" applyFont="1" applyFill="1" applyBorder="1">
      <alignment vertical="center"/>
    </xf>
    <xf numFmtId="0" fontId="43" fillId="3" borderId="13" xfId="0" applyFont="1" applyFill="1" applyBorder="1">
      <alignment vertical="center"/>
    </xf>
    <xf numFmtId="187" fontId="4" fillId="0" borderId="1" xfId="1" applyNumberFormat="1" applyFont="1" applyBorder="1" applyAlignment="1" applyProtection="1">
      <alignment vertical="center" wrapText="1"/>
    </xf>
    <xf numFmtId="0" fontId="13" fillId="0" borderId="1" xfId="0" applyFont="1" applyBorder="1" applyProtection="1">
      <alignment vertical="center"/>
      <protection locked="0"/>
    </xf>
    <xf numFmtId="177" fontId="13" fillId="0" borderId="1" xfId="0" applyNumberFormat="1" applyFont="1" applyBorder="1" applyProtection="1">
      <alignment vertical="center"/>
      <protection locked="0"/>
    </xf>
    <xf numFmtId="177" fontId="13" fillId="0" borderId="11" xfId="0" applyNumberFormat="1" applyFont="1" applyBorder="1" applyProtection="1">
      <alignment vertical="center"/>
      <protection locked="0"/>
    </xf>
    <xf numFmtId="0" fontId="13" fillId="0" borderId="14" xfId="0" applyFont="1" applyBorder="1" applyProtection="1">
      <alignment vertical="center"/>
      <protection locked="0"/>
    </xf>
    <xf numFmtId="177" fontId="13" fillId="0" borderId="14" xfId="0" applyNumberFormat="1" applyFont="1" applyBorder="1" applyProtection="1">
      <alignment vertical="center"/>
      <protection locked="0"/>
    </xf>
    <xf numFmtId="177" fontId="13" fillId="0" borderId="4" xfId="0" applyNumberFormat="1" applyFont="1" applyBorder="1" applyProtection="1">
      <alignment vertical="center"/>
      <protection locked="0"/>
    </xf>
    <xf numFmtId="0" fontId="0" fillId="0" borderId="4" xfId="0" applyBorder="1" applyProtection="1">
      <alignment vertical="center"/>
      <protection locked="0"/>
    </xf>
    <xf numFmtId="0" fontId="0" fillId="0" borderId="1" xfId="0" applyBorder="1" applyProtection="1">
      <alignment vertical="center"/>
      <protection locked="0"/>
    </xf>
    <xf numFmtId="176" fontId="4" fillId="0" borderId="1" xfId="0" applyNumberFormat="1" applyFont="1" applyBorder="1" applyProtection="1">
      <alignment vertical="center"/>
      <protection locked="0"/>
    </xf>
    <xf numFmtId="0" fontId="19" fillId="0" borderId="19" xfId="0" applyFont="1" applyBorder="1" applyAlignment="1">
      <alignment vertical="center" wrapText="1"/>
    </xf>
    <xf numFmtId="0" fontId="19" fillId="0" borderId="13" xfId="0" applyFont="1" applyBorder="1" applyAlignment="1">
      <alignment vertical="center" wrapText="1"/>
    </xf>
    <xf numFmtId="0" fontId="19" fillId="0" borderId="26" xfId="0" applyFont="1" applyBorder="1" applyAlignment="1">
      <alignment vertical="center" wrapText="1"/>
    </xf>
    <xf numFmtId="176" fontId="36" fillId="0" borderId="12" xfId="0" applyNumberFormat="1" applyFont="1" applyBorder="1" applyAlignment="1">
      <alignment horizontal="center" vertical="center" wrapText="1"/>
    </xf>
    <xf numFmtId="0" fontId="11" fillId="0" borderId="1" xfId="3" applyFont="1" applyBorder="1" applyAlignment="1">
      <alignment horizontal="center" vertical="center" wrapText="1"/>
    </xf>
    <xf numFmtId="38" fontId="4" fillId="0" borderId="1" xfId="0" applyNumberFormat="1" applyFont="1" applyBorder="1">
      <alignment vertical="center"/>
    </xf>
    <xf numFmtId="38" fontId="46" fillId="2" borderId="1" xfId="1" applyFont="1" applyFill="1" applyBorder="1" applyAlignment="1" applyProtection="1">
      <alignment vertical="center" wrapText="1"/>
      <protection locked="0"/>
    </xf>
    <xf numFmtId="0" fontId="43" fillId="3" borderId="4" xfId="0" applyFont="1" applyFill="1" applyBorder="1" applyAlignment="1" applyProtection="1">
      <alignment horizontal="center" vertical="center"/>
      <protection locked="0"/>
    </xf>
    <xf numFmtId="0" fontId="4" fillId="0" borderId="3" xfId="3" applyFont="1" applyBorder="1" applyAlignment="1">
      <alignment horizontal="center" vertical="center"/>
    </xf>
    <xf numFmtId="0" fontId="4" fillId="0" borderId="14" xfId="3" applyFont="1" applyBorder="1" applyAlignment="1" applyProtection="1">
      <alignment vertical="center"/>
      <protection locked="0"/>
    </xf>
    <xf numFmtId="177" fontId="4" fillId="2" borderId="14" xfId="0" applyNumberFormat="1" applyFont="1" applyFill="1" applyBorder="1">
      <alignment vertical="center"/>
    </xf>
    <xf numFmtId="3" fontId="4" fillId="6" borderId="44" xfId="3" applyNumberFormat="1" applyFont="1" applyFill="1" applyBorder="1" applyAlignment="1">
      <alignment horizontal="center" vertical="center"/>
    </xf>
    <xf numFmtId="38" fontId="4" fillId="2" borderId="80" xfId="2" applyFont="1" applyFill="1" applyBorder="1" applyAlignment="1" applyProtection="1">
      <alignment horizontal="right" vertical="center"/>
    </xf>
    <xf numFmtId="176" fontId="43" fillId="0" borderId="81" xfId="3" applyNumberFormat="1" applyFont="1" applyBorder="1" applyAlignment="1">
      <alignment horizontal="center" vertical="center" textRotation="255"/>
    </xf>
    <xf numFmtId="177" fontId="40" fillId="2" borderId="82" xfId="2" applyNumberFormat="1" applyFont="1" applyFill="1" applyBorder="1" applyAlignment="1" applyProtection="1">
      <alignment vertical="center"/>
    </xf>
    <xf numFmtId="176" fontId="4" fillId="0" borderId="83" xfId="3" applyNumberFormat="1" applyFont="1" applyBorder="1" applyAlignment="1">
      <alignment horizontal="right" vertical="center"/>
    </xf>
    <xf numFmtId="176" fontId="4" fillId="2" borderId="81" xfId="3" applyNumberFormat="1" applyFont="1" applyFill="1" applyBorder="1" applyAlignment="1">
      <alignment horizontal="right" vertical="center"/>
    </xf>
    <xf numFmtId="176" fontId="4" fillId="0" borderId="76" xfId="3" applyNumberFormat="1" applyFont="1" applyBorder="1" applyAlignment="1">
      <alignment horizontal="right" vertical="center"/>
    </xf>
    <xf numFmtId="176" fontId="43" fillId="0" borderId="27" xfId="3" applyNumberFormat="1" applyFont="1" applyBorder="1" applyAlignment="1">
      <alignment horizontal="center" vertical="center" textRotation="255"/>
    </xf>
    <xf numFmtId="0" fontId="9" fillId="0" borderId="8" xfId="0" applyFont="1" applyBorder="1" applyProtection="1">
      <alignment vertical="center"/>
      <protection locked="0"/>
    </xf>
    <xf numFmtId="0" fontId="9" fillId="0" borderId="16" xfId="0" applyFont="1" applyBorder="1" applyProtection="1">
      <alignment vertical="center"/>
      <protection locked="0"/>
    </xf>
    <xf numFmtId="187" fontId="9" fillId="0" borderId="31" xfId="0" applyNumberFormat="1" applyFont="1" applyBorder="1" applyAlignment="1">
      <alignment horizontal="right" vertical="center"/>
    </xf>
    <xf numFmtId="3" fontId="4" fillId="13" borderId="4" xfId="0" applyNumberFormat="1" applyFont="1" applyFill="1" applyBorder="1">
      <alignment vertical="center"/>
    </xf>
    <xf numFmtId="3" fontId="4" fillId="13" borderId="5" xfId="0" applyNumberFormat="1" applyFont="1" applyFill="1" applyBorder="1">
      <alignment vertical="center"/>
    </xf>
    <xf numFmtId="0" fontId="51" fillId="0" borderId="0" xfId="0" applyFont="1" applyAlignment="1">
      <alignment horizontal="right" vertical="center"/>
    </xf>
    <xf numFmtId="3" fontId="0" fillId="13" borderId="10" xfId="0" applyNumberFormat="1" applyFill="1" applyBorder="1">
      <alignment vertical="center"/>
    </xf>
    <xf numFmtId="3" fontId="0" fillId="0" borderId="0" xfId="0" applyNumberFormat="1">
      <alignment vertical="center"/>
    </xf>
    <xf numFmtId="3" fontId="0" fillId="0" borderId="84" xfId="0" applyNumberFormat="1" applyBorder="1">
      <alignment vertical="center"/>
    </xf>
    <xf numFmtId="189" fontId="0" fillId="0" borderId="46" xfId="0" applyNumberFormat="1" applyBorder="1" applyAlignment="1">
      <alignment horizontal="left" vertical="center"/>
    </xf>
    <xf numFmtId="3" fontId="0" fillId="0" borderId="85" xfId="0" applyNumberFormat="1" applyBorder="1">
      <alignment vertical="center"/>
    </xf>
    <xf numFmtId="3" fontId="0" fillId="13" borderId="46" xfId="0" applyNumberFormat="1" applyFill="1" applyBorder="1">
      <alignment vertical="center"/>
    </xf>
    <xf numFmtId="189" fontId="0" fillId="0" borderId="49" xfId="0" applyNumberFormat="1" applyBorder="1" applyAlignment="1">
      <alignment horizontal="left" vertical="center"/>
    </xf>
    <xf numFmtId="3" fontId="0" fillId="0" borderId="86" xfId="0" applyNumberFormat="1" applyBorder="1">
      <alignment vertical="center"/>
    </xf>
    <xf numFmtId="3" fontId="0" fillId="13" borderId="49" xfId="0" applyNumberFormat="1" applyFill="1" applyBorder="1">
      <alignment vertical="center"/>
    </xf>
    <xf numFmtId="3" fontId="0" fillId="0" borderId="88" xfId="0" applyNumberFormat="1" applyBorder="1">
      <alignment vertical="center"/>
    </xf>
    <xf numFmtId="3" fontId="0" fillId="13" borderId="87" xfId="0" applyNumberFormat="1" applyFill="1" applyBorder="1">
      <alignment vertical="center"/>
    </xf>
    <xf numFmtId="0" fontId="17" fillId="0" borderId="0" xfId="0" applyFont="1" applyAlignment="1">
      <alignment horizontal="left" vertical="center"/>
    </xf>
    <xf numFmtId="0" fontId="46" fillId="0" borderId="0" xfId="0" applyFont="1" applyAlignment="1">
      <alignment horizontal="center" vertical="center"/>
    </xf>
    <xf numFmtId="0" fontId="0" fillId="0" borderId="10" xfId="0" applyBorder="1" applyAlignment="1">
      <alignment horizontal="left" vertical="center"/>
    </xf>
    <xf numFmtId="176" fontId="0" fillId="0" borderId="89" xfId="0" applyNumberFormat="1" applyBorder="1">
      <alignment vertical="center"/>
    </xf>
    <xf numFmtId="3" fontId="0" fillId="5" borderId="10" xfId="0" applyNumberFormat="1" applyFill="1" applyBorder="1" applyProtection="1">
      <alignment vertical="center"/>
      <protection locked="0"/>
    </xf>
    <xf numFmtId="182" fontId="0" fillId="5" borderId="10" xfId="0" applyNumberFormat="1" applyFill="1" applyBorder="1" applyProtection="1">
      <alignment vertical="center"/>
      <protection locked="0"/>
    </xf>
    <xf numFmtId="182" fontId="0" fillId="5" borderId="10" xfId="0" applyNumberFormat="1" applyFill="1" applyBorder="1" applyAlignment="1" applyProtection="1">
      <alignment horizontal="center" vertical="center"/>
      <protection locked="0"/>
    </xf>
    <xf numFmtId="0" fontId="0" fillId="0" borderId="46" xfId="0" applyBorder="1" applyAlignment="1">
      <alignment horizontal="left" vertical="center"/>
    </xf>
    <xf numFmtId="182" fontId="0" fillId="5" borderId="46" xfId="0" applyNumberFormat="1" applyFill="1" applyBorder="1" applyAlignment="1" applyProtection="1">
      <alignment horizontal="center" vertical="center"/>
      <protection locked="0"/>
    </xf>
    <xf numFmtId="0" fontId="0" fillId="0" borderId="49" xfId="0" applyBorder="1" applyAlignment="1">
      <alignment horizontal="left" vertical="center"/>
    </xf>
    <xf numFmtId="0" fontId="0" fillId="0" borderId="87" xfId="0" applyBorder="1" applyAlignment="1">
      <alignment horizontal="right" vertical="center"/>
    </xf>
    <xf numFmtId="0" fontId="0" fillId="0" borderId="46" xfId="0" applyBorder="1" applyAlignment="1">
      <alignment horizontal="center" vertical="center"/>
    </xf>
    <xf numFmtId="189" fontId="0" fillId="5" borderId="10" xfId="0" applyNumberFormat="1" applyFill="1" applyBorder="1" applyAlignment="1" applyProtection="1">
      <alignment horizontal="left" vertical="center"/>
      <protection locked="0"/>
    </xf>
    <xf numFmtId="190" fontId="17" fillId="5" borderId="0" xfId="0" applyNumberFormat="1" applyFont="1" applyFill="1" applyProtection="1">
      <alignment vertical="center"/>
      <protection locked="0"/>
    </xf>
    <xf numFmtId="0" fontId="0" fillId="5" borderId="76" xfId="0" applyFill="1" applyBorder="1" applyProtection="1">
      <alignment vertical="center"/>
      <protection locked="0"/>
    </xf>
    <xf numFmtId="0" fontId="0" fillId="5" borderId="49" xfId="0" applyFill="1" applyBorder="1" applyProtection="1">
      <alignment vertical="center"/>
      <protection locked="0"/>
    </xf>
    <xf numFmtId="0" fontId="0" fillId="5" borderId="77" xfId="0" applyFill="1" applyBorder="1" applyProtection="1">
      <alignment vertical="center"/>
      <protection locked="0"/>
    </xf>
    <xf numFmtId="0" fontId="0" fillId="5" borderId="78" xfId="0" applyFill="1" applyBorder="1" applyProtection="1">
      <alignment vertical="center"/>
      <protection locked="0"/>
    </xf>
    <xf numFmtId="0" fontId="0" fillId="5" borderId="0" xfId="0" applyFill="1" applyProtection="1">
      <alignment vertical="center"/>
      <protection locked="0"/>
    </xf>
    <xf numFmtId="0" fontId="0" fillId="5" borderId="79" xfId="0" applyFill="1" applyBorder="1" applyProtection="1">
      <alignment vertical="center"/>
      <protection locked="0"/>
    </xf>
    <xf numFmtId="0" fontId="0" fillId="5" borderId="58" xfId="0" applyFill="1" applyBorder="1" applyProtection="1">
      <alignment vertical="center"/>
      <protection locked="0"/>
    </xf>
    <xf numFmtId="0" fontId="0" fillId="5" borderId="10" xfId="0" applyFill="1" applyBorder="1" applyProtection="1">
      <alignment vertical="center"/>
      <protection locked="0"/>
    </xf>
    <xf numFmtId="0" fontId="0" fillId="5" borderId="29" xfId="0" applyFill="1" applyBorder="1" applyProtection="1">
      <alignment vertical="center"/>
      <protection locked="0"/>
    </xf>
    <xf numFmtId="0" fontId="4" fillId="0" borderId="0" xfId="3" applyFont="1" applyAlignment="1">
      <alignment horizontal="right" vertical="center"/>
    </xf>
    <xf numFmtId="0" fontId="6" fillId="4" borderId="0" xfId="3" applyFont="1" applyFill="1" applyAlignment="1">
      <alignment vertical="center"/>
    </xf>
    <xf numFmtId="38" fontId="9" fillId="2" borderId="1" xfId="1" applyFont="1" applyFill="1" applyBorder="1" applyAlignment="1" applyProtection="1">
      <alignment vertical="center" wrapText="1"/>
    </xf>
    <xf numFmtId="38" fontId="4" fillId="2" borderId="14" xfId="1" applyFont="1" applyFill="1" applyBorder="1" applyAlignment="1" applyProtection="1">
      <alignment vertical="center" wrapText="1"/>
    </xf>
    <xf numFmtId="38" fontId="9" fillId="2" borderId="14" xfId="1" applyFont="1" applyFill="1" applyBorder="1" applyAlignment="1" applyProtection="1">
      <alignment vertical="center" wrapText="1"/>
    </xf>
    <xf numFmtId="179" fontId="6" fillId="2" borderId="3" xfId="1" applyNumberFormat="1" applyFont="1" applyFill="1" applyBorder="1" applyAlignment="1" applyProtection="1">
      <alignment horizontal="right" vertical="center"/>
    </xf>
    <xf numFmtId="179" fontId="6" fillId="0" borderId="0" xfId="1" applyNumberFormat="1" applyFont="1" applyFill="1" applyBorder="1" applyAlignment="1" applyProtection="1">
      <alignment horizontal="right" vertical="center"/>
    </xf>
    <xf numFmtId="176" fontId="11" fillId="0" borderId="1" xfId="0" applyNumberFormat="1" applyFont="1" applyBorder="1" applyAlignment="1">
      <alignment horizontal="center" vertical="center" wrapText="1"/>
    </xf>
    <xf numFmtId="0" fontId="4" fillId="12" borderId="0" xfId="0" applyFont="1" applyFill="1" applyAlignment="1">
      <alignment horizontal="center" vertical="center"/>
    </xf>
    <xf numFmtId="0" fontId="4" fillId="12" borderId="0" xfId="0" applyFont="1" applyFill="1">
      <alignment vertical="center"/>
    </xf>
    <xf numFmtId="176" fontId="16" fillId="13" borderId="1" xfId="3" applyNumberFormat="1" applyFont="1" applyFill="1" applyBorder="1" applyAlignment="1">
      <alignment vertical="center"/>
    </xf>
    <xf numFmtId="0" fontId="15" fillId="4" borderId="0" xfId="3" applyFont="1" applyFill="1" applyAlignment="1">
      <alignment horizontal="center" vertical="center"/>
    </xf>
    <xf numFmtId="0" fontId="13" fillId="0" borderId="39" xfId="0" applyFont="1" applyBorder="1" applyProtection="1">
      <alignment vertical="center"/>
      <protection locked="0"/>
    </xf>
    <xf numFmtId="0" fontId="51" fillId="0" borderId="16" xfId="0" applyFont="1" applyBorder="1" applyProtection="1">
      <alignment vertical="center"/>
      <protection locked="0"/>
    </xf>
    <xf numFmtId="0" fontId="13" fillId="0" borderId="11" xfId="0" applyFont="1" applyBorder="1" applyProtection="1">
      <alignment vertical="center"/>
      <protection locked="0"/>
    </xf>
    <xf numFmtId="0" fontId="2" fillId="0" borderId="66" xfId="3" applyFont="1" applyBorder="1" applyAlignment="1">
      <alignment horizontal="center" wrapText="1"/>
    </xf>
    <xf numFmtId="0" fontId="46" fillId="0" borderId="19" xfId="0" applyFont="1" applyBorder="1" applyAlignment="1" applyProtection="1">
      <alignment vertical="center" wrapText="1"/>
      <protection locked="0"/>
    </xf>
    <xf numFmtId="0" fontId="46" fillId="0" borderId="70" xfId="0" applyFont="1" applyBorder="1" applyAlignment="1" applyProtection="1">
      <alignment vertical="center" wrapText="1"/>
      <protection locked="0"/>
    </xf>
    <xf numFmtId="0" fontId="46" fillId="0" borderId="22" xfId="0" applyFont="1" applyBorder="1" applyAlignment="1" applyProtection="1">
      <alignment vertical="center" wrapText="1"/>
      <protection locked="0"/>
    </xf>
    <xf numFmtId="0" fontId="46" fillId="0" borderId="13" xfId="0" applyFont="1" applyBorder="1" applyAlignment="1" applyProtection="1">
      <alignment vertical="center" wrapText="1"/>
      <protection locked="0"/>
    </xf>
    <xf numFmtId="0" fontId="9" fillId="0" borderId="39" xfId="0" applyFont="1" applyBorder="1" applyAlignment="1">
      <alignment horizontal="center" vertical="center" wrapText="1"/>
    </xf>
    <xf numFmtId="0" fontId="4" fillId="15" borderId="1" xfId="0" applyFont="1" applyFill="1" applyBorder="1">
      <alignment vertical="center"/>
    </xf>
    <xf numFmtId="38" fontId="4" fillId="16" borderId="1" xfId="1" applyFont="1" applyFill="1" applyBorder="1" applyAlignment="1" applyProtection="1">
      <alignment horizontal="right" vertical="center"/>
    </xf>
    <xf numFmtId="0" fontId="4" fillId="15" borderId="1" xfId="3" applyFont="1" applyFill="1" applyBorder="1" applyAlignment="1">
      <alignment horizontal="center" vertical="center"/>
    </xf>
    <xf numFmtId="38" fontId="4" fillId="15" borderId="1" xfId="3" applyNumberFormat="1" applyFont="1" applyFill="1" applyBorder="1" applyAlignment="1">
      <alignment horizontal="center" vertical="center"/>
    </xf>
    <xf numFmtId="0" fontId="6" fillId="4" borderId="0" xfId="3" applyFont="1" applyFill="1" applyAlignment="1">
      <alignment horizontal="center" vertical="center"/>
    </xf>
    <xf numFmtId="38" fontId="9" fillId="17" borderId="14" xfId="1" applyFont="1" applyFill="1" applyBorder="1" applyAlignment="1" applyProtection="1">
      <alignment horizontal="center" vertical="center" wrapText="1"/>
    </xf>
    <xf numFmtId="177" fontId="4" fillId="2" borderId="3" xfId="2" applyNumberFormat="1" applyFont="1" applyFill="1" applyBorder="1" applyAlignment="1" applyProtection="1">
      <alignment horizontal="center" vertical="center"/>
    </xf>
    <xf numFmtId="176" fontId="4" fillId="0" borderId="1" xfId="3" applyNumberFormat="1" applyFont="1" applyBorder="1" applyAlignment="1">
      <alignment horizontal="center" vertical="center"/>
    </xf>
    <xf numFmtId="0" fontId="4" fillId="14" borderId="8" xfId="3" applyFont="1" applyFill="1" applyBorder="1" applyAlignment="1" applyProtection="1">
      <alignment vertical="center"/>
      <protection locked="0"/>
    </xf>
    <xf numFmtId="176" fontId="4" fillId="18" borderId="2" xfId="3" applyNumberFormat="1" applyFont="1" applyFill="1" applyBorder="1"/>
    <xf numFmtId="176" fontId="4" fillId="18" borderId="8" xfId="3" applyNumberFormat="1" applyFont="1" applyFill="1" applyBorder="1"/>
    <xf numFmtId="176" fontId="4" fillId="18" borderId="7" xfId="3" applyNumberFormat="1" applyFont="1" applyFill="1" applyBorder="1"/>
    <xf numFmtId="0" fontId="0" fillId="0" borderId="19" xfId="0" applyBorder="1" applyAlignment="1">
      <alignment vertical="top" wrapText="1"/>
    </xf>
    <xf numFmtId="0" fontId="35" fillId="0" borderId="1" xfId="89" applyBorder="1" applyAlignment="1">
      <alignment vertical="center" wrapText="1"/>
    </xf>
    <xf numFmtId="9" fontId="4" fillId="15" borderId="1" xfId="0" applyNumberFormat="1" applyFont="1" applyFill="1" applyBorder="1" applyAlignment="1">
      <alignment horizontal="center" vertical="center"/>
    </xf>
    <xf numFmtId="3" fontId="4" fillId="15" borderId="1" xfId="0" applyNumberFormat="1" applyFont="1" applyFill="1" applyBorder="1">
      <alignment vertical="center"/>
    </xf>
    <xf numFmtId="0" fontId="4" fillId="3" borderId="19" xfId="0" applyFont="1" applyFill="1" applyBorder="1" applyAlignment="1" applyProtection="1">
      <alignment horizontal="left" vertical="center" wrapText="1"/>
      <protection locked="0"/>
    </xf>
    <xf numFmtId="176" fontId="6" fillId="2" borderId="90" xfId="3" applyNumberFormat="1" applyFont="1" applyFill="1" applyBorder="1"/>
    <xf numFmtId="176" fontId="6" fillId="2" borderId="8" xfId="3" applyNumberFormat="1" applyFont="1" applyFill="1" applyBorder="1"/>
    <xf numFmtId="176" fontId="4" fillId="18" borderId="90" xfId="3" applyNumberFormat="1" applyFont="1" applyFill="1" applyBorder="1"/>
    <xf numFmtId="0" fontId="0" fillId="0" borderId="32" xfId="0" applyBorder="1" applyAlignment="1">
      <alignment horizontal="center" vertical="center" textRotation="255"/>
    </xf>
    <xf numFmtId="0" fontId="0" fillId="0" borderId="67" xfId="0" applyBorder="1" applyAlignment="1">
      <alignment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0" borderId="41" xfId="0" applyBorder="1" applyAlignment="1">
      <alignment horizontal="center" vertical="center" textRotation="255"/>
    </xf>
    <xf numFmtId="0" fontId="17" fillId="5" borderId="0" xfId="0" applyFont="1" applyFill="1" applyAlignment="1">
      <alignment horizontal="center" vertical="center"/>
    </xf>
    <xf numFmtId="0" fontId="9" fillId="0" borderId="0" xfId="3" applyFont="1" applyAlignment="1">
      <alignment horizontal="left" vertical="center"/>
    </xf>
    <xf numFmtId="0" fontId="4" fillId="0" borderId="0" xfId="3" applyFont="1" applyAlignment="1">
      <alignment horizontal="center"/>
    </xf>
    <xf numFmtId="0" fontId="40" fillId="0" borderId="0" xfId="3" applyFont="1" applyAlignment="1">
      <alignment horizontal="left"/>
    </xf>
    <xf numFmtId="0" fontId="4" fillId="2" borderId="0" xfId="3" applyFont="1" applyFill="1" applyAlignment="1">
      <alignment horizontal="center" vertical="center" wrapText="1"/>
    </xf>
    <xf numFmtId="0" fontId="4" fillId="0" borderId="0" xfId="3" applyFont="1" applyAlignment="1">
      <alignment horizontal="center" vertical="center" wrapText="1"/>
    </xf>
    <xf numFmtId="0" fontId="4" fillId="0" borderId="0" xfId="3" applyFont="1" applyAlignment="1">
      <alignment horizontal="left"/>
    </xf>
    <xf numFmtId="0" fontId="4" fillId="11" borderId="0" xfId="3" applyFont="1" applyFill="1" applyAlignment="1">
      <alignment horizontal="center" vertical="center"/>
    </xf>
    <xf numFmtId="0" fontId="6" fillId="0" borderId="0" xfId="3" applyFont="1" applyAlignment="1">
      <alignment horizontal="left" vertical="center"/>
    </xf>
    <xf numFmtId="0" fontId="4" fillId="0" borderId="0" xfId="3" applyFont="1" applyAlignment="1">
      <alignment horizontal="center" vertical="center"/>
    </xf>
    <xf numFmtId="0" fontId="6" fillId="0" borderId="0" xfId="3" applyFont="1" applyAlignment="1">
      <alignment horizontal="left" vertical="center" wrapText="1"/>
    </xf>
    <xf numFmtId="0" fontId="6" fillId="0" borderId="0" xfId="3" applyFont="1" applyAlignment="1">
      <alignment horizontal="center" vertical="center" wrapText="1"/>
    </xf>
    <xf numFmtId="0" fontId="6" fillId="0" borderId="0" xfId="3" applyFont="1" applyAlignment="1">
      <alignment horizontal="center" vertical="center"/>
    </xf>
    <xf numFmtId="0" fontId="6" fillId="6" borderId="0" xfId="3" applyFont="1" applyFill="1" applyAlignment="1">
      <alignment horizontal="center" vertical="center"/>
    </xf>
    <xf numFmtId="0" fontId="6" fillId="6" borderId="0" xfId="3" applyFont="1" applyFill="1" applyAlignment="1">
      <alignment horizontal="center" vertical="center" wrapText="1"/>
    </xf>
    <xf numFmtId="0" fontId="4" fillId="0" borderId="0" xfId="3" applyFont="1" applyAlignment="1" applyProtection="1">
      <alignment horizontal="left" vertical="center" wrapText="1"/>
      <protection locked="0"/>
    </xf>
    <xf numFmtId="0" fontId="4" fillId="0" borderId="0" xfId="3" applyFont="1" applyAlignment="1" applyProtection="1">
      <alignment horizontal="left" vertical="center"/>
      <protection locked="0"/>
    </xf>
    <xf numFmtId="0" fontId="4" fillId="0" borderId="2" xfId="3" applyFont="1" applyBorder="1" applyAlignment="1" applyProtection="1">
      <alignment horizontal="left" vertical="center"/>
      <protection locked="0"/>
    </xf>
    <xf numFmtId="0" fontId="4" fillId="10" borderId="0" xfId="3" applyFont="1" applyFill="1" applyAlignment="1">
      <alignment horizontal="left" vertical="center"/>
    </xf>
    <xf numFmtId="0" fontId="4" fillId="0" borderId="0" xfId="3" applyFont="1" applyAlignment="1">
      <alignment vertical="top" wrapText="1"/>
    </xf>
    <xf numFmtId="0" fontId="4" fillId="0" borderId="0" xfId="0" applyFont="1" applyAlignment="1">
      <alignment vertical="top" wrapText="1"/>
    </xf>
    <xf numFmtId="49" fontId="4" fillId="0" borderId="0" xfId="3" applyNumberFormat="1" applyFont="1" applyAlignment="1">
      <alignment horizontal="left" vertical="center"/>
    </xf>
    <xf numFmtId="0" fontId="4" fillId="0" borderId="0" xfId="3" applyFont="1" applyAlignment="1">
      <alignment horizontal="left" vertical="center"/>
    </xf>
    <xf numFmtId="0" fontId="4" fillId="14" borderId="0" xfId="3" applyFont="1" applyFill="1" applyAlignment="1" applyProtection="1">
      <alignment horizontal="left" vertical="center" wrapText="1"/>
      <protection locked="0"/>
    </xf>
    <xf numFmtId="0" fontId="4" fillId="14" borderId="0" xfId="3" applyFont="1" applyFill="1" applyAlignment="1" applyProtection="1">
      <alignment horizontal="left" vertical="center"/>
      <protection locked="0"/>
    </xf>
    <xf numFmtId="0" fontId="4" fillId="14" borderId="2" xfId="3" applyFont="1" applyFill="1" applyBorder="1" applyAlignment="1" applyProtection="1">
      <alignment horizontal="left" vertical="center"/>
      <protection locked="0"/>
    </xf>
    <xf numFmtId="0" fontId="15" fillId="19" borderId="0" xfId="3" applyFont="1" applyFill="1" applyAlignment="1">
      <alignment horizontal="center" vertical="center"/>
    </xf>
    <xf numFmtId="0" fontId="0" fillId="0" borderId="0" xfId="0" applyAlignment="1">
      <alignment vertical="center"/>
    </xf>
    <xf numFmtId="0" fontId="6" fillId="0" borderId="0" xfId="0" applyFont="1" applyAlignment="1">
      <alignment horizontal="center" vertical="center"/>
    </xf>
    <xf numFmtId="186" fontId="4" fillId="0" borderId="45" xfId="0" applyNumberFormat="1" applyFont="1" applyBorder="1" applyAlignment="1">
      <alignment horizontal="center" vertical="center"/>
    </xf>
    <xf numFmtId="186" fontId="4" fillId="0" borderId="46" xfId="0" applyNumberFormat="1" applyFont="1" applyBorder="1" applyAlignment="1">
      <alignment horizontal="center" vertical="center"/>
    </xf>
    <xf numFmtId="186" fontId="4" fillId="0" borderId="51" xfId="0" applyNumberFormat="1" applyFont="1" applyBorder="1" applyAlignment="1">
      <alignment horizontal="center" vertical="center"/>
    </xf>
    <xf numFmtId="38" fontId="6" fillId="2" borderId="7" xfId="0" applyNumberFormat="1" applyFont="1" applyFill="1" applyBorder="1" applyAlignment="1">
      <alignment horizontal="right" vertical="center"/>
    </xf>
    <xf numFmtId="0" fontId="6" fillId="2" borderId="7" xfId="0" applyFont="1" applyFill="1" applyBorder="1" applyAlignment="1">
      <alignment horizontal="right" vertical="center"/>
    </xf>
    <xf numFmtId="38" fontId="6" fillId="2" borderId="45" xfId="0" applyNumberFormat="1" applyFont="1" applyFill="1" applyBorder="1" applyAlignment="1">
      <alignment vertical="center"/>
    </xf>
    <xf numFmtId="0" fontId="6" fillId="2" borderId="51" xfId="0" applyFont="1" applyFill="1" applyBorder="1" applyAlignment="1">
      <alignment vertical="center"/>
    </xf>
    <xf numFmtId="0" fontId="4" fillId="0" borderId="6" xfId="0" applyFont="1" applyBorder="1" applyAlignment="1">
      <alignment horizontal="center" vertical="center" wrapText="1"/>
    </xf>
    <xf numFmtId="0" fontId="4" fillId="0" borderId="16" xfId="0" applyFont="1" applyBorder="1" applyAlignment="1">
      <alignment horizontal="center" vertical="center"/>
    </xf>
    <xf numFmtId="0" fontId="9" fillId="0" borderId="37" xfId="3" applyFont="1" applyBorder="1" applyAlignment="1">
      <alignment horizontal="right" vertical="center"/>
    </xf>
    <xf numFmtId="0" fontId="19" fillId="0" borderId="39" xfId="0" applyFont="1" applyBorder="1" applyAlignment="1">
      <alignment vertical="center"/>
    </xf>
    <xf numFmtId="0" fontId="4" fillId="3" borderId="0" xfId="0" applyFont="1" applyFill="1" applyAlignment="1">
      <alignment horizontal="center" vertical="center"/>
    </xf>
    <xf numFmtId="186" fontId="4" fillId="0" borderId="24" xfId="0" applyNumberFormat="1" applyFont="1" applyBorder="1" applyAlignment="1">
      <alignment horizontal="center" vertical="center"/>
    </xf>
    <xf numFmtId="186" fontId="4" fillId="0" borderId="8" xfId="0" applyNumberFormat="1" applyFont="1" applyBorder="1" applyAlignment="1">
      <alignment horizontal="center" vertical="center"/>
    </xf>
    <xf numFmtId="186" fontId="4" fillId="0" borderId="21" xfId="0" applyNumberFormat="1" applyFont="1" applyBorder="1" applyAlignment="1">
      <alignment horizontal="center" vertical="center"/>
    </xf>
    <xf numFmtId="0" fontId="4" fillId="0" borderId="2" xfId="0" applyFont="1" applyBorder="1" applyAlignment="1">
      <alignment horizontal="center" vertical="center"/>
    </xf>
    <xf numFmtId="186" fontId="4" fillId="0" borderId="16"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186" fontId="4" fillId="0" borderId="6" xfId="0" applyNumberFormat="1" applyFont="1" applyBorder="1" applyAlignment="1">
      <alignment horizontal="center" vertical="center"/>
    </xf>
    <xf numFmtId="0" fontId="0" fillId="19" borderId="0" xfId="0" applyFill="1" applyAlignment="1">
      <alignment horizontal="center" vertical="center"/>
    </xf>
    <xf numFmtId="0" fontId="6" fillId="3" borderId="0" xfId="0" applyFont="1" applyFill="1" applyAlignment="1">
      <alignment horizontal="center" vertical="center"/>
    </xf>
    <xf numFmtId="0" fontId="43" fillId="0" borderId="32" xfId="0" applyFont="1" applyBorder="1" applyAlignment="1">
      <alignment horizontal="center" vertical="center" textRotation="255" wrapText="1"/>
    </xf>
    <xf numFmtId="0" fontId="43" fillId="0" borderId="33" xfId="0" applyFont="1" applyBorder="1" applyAlignment="1">
      <alignment vertical="center" textRotation="255"/>
    </xf>
    <xf numFmtId="0" fontId="43" fillId="0" borderId="34" xfId="0" applyFont="1" applyBorder="1" applyAlignment="1">
      <alignment vertical="center" textRotation="255"/>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9" fillId="0" borderId="42" xfId="0" applyFont="1" applyBorder="1" applyAlignment="1">
      <alignment horizontal="center" vertical="center"/>
    </xf>
    <xf numFmtId="0" fontId="9" fillId="0" borderId="2" xfId="0" applyFont="1" applyBorder="1" applyAlignment="1">
      <alignment horizontal="center" vertical="center"/>
    </xf>
    <xf numFmtId="0" fontId="9" fillId="0" borderId="43" xfId="0" applyFont="1" applyBorder="1" applyAlignment="1">
      <alignment horizontal="center" vertical="center"/>
    </xf>
    <xf numFmtId="0" fontId="43" fillId="0" borderId="33" xfId="0" applyFont="1" applyBorder="1" applyAlignment="1">
      <alignment horizontal="center" vertical="center" textRotation="255" wrapText="1"/>
    </xf>
    <xf numFmtId="0" fontId="43" fillId="0" borderId="34" xfId="0" applyFont="1" applyBorder="1" applyAlignment="1">
      <alignment horizontal="center" vertical="center" textRotation="255" wrapText="1"/>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9" fillId="0" borderId="6" xfId="0" applyFont="1" applyBorder="1" applyAlignment="1">
      <alignment vertical="center"/>
    </xf>
    <xf numFmtId="0" fontId="9" fillId="0" borderId="8" xfId="0" applyFont="1" applyBorder="1" applyAlignment="1">
      <alignment vertical="center"/>
    </xf>
    <xf numFmtId="0" fontId="0" fillId="0" borderId="8" xfId="0" applyBorder="1" applyAlignment="1">
      <alignment vertical="center"/>
    </xf>
    <xf numFmtId="0" fontId="0" fillId="0" borderId="16" xfId="0" applyBorder="1" applyAlignment="1">
      <alignment vertical="center"/>
    </xf>
    <xf numFmtId="0" fontId="43" fillId="0" borderId="32" xfId="0" applyFont="1" applyBorder="1" applyAlignment="1">
      <alignment vertical="center" textRotation="255" wrapText="1"/>
    </xf>
    <xf numFmtId="0" fontId="43" fillId="0" borderId="33" xfId="0" applyFont="1" applyBorder="1" applyAlignment="1">
      <alignment vertical="center" textRotation="255" wrapText="1"/>
    </xf>
    <xf numFmtId="0" fontId="9" fillId="3" borderId="35" xfId="0" applyFont="1" applyFill="1" applyBorder="1" applyAlignment="1">
      <alignment horizontal="center" vertical="center"/>
    </xf>
    <xf numFmtId="0" fontId="9" fillId="3" borderId="36" xfId="0" applyFont="1" applyFill="1" applyBorder="1" applyAlignment="1">
      <alignment vertical="center"/>
    </xf>
    <xf numFmtId="0" fontId="9" fillId="3" borderId="40" xfId="0" applyFont="1" applyFill="1" applyBorder="1" applyAlignment="1">
      <alignment vertical="center"/>
    </xf>
    <xf numFmtId="0" fontId="4" fillId="3" borderId="24" xfId="0" applyFont="1" applyFill="1" applyBorder="1" applyAlignment="1" applyProtection="1">
      <alignment horizontal="left" vertical="center"/>
      <protection locked="0"/>
    </xf>
    <xf numFmtId="0" fontId="4" fillId="3" borderId="8" xfId="0" applyFont="1" applyFill="1" applyBorder="1" applyAlignment="1" applyProtection="1">
      <alignment horizontal="left" vertical="center"/>
      <protection locked="0"/>
    </xf>
    <xf numFmtId="0" fontId="4" fillId="3" borderId="16" xfId="0" applyFont="1" applyFill="1" applyBorder="1" applyAlignment="1" applyProtection="1">
      <alignment horizontal="left" vertical="center"/>
      <protection locked="0"/>
    </xf>
    <xf numFmtId="0" fontId="9" fillId="3" borderId="24" xfId="0" applyFont="1" applyFill="1" applyBorder="1" applyAlignment="1" applyProtection="1">
      <alignment horizontal="left" vertical="center"/>
      <protection locked="0"/>
    </xf>
    <xf numFmtId="0" fontId="9" fillId="3" borderId="8" xfId="0" applyFont="1" applyFill="1" applyBorder="1" applyAlignment="1" applyProtection="1">
      <alignment horizontal="left" vertical="center"/>
      <protection locked="0"/>
    </xf>
    <xf numFmtId="0" fontId="9" fillId="3" borderId="16" xfId="0" applyFont="1" applyFill="1" applyBorder="1" applyAlignment="1" applyProtection="1">
      <alignment horizontal="left" vertical="center"/>
      <protection locked="0"/>
    </xf>
    <xf numFmtId="0" fontId="9" fillId="0" borderId="24" xfId="0" applyFont="1" applyBorder="1" applyAlignment="1">
      <alignment horizontal="center" vertical="center"/>
    </xf>
    <xf numFmtId="0" fontId="9" fillId="0" borderId="16"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187" fontId="4" fillId="0" borderId="1" xfId="1" applyNumberFormat="1" applyFont="1" applyBorder="1" applyAlignment="1" applyProtection="1">
      <alignment horizontal="center" vertical="center"/>
    </xf>
    <xf numFmtId="187" fontId="4" fillId="0" borderId="6" xfId="1" applyNumberFormat="1" applyFont="1" applyBorder="1" applyAlignment="1" applyProtection="1">
      <alignment vertical="center"/>
    </xf>
    <xf numFmtId="187" fontId="4" fillId="0" borderId="16" xfId="1" applyNumberFormat="1" applyFont="1" applyBorder="1" applyAlignment="1" applyProtection="1">
      <alignment vertical="center"/>
    </xf>
    <xf numFmtId="187" fontId="4" fillId="0" borderId="6" xfId="1" applyNumberFormat="1" applyFont="1" applyBorder="1" applyAlignment="1" applyProtection="1">
      <alignment horizontal="center" vertical="center"/>
    </xf>
    <xf numFmtId="187" fontId="4" fillId="0" borderId="16" xfId="1" applyNumberFormat="1" applyFont="1" applyBorder="1" applyAlignment="1" applyProtection="1">
      <alignment horizontal="center" vertical="center"/>
    </xf>
    <xf numFmtId="187" fontId="4" fillId="0" borderId="1" xfId="1" applyNumberFormat="1" applyFont="1" applyBorder="1" applyAlignment="1" applyProtection="1">
      <alignment horizontal="center" vertical="center" wrapText="1"/>
    </xf>
    <xf numFmtId="187" fontId="4" fillId="0" borderId="6" xfId="1" applyNumberFormat="1" applyFont="1" applyBorder="1" applyAlignment="1" applyProtection="1">
      <alignment horizontal="center" vertical="center" wrapText="1"/>
    </xf>
    <xf numFmtId="0" fontId="9" fillId="0" borderId="6" xfId="3" applyFont="1" applyBorder="1" applyAlignment="1">
      <alignment horizontal="center" vertical="center"/>
    </xf>
    <xf numFmtId="0" fontId="4" fillId="0" borderId="8" xfId="0" applyFont="1" applyBorder="1" applyAlignment="1">
      <alignment horizontal="center" vertical="center"/>
    </xf>
    <xf numFmtId="0" fontId="4" fillId="0" borderId="6" xfId="3" applyFont="1" applyBorder="1" applyAlignment="1" applyProtection="1">
      <alignment horizontal="left" vertical="center"/>
      <protection locked="0"/>
    </xf>
    <xf numFmtId="0" fontId="4" fillId="0" borderId="16" xfId="3" applyFont="1" applyBorder="1" applyAlignment="1" applyProtection="1">
      <alignment horizontal="left" vertical="center"/>
      <protection locked="0"/>
    </xf>
    <xf numFmtId="0" fontId="4" fillId="0" borderId="8" xfId="3" applyFont="1" applyBorder="1" applyAlignment="1" applyProtection="1">
      <alignment horizontal="left" vertical="center"/>
      <protection locked="0"/>
    </xf>
    <xf numFmtId="177" fontId="6" fillId="2" borderId="7" xfId="2" applyNumberFormat="1" applyFont="1" applyFill="1" applyBorder="1" applyAlignment="1" applyProtection="1">
      <alignment horizontal="right" vertical="center"/>
    </xf>
    <xf numFmtId="0" fontId="7" fillId="0" borderId="0" xfId="3" applyFont="1" applyAlignment="1">
      <alignment horizontal="left" vertical="center"/>
    </xf>
    <xf numFmtId="0" fontId="4" fillId="0" borderId="6" xfId="3" applyFont="1" applyBorder="1" applyAlignment="1">
      <alignment horizontal="center" vertical="center" wrapText="1"/>
    </xf>
    <xf numFmtId="0" fontId="4" fillId="0" borderId="8" xfId="3" applyFont="1" applyBorder="1" applyAlignment="1">
      <alignment horizontal="center" vertical="center" wrapText="1"/>
    </xf>
    <xf numFmtId="0" fontId="4" fillId="0" borderId="16" xfId="3" applyFont="1" applyBorder="1" applyAlignment="1">
      <alignment horizontal="center" vertical="center" wrapText="1"/>
    </xf>
    <xf numFmtId="0" fontId="4" fillId="0" borderId="0" xfId="3" applyFont="1" applyAlignment="1">
      <alignment horizontal="right" vertical="center"/>
    </xf>
    <xf numFmtId="0" fontId="4" fillId="8" borderId="14" xfId="3" applyFont="1" applyFill="1" applyBorder="1" applyAlignment="1">
      <alignment horizontal="left" vertical="center"/>
    </xf>
    <xf numFmtId="0" fontId="4" fillId="8" borderId="15" xfId="3" applyFont="1" applyFill="1" applyBorder="1" applyAlignment="1">
      <alignment horizontal="left" vertical="center"/>
    </xf>
    <xf numFmtId="0" fontId="4" fillId="8" borderId="4" xfId="3" applyFont="1" applyFill="1" applyBorder="1" applyAlignment="1">
      <alignment horizontal="left" vertical="center"/>
    </xf>
    <xf numFmtId="0" fontId="9" fillId="0" borderId="1" xfId="3" applyFont="1" applyBorder="1" applyAlignment="1">
      <alignment horizontal="center" vertical="center" wrapText="1"/>
    </xf>
    <xf numFmtId="0" fontId="9" fillId="0" borderId="16" xfId="3" applyFont="1" applyBorder="1" applyAlignment="1">
      <alignment horizontal="center" vertical="center"/>
    </xf>
    <xf numFmtId="187" fontId="4" fillId="0" borderId="8" xfId="1" applyNumberFormat="1" applyFont="1" applyBorder="1" applyAlignment="1" applyProtection="1">
      <alignment horizontal="center" vertical="center" wrapText="1"/>
    </xf>
    <xf numFmtId="177" fontId="4" fillId="2" borderId="2" xfId="0" applyNumberFormat="1" applyFont="1" applyFill="1" applyBorder="1" applyAlignment="1">
      <alignment horizontal="right" vertical="center"/>
    </xf>
    <xf numFmtId="177" fontId="4" fillId="0" borderId="0" xfId="0" applyNumberFormat="1" applyFont="1" applyAlignment="1">
      <alignment horizontal="right" vertical="center"/>
    </xf>
    <xf numFmtId="177" fontId="6" fillId="2" borderId="7" xfId="0" applyNumberFormat="1" applyFont="1" applyFill="1" applyBorder="1" applyAlignment="1">
      <alignment horizontal="right" vertical="center"/>
    </xf>
    <xf numFmtId="0" fontId="0" fillId="0" borderId="45" xfId="0" applyBorder="1" applyAlignment="1">
      <alignment horizontal="right" vertical="center"/>
    </xf>
    <xf numFmtId="0" fontId="0" fillId="0" borderId="46" xfId="0" applyBorder="1" applyAlignment="1">
      <alignment horizontal="right" vertical="center"/>
    </xf>
    <xf numFmtId="0" fontId="0" fillId="0" borderId="51" xfId="0" applyBorder="1" applyAlignment="1">
      <alignment horizontal="right" vertical="center"/>
    </xf>
    <xf numFmtId="0" fontId="0" fillId="0" borderId="65" xfId="0" applyBorder="1" applyAlignment="1">
      <alignment horizontal="center" vertical="center" wrapText="1" readingOrder="1"/>
    </xf>
    <xf numFmtId="0" fontId="13" fillId="0" borderId="33" xfId="0" applyFont="1" applyBorder="1" applyAlignment="1">
      <alignment horizontal="center" vertical="center" wrapText="1" readingOrder="1"/>
    </xf>
    <xf numFmtId="0" fontId="13" fillId="0" borderId="69" xfId="0" applyFont="1" applyBorder="1" applyAlignment="1">
      <alignment horizontal="center" vertical="center" wrapText="1" readingOrder="1"/>
    </xf>
    <xf numFmtId="0" fontId="13" fillId="0" borderId="18" xfId="0" applyFont="1" applyBorder="1" applyAlignment="1">
      <alignment horizontal="center" vertical="center"/>
    </xf>
    <xf numFmtId="0" fontId="0" fillId="0" borderId="32" xfId="0" applyBorder="1" applyAlignment="1">
      <alignment horizontal="center" vertical="center" wrapText="1" readingOrder="1"/>
    </xf>
    <xf numFmtId="0" fontId="13" fillId="0" borderId="33" xfId="0" applyFont="1" applyBorder="1" applyAlignment="1">
      <alignment horizontal="center" vertical="center" readingOrder="1"/>
    </xf>
    <xf numFmtId="0" fontId="13" fillId="0" borderId="69" xfId="0" applyFont="1" applyBorder="1" applyAlignment="1">
      <alignment horizontal="center" vertical="center" readingOrder="1"/>
    </xf>
    <xf numFmtId="0" fontId="13" fillId="0" borderId="40" xfId="0" applyFont="1" applyBorder="1" applyAlignment="1">
      <alignment horizontal="center" vertical="center"/>
    </xf>
    <xf numFmtId="0" fontId="13" fillId="0" borderId="14" xfId="0" applyFont="1" applyBorder="1" applyAlignment="1">
      <alignment horizontal="center" vertical="center"/>
    </xf>
    <xf numFmtId="0" fontId="4" fillId="0" borderId="6" xfId="0" applyFont="1" applyBorder="1" applyAlignment="1">
      <alignment horizontal="left" vertical="center"/>
    </xf>
    <xf numFmtId="0" fontId="4" fillId="0" borderId="16" xfId="0" applyFont="1" applyBorder="1" applyAlignment="1">
      <alignment horizontal="left" vertical="center"/>
    </xf>
    <xf numFmtId="176" fontId="4" fillId="0" borderId="6" xfId="0" applyNumberFormat="1" applyFont="1" applyBorder="1" applyAlignment="1">
      <alignment horizontal="right" vertical="center"/>
    </xf>
    <xf numFmtId="176" fontId="4" fillId="0" borderId="16" xfId="0" applyNumberFormat="1" applyFont="1" applyBorder="1" applyAlignment="1">
      <alignment horizontal="right" vertical="center"/>
    </xf>
    <xf numFmtId="0" fontId="4" fillId="0" borderId="6" xfId="0" applyFont="1" applyBorder="1" applyAlignment="1">
      <alignment horizontal="center" vertical="center"/>
    </xf>
    <xf numFmtId="0" fontId="4" fillId="0" borderId="6" xfId="0"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176" fontId="4" fillId="0" borderId="6" xfId="0" applyNumberFormat="1" applyFont="1" applyBorder="1" applyAlignment="1" applyProtection="1">
      <alignment horizontal="right" vertical="center"/>
      <protection locked="0"/>
    </xf>
    <xf numFmtId="176" fontId="4" fillId="0" borderId="16" xfId="0" applyNumberFormat="1" applyFont="1" applyBorder="1" applyAlignment="1" applyProtection="1">
      <alignment horizontal="right" vertical="center"/>
      <protection locked="0"/>
    </xf>
    <xf numFmtId="0" fontId="4" fillId="0" borderId="44" xfId="0" applyFont="1" applyBorder="1" applyAlignment="1">
      <alignment horizontal="left" vertical="center"/>
    </xf>
    <xf numFmtId="0" fontId="4" fillId="0" borderId="17" xfId="0" applyFont="1" applyBorder="1" applyAlignment="1">
      <alignment horizontal="left" vertical="center"/>
    </xf>
    <xf numFmtId="176" fontId="4" fillId="0" borderId="44" xfId="0" applyNumberFormat="1" applyFont="1" applyBorder="1" applyAlignment="1">
      <alignment horizontal="right" vertical="center"/>
    </xf>
    <xf numFmtId="176" fontId="4" fillId="0" borderId="17" xfId="0" applyNumberFormat="1" applyFont="1" applyBorder="1" applyAlignment="1">
      <alignment horizontal="right"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49" fontId="4" fillId="3" borderId="6" xfId="0" applyNumberFormat="1" applyFont="1" applyFill="1" applyBorder="1" applyAlignment="1">
      <alignment horizontal="left" vertical="center"/>
    </xf>
    <xf numFmtId="49" fontId="4" fillId="3" borderId="16" xfId="0" applyNumberFormat="1" applyFont="1" applyFill="1" applyBorder="1" applyAlignment="1">
      <alignment horizontal="left" vertical="center"/>
    </xf>
    <xf numFmtId="176" fontId="4" fillId="13" borderId="6" xfId="0" applyNumberFormat="1" applyFont="1" applyFill="1" applyBorder="1" applyAlignment="1">
      <alignment horizontal="right" vertical="center"/>
    </xf>
    <xf numFmtId="176" fontId="4" fillId="13" borderId="16" xfId="0" applyNumberFormat="1" applyFont="1" applyFill="1" applyBorder="1" applyAlignment="1">
      <alignment horizontal="right" vertical="center"/>
    </xf>
    <xf numFmtId="177" fontId="11" fillId="0" borderId="25" xfId="0" applyNumberFormat="1" applyFont="1" applyBorder="1" applyAlignment="1">
      <alignment horizontal="left" vertical="center" wrapText="1"/>
    </xf>
    <xf numFmtId="0" fontId="52" fillId="0" borderId="25" xfId="0" applyFont="1" applyBorder="1" applyAlignment="1">
      <alignment horizontal="left" vertical="center" wrapText="1"/>
    </xf>
    <xf numFmtId="177" fontId="6" fillId="2" borderId="45" xfId="0" applyNumberFormat="1" applyFont="1" applyFill="1" applyBorder="1" applyAlignment="1">
      <alignment horizontal="right" vertical="center"/>
    </xf>
    <xf numFmtId="177" fontId="6" fillId="2" borderId="51" xfId="0" applyNumberFormat="1" applyFont="1" applyFill="1" applyBorder="1" applyAlignment="1">
      <alignment horizontal="right" vertical="center"/>
    </xf>
    <xf numFmtId="0" fontId="4" fillId="3" borderId="35"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35" xfId="0" applyFont="1" applyFill="1" applyBorder="1" applyAlignment="1" applyProtection="1">
      <alignment horizontal="center" vertical="center"/>
      <protection locked="0"/>
    </xf>
    <xf numFmtId="0" fontId="4" fillId="3" borderId="40" xfId="0" applyFont="1" applyFill="1" applyBorder="1" applyAlignment="1" applyProtection="1">
      <alignment horizontal="center" vertical="center"/>
      <protection locked="0"/>
    </xf>
    <xf numFmtId="0" fontId="23" fillId="0" borderId="0" xfId="3" applyFont="1" applyAlignment="1">
      <alignment horizontal="center" vertical="center"/>
    </xf>
    <xf numFmtId="0" fontId="21" fillId="0" borderId="0" xfId="3" applyFont="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4" xfId="0" applyFont="1" applyBorder="1" applyAlignment="1">
      <alignment horizontal="center" vertical="center"/>
    </xf>
    <xf numFmtId="0" fontId="53" fillId="0" borderId="0" xfId="0" applyFont="1" applyAlignment="1">
      <alignment horizontal="center" vertical="center"/>
    </xf>
    <xf numFmtId="0" fontId="47" fillId="0" borderId="0" xfId="0" applyFont="1" applyAlignment="1">
      <alignment horizontal="center" vertical="center" wrapText="1"/>
    </xf>
    <xf numFmtId="0" fontId="47" fillId="0" borderId="0" xfId="0" applyFont="1" applyAlignment="1">
      <alignment horizontal="center" vertical="center"/>
    </xf>
    <xf numFmtId="38" fontId="6" fillId="2" borderId="72" xfId="1" applyFont="1" applyFill="1" applyBorder="1" applyAlignment="1" applyProtection="1">
      <alignment horizontal="right" vertical="center"/>
    </xf>
    <xf numFmtId="38" fontId="6" fillId="2" borderId="73" xfId="1" applyFont="1" applyFill="1" applyBorder="1" applyAlignment="1" applyProtection="1">
      <alignment horizontal="right" vertical="center"/>
    </xf>
  </cellXfs>
  <cellStyles count="90">
    <cellStyle name="スタイル 1" xfId="7" xr:uid="{00000000-0005-0000-0000-000000000000}"/>
    <cellStyle name="ハイパーリンク" xfId="89" builtinId="8"/>
    <cellStyle name="ハイパーリンク 10" xfId="8" xr:uid="{00000000-0005-0000-0000-000002000000}"/>
    <cellStyle name="ハイパーリンク 11" xfId="9" xr:uid="{00000000-0005-0000-0000-000003000000}"/>
    <cellStyle name="ハイパーリンク 12" xfId="10" xr:uid="{00000000-0005-0000-0000-000004000000}"/>
    <cellStyle name="ハイパーリンク 13" xfId="11" xr:uid="{00000000-0005-0000-0000-000005000000}"/>
    <cellStyle name="ハイパーリンク 14" xfId="12" xr:uid="{00000000-0005-0000-0000-000006000000}"/>
    <cellStyle name="ハイパーリンク 15" xfId="13" xr:uid="{00000000-0005-0000-0000-000007000000}"/>
    <cellStyle name="ハイパーリンク 16" xfId="14" xr:uid="{00000000-0005-0000-0000-000008000000}"/>
    <cellStyle name="ハイパーリンク 17" xfId="15" xr:uid="{00000000-0005-0000-0000-000009000000}"/>
    <cellStyle name="ハイパーリンク 18" xfId="16" xr:uid="{00000000-0005-0000-0000-00000A000000}"/>
    <cellStyle name="ハイパーリンク 19" xfId="17" xr:uid="{00000000-0005-0000-0000-00000B000000}"/>
    <cellStyle name="ハイパーリンク 2" xfId="18" xr:uid="{00000000-0005-0000-0000-00000C000000}"/>
    <cellStyle name="ハイパーリンク 20" xfId="19" xr:uid="{00000000-0005-0000-0000-00000D000000}"/>
    <cellStyle name="ハイパーリンク 21" xfId="20" xr:uid="{00000000-0005-0000-0000-00000E000000}"/>
    <cellStyle name="ハイパーリンク 22" xfId="21" xr:uid="{00000000-0005-0000-0000-00000F000000}"/>
    <cellStyle name="ハイパーリンク 23" xfId="22" xr:uid="{00000000-0005-0000-0000-000010000000}"/>
    <cellStyle name="ハイパーリンク 24" xfId="23" xr:uid="{00000000-0005-0000-0000-000011000000}"/>
    <cellStyle name="ハイパーリンク 25" xfId="24" xr:uid="{00000000-0005-0000-0000-000012000000}"/>
    <cellStyle name="ハイパーリンク 26" xfId="25" xr:uid="{00000000-0005-0000-0000-000013000000}"/>
    <cellStyle name="ハイパーリンク 27" xfId="26" xr:uid="{00000000-0005-0000-0000-000014000000}"/>
    <cellStyle name="ハイパーリンク 28" xfId="27" xr:uid="{00000000-0005-0000-0000-000015000000}"/>
    <cellStyle name="ハイパーリンク 29" xfId="28" xr:uid="{00000000-0005-0000-0000-000016000000}"/>
    <cellStyle name="ハイパーリンク 3" xfId="29" xr:uid="{00000000-0005-0000-0000-000017000000}"/>
    <cellStyle name="ハイパーリンク 30" xfId="30" xr:uid="{00000000-0005-0000-0000-000018000000}"/>
    <cellStyle name="ハイパーリンク 31" xfId="31" xr:uid="{00000000-0005-0000-0000-000019000000}"/>
    <cellStyle name="ハイパーリンク 32" xfId="32" xr:uid="{00000000-0005-0000-0000-00001A000000}"/>
    <cellStyle name="ハイパーリンク 33" xfId="33" xr:uid="{00000000-0005-0000-0000-00001B000000}"/>
    <cellStyle name="ハイパーリンク 34" xfId="34" xr:uid="{00000000-0005-0000-0000-00001C000000}"/>
    <cellStyle name="ハイパーリンク 35" xfId="35" xr:uid="{00000000-0005-0000-0000-00001D000000}"/>
    <cellStyle name="ハイパーリンク 36" xfId="36" xr:uid="{00000000-0005-0000-0000-00001E000000}"/>
    <cellStyle name="ハイパーリンク 37" xfId="37" xr:uid="{00000000-0005-0000-0000-00001F000000}"/>
    <cellStyle name="ハイパーリンク 38" xfId="38" xr:uid="{00000000-0005-0000-0000-000020000000}"/>
    <cellStyle name="ハイパーリンク 39" xfId="39" xr:uid="{00000000-0005-0000-0000-000021000000}"/>
    <cellStyle name="ハイパーリンク 4" xfId="40" xr:uid="{00000000-0005-0000-0000-000022000000}"/>
    <cellStyle name="ハイパーリンク 5" xfId="41" xr:uid="{00000000-0005-0000-0000-000023000000}"/>
    <cellStyle name="ハイパーリンク 6" xfId="42" xr:uid="{00000000-0005-0000-0000-000024000000}"/>
    <cellStyle name="ハイパーリンク 7" xfId="43" xr:uid="{00000000-0005-0000-0000-000025000000}"/>
    <cellStyle name="ハイパーリンク 8" xfId="44" xr:uid="{00000000-0005-0000-0000-000026000000}"/>
    <cellStyle name="ハイパーリンク 9" xfId="45" xr:uid="{00000000-0005-0000-0000-000027000000}"/>
    <cellStyle name="桁区切り" xfId="1" builtinId="6"/>
    <cellStyle name="桁区切り 2" xfId="2" xr:uid="{00000000-0005-0000-0000-000029000000}"/>
    <cellStyle name="桁区切り 2 2" xfId="46" xr:uid="{00000000-0005-0000-0000-00002A000000}"/>
    <cellStyle name="桁区切り 3" xfId="47" xr:uid="{00000000-0005-0000-0000-00002B000000}"/>
    <cellStyle name="桁区切り 4" xfId="87" xr:uid="{00000000-0005-0000-0000-00002C000000}"/>
    <cellStyle name="標準" xfId="0" builtinId="0"/>
    <cellStyle name="標準 2" xfId="3" xr:uid="{00000000-0005-0000-0000-00002E000000}"/>
    <cellStyle name="標準 3" xfId="4" xr:uid="{00000000-0005-0000-0000-00002F000000}"/>
    <cellStyle name="標準 4" xfId="5" xr:uid="{00000000-0005-0000-0000-000030000000}"/>
    <cellStyle name="標準 4 2" xfId="6" xr:uid="{00000000-0005-0000-0000-000031000000}"/>
    <cellStyle name="標準 5" xfId="48" xr:uid="{00000000-0005-0000-0000-000032000000}"/>
    <cellStyle name="標準_ﾀﾝｻﾞﾆｱ3年次概算040412旧.xls" xfId="88" xr:uid="{00000000-0005-0000-0000-000033000000}"/>
    <cellStyle name="表示済みのハイパーリンク 10" xfId="49" xr:uid="{00000000-0005-0000-0000-000034000000}"/>
    <cellStyle name="表示済みのハイパーリンク 11" xfId="50" xr:uid="{00000000-0005-0000-0000-000035000000}"/>
    <cellStyle name="表示済みのハイパーリンク 12" xfId="51" xr:uid="{00000000-0005-0000-0000-000036000000}"/>
    <cellStyle name="表示済みのハイパーリンク 13" xfId="52" xr:uid="{00000000-0005-0000-0000-000037000000}"/>
    <cellStyle name="表示済みのハイパーリンク 14" xfId="53" xr:uid="{00000000-0005-0000-0000-000038000000}"/>
    <cellStyle name="表示済みのハイパーリンク 15" xfId="54" xr:uid="{00000000-0005-0000-0000-000039000000}"/>
    <cellStyle name="表示済みのハイパーリンク 16" xfId="55" xr:uid="{00000000-0005-0000-0000-00003A000000}"/>
    <cellStyle name="表示済みのハイパーリンク 17" xfId="56" xr:uid="{00000000-0005-0000-0000-00003B000000}"/>
    <cellStyle name="表示済みのハイパーリンク 18" xfId="57" xr:uid="{00000000-0005-0000-0000-00003C000000}"/>
    <cellStyle name="表示済みのハイパーリンク 19" xfId="58" xr:uid="{00000000-0005-0000-0000-00003D000000}"/>
    <cellStyle name="表示済みのハイパーリンク 2" xfId="59" xr:uid="{00000000-0005-0000-0000-00003E000000}"/>
    <cellStyle name="表示済みのハイパーリンク 20" xfId="60" xr:uid="{00000000-0005-0000-0000-00003F000000}"/>
    <cellStyle name="表示済みのハイパーリンク 21" xfId="61" xr:uid="{00000000-0005-0000-0000-000040000000}"/>
    <cellStyle name="表示済みのハイパーリンク 22" xfId="62" xr:uid="{00000000-0005-0000-0000-000041000000}"/>
    <cellStyle name="表示済みのハイパーリンク 23" xfId="63" xr:uid="{00000000-0005-0000-0000-000042000000}"/>
    <cellStyle name="表示済みのハイパーリンク 24" xfId="64" xr:uid="{00000000-0005-0000-0000-000043000000}"/>
    <cellStyle name="表示済みのハイパーリンク 25" xfId="65" xr:uid="{00000000-0005-0000-0000-000044000000}"/>
    <cellStyle name="表示済みのハイパーリンク 26" xfId="66" xr:uid="{00000000-0005-0000-0000-000045000000}"/>
    <cellStyle name="表示済みのハイパーリンク 27" xfId="67" xr:uid="{00000000-0005-0000-0000-000046000000}"/>
    <cellStyle name="表示済みのハイパーリンク 28" xfId="68" xr:uid="{00000000-0005-0000-0000-000047000000}"/>
    <cellStyle name="表示済みのハイパーリンク 29" xfId="69" xr:uid="{00000000-0005-0000-0000-000048000000}"/>
    <cellStyle name="表示済みのハイパーリンク 3" xfId="70" xr:uid="{00000000-0005-0000-0000-000049000000}"/>
    <cellStyle name="表示済みのハイパーリンク 30" xfId="71" xr:uid="{00000000-0005-0000-0000-00004A000000}"/>
    <cellStyle name="表示済みのハイパーリンク 31" xfId="72" xr:uid="{00000000-0005-0000-0000-00004B000000}"/>
    <cellStyle name="表示済みのハイパーリンク 32" xfId="73" xr:uid="{00000000-0005-0000-0000-00004C000000}"/>
    <cellStyle name="表示済みのハイパーリンク 33" xfId="74" xr:uid="{00000000-0005-0000-0000-00004D000000}"/>
    <cellStyle name="表示済みのハイパーリンク 34" xfId="75" xr:uid="{00000000-0005-0000-0000-00004E000000}"/>
    <cellStyle name="表示済みのハイパーリンク 35" xfId="76" xr:uid="{00000000-0005-0000-0000-00004F000000}"/>
    <cellStyle name="表示済みのハイパーリンク 36" xfId="77" xr:uid="{00000000-0005-0000-0000-000050000000}"/>
    <cellStyle name="表示済みのハイパーリンク 37" xfId="78" xr:uid="{00000000-0005-0000-0000-000051000000}"/>
    <cellStyle name="表示済みのハイパーリンク 38" xfId="79" xr:uid="{00000000-0005-0000-0000-000052000000}"/>
    <cellStyle name="表示済みのハイパーリンク 39" xfId="80" xr:uid="{00000000-0005-0000-0000-000053000000}"/>
    <cellStyle name="表示済みのハイパーリンク 4" xfId="81" xr:uid="{00000000-0005-0000-0000-000054000000}"/>
    <cellStyle name="表示済みのハイパーリンク 5" xfId="82" xr:uid="{00000000-0005-0000-0000-000055000000}"/>
    <cellStyle name="表示済みのハイパーリンク 6" xfId="83" xr:uid="{00000000-0005-0000-0000-000056000000}"/>
    <cellStyle name="表示済みのハイパーリンク 7" xfId="84" xr:uid="{00000000-0005-0000-0000-000057000000}"/>
    <cellStyle name="表示済みのハイパーリンク 8" xfId="85" xr:uid="{00000000-0005-0000-0000-000058000000}"/>
    <cellStyle name="表示済みのハイパーリンク 9" xfId="86" xr:uid="{00000000-0005-0000-0000-000059000000}"/>
  </cellStyles>
  <dxfs count="4">
    <dxf>
      <font>
        <color rgb="FF9C0006"/>
      </font>
    </dxf>
    <dxf>
      <font>
        <color rgb="FF9C0006"/>
      </font>
      <fill>
        <patternFill>
          <bgColor rgb="FFFFC7CE"/>
        </patternFill>
      </fill>
    </dxf>
    <dxf>
      <font>
        <color rgb="FF9C0006"/>
      </font>
    </dxf>
    <dxf>
      <font>
        <color rgb="FF9C0006"/>
      </font>
      <fill>
        <patternFill>
          <bgColor rgb="FFFFC7CE"/>
        </patternFill>
      </fill>
    </dxf>
  </dxfs>
  <tableStyles count="0" defaultTableStyle="TableStyleMedium2" defaultPivotStyle="PivotStyleLight16"/>
  <colors>
    <mruColors>
      <color rgb="FFFF66FF"/>
      <color rgb="FF0000FF"/>
      <color rgb="FFFFFFCC"/>
      <color rgb="FFCC9900"/>
      <color rgb="FFFF00FF"/>
      <color rgb="FFDAEEF3"/>
      <color rgb="FFF4F7FA"/>
      <color rgb="FFF2F2FF"/>
      <color rgb="FFECF1F8"/>
      <color rgb="FFD8E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792480</xdr:colOff>
      <xdr:row>12</xdr:row>
      <xdr:rowOff>190500</xdr:rowOff>
    </xdr:from>
    <xdr:to>
      <xdr:col>6</xdr:col>
      <xdr:colOff>149049</xdr:colOff>
      <xdr:row>15</xdr:row>
      <xdr:rowOff>76200</xdr:rowOff>
    </xdr:to>
    <xdr:sp macro="" textlink="">
      <xdr:nvSpPr>
        <xdr:cNvPr id="3" name="角丸四角形吹き出し 7">
          <a:extLst>
            <a:ext uri="{FF2B5EF4-FFF2-40B4-BE49-F238E27FC236}">
              <a16:creationId xmlns:a16="http://schemas.microsoft.com/office/drawing/2014/main" id="{93970DA0-4EE2-4300-A08D-C05F36BD57CC}"/>
            </a:ext>
          </a:extLst>
        </xdr:cNvPr>
        <xdr:cNvSpPr/>
      </xdr:nvSpPr>
      <xdr:spPr>
        <a:xfrm>
          <a:off x="5029200" y="4396740"/>
          <a:ext cx="2214069" cy="640080"/>
        </a:xfrm>
        <a:prstGeom prst="wedgeRoundRectCallout">
          <a:avLst>
            <a:gd name="adj1" fmla="val -55989"/>
            <a:gd name="adj2" fmla="val -15265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地域金融機関の業務従事者が参加する場合は分類を</a:t>
          </a:r>
          <a:r>
            <a:rPr kumimoji="1" lang="en-US" altLang="ja-JP" sz="1000">
              <a:solidFill>
                <a:sysClr val="windowText" lastClr="000000"/>
              </a:solidFill>
            </a:rPr>
            <a:t>G</a:t>
          </a:r>
          <a:r>
            <a:rPr kumimoji="1" lang="ja-JP" altLang="en-US" sz="1000">
              <a:solidFill>
                <a:sysClr val="windowText" lastClr="000000"/>
              </a:solidFill>
            </a:rPr>
            <a:t>としてください。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615809</xdr:colOff>
      <xdr:row>35</xdr:row>
      <xdr:rowOff>158327</xdr:rowOff>
    </xdr:from>
    <xdr:to>
      <xdr:col>4</xdr:col>
      <xdr:colOff>1082040</xdr:colOff>
      <xdr:row>38</xdr:row>
      <xdr:rowOff>175260</xdr:rowOff>
    </xdr:to>
    <xdr:sp macro="" textlink="">
      <xdr:nvSpPr>
        <xdr:cNvPr id="2" name="角丸四角形吹き出し 1">
          <a:extLst>
            <a:ext uri="{FF2B5EF4-FFF2-40B4-BE49-F238E27FC236}">
              <a16:creationId xmlns:a16="http://schemas.microsoft.com/office/drawing/2014/main" id="{00000000-0008-0000-0B00-000002000000}"/>
            </a:ext>
          </a:extLst>
        </xdr:cNvPr>
        <xdr:cNvSpPr/>
      </xdr:nvSpPr>
      <xdr:spPr>
        <a:xfrm>
          <a:off x="1118729" y="8845127"/>
          <a:ext cx="3956191" cy="771313"/>
        </a:xfrm>
        <a:prstGeom prst="wedgeRoundRectCallout">
          <a:avLst>
            <a:gd name="adj1" fmla="val -54240"/>
            <a:gd name="adj2" fmla="val -4062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セミナー・広報費は次の事業で計上可能です</a:t>
          </a:r>
          <a:endParaRPr kumimoji="1" lang="en-US" altLang="ja-JP" sz="1000">
            <a:solidFill>
              <a:sysClr val="windowText" lastClr="000000"/>
            </a:solidFill>
          </a:endParaRPr>
        </a:p>
        <a:p>
          <a:pPr algn="l"/>
          <a:r>
            <a:rPr kumimoji="1" lang="ja-JP" altLang="ja-JP" sz="1100">
              <a:solidFill>
                <a:sysClr val="windowText" lastClr="000000"/>
              </a:solidFill>
              <a:effectLst/>
              <a:latin typeface="+mn-lt"/>
              <a:ea typeface="+mn-ea"/>
              <a:cs typeface="+mn-cs"/>
            </a:rPr>
            <a:t>　①</a:t>
          </a:r>
          <a:r>
            <a:rPr kumimoji="1" lang="ja-JP" altLang="ja-JP" sz="1000">
              <a:solidFill>
                <a:sysClr val="windowText" lastClr="000000"/>
              </a:solidFill>
              <a:effectLst/>
              <a:latin typeface="+mn-ea"/>
              <a:ea typeface="+mn-ea"/>
              <a:cs typeface="+mn-cs"/>
            </a:rPr>
            <a:t>中小企業ビジネス化</a:t>
          </a:r>
          <a:r>
            <a:rPr kumimoji="1" lang="ja-JP" altLang="en-US" sz="1000">
              <a:solidFill>
                <a:sysClr val="windowText" lastClr="000000"/>
              </a:solidFill>
              <a:effectLst/>
              <a:latin typeface="+mn-ea"/>
              <a:ea typeface="+mn-ea"/>
              <a:cs typeface="+mn-cs"/>
            </a:rPr>
            <a:t>事業　　　 </a:t>
          </a:r>
          <a:r>
            <a:rPr kumimoji="1" lang="ja-JP" altLang="ja-JP" sz="1100">
              <a:solidFill>
                <a:sysClr val="windowText" lastClr="000000"/>
              </a:solidFill>
              <a:effectLst/>
              <a:latin typeface="+mn-lt"/>
              <a:ea typeface="+mn-ea"/>
              <a:cs typeface="+mn-cs"/>
            </a:rPr>
            <a:t>②</a:t>
          </a:r>
          <a:r>
            <a:rPr kumimoji="1" lang="ja-JP" altLang="ja-JP" sz="1000">
              <a:solidFill>
                <a:sysClr val="windowText" lastClr="000000"/>
              </a:solidFill>
              <a:effectLst/>
              <a:latin typeface="+mn-ea"/>
              <a:ea typeface="+mn-ea"/>
              <a:cs typeface="+mn-cs"/>
            </a:rPr>
            <a:t>ＳＤＧｓビジネス化</a:t>
          </a:r>
          <a:r>
            <a:rPr kumimoji="1" lang="ja-JP" altLang="ja-JP" sz="1000">
              <a:solidFill>
                <a:sysClr val="windowText" lastClr="000000"/>
              </a:solidFill>
              <a:effectLst/>
              <a:latin typeface="+mn-lt"/>
              <a:ea typeface="+mn-ea"/>
              <a:cs typeface="+mn-cs"/>
            </a:rPr>
            <a:t>事業</a:t>
          </a:r>
          <a:endParaRPr kumimoji="1" lang="ja-JP" altLang="en-US" sz="1000">
            <a:solidFill>
              <a:sysClr val="windowText" lastClr="000000"/>
            </a:solidFill>
          </a:endParaRP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1</xdr:col>
      <xdr:colOff>69669</xdr:colOff>
      <xdr:row>9</xdr:row>
      <xdr:rowOff>217514</xdr:rowOff>
    </xdr:from>
    <xdr:to>
      <xdr:col>2</xdr:col>
      <xdr:colOff>850372</xdr:colOff>
      <xdr:row>12</xdr:row>
      <xdr:rowOff>22859</xdr:rowOff>
    </xdr:to>
    <xdr:sp macro="" textlink="">
      <xdr:nvSpPr>
        <xdr:cNvPr id="3" name="角丸四角形吹き出し 2">
          <a:extLst>
            <a:ext uri="{FF2B5EF4-FFF2-40B4-BE49-F238E27FC236}">
              <a16:creationId xmlns:a16="http://schemas.microsoft.com/office/drawing/2014/main" id="{00000000-0008-0000-0C00-000003000000}"/>
            </a:ext>
          </a:extLst>
        </xdr:cNvPr>
        <xdr:cNvSpPr/>
      </xdr:nvSpPr>
      <xdr:spPr>
        <a:xfrm>
          <a:off x="488769" y="2511134"/>
          <a:ext cx="2373283" cy="948345"/>
        </a:xfrm>
        <a:prstGeom prst="wedgeRoundRectCallout">
          <a:avLst>
            <a:gd name="adj1" fmla="val -19953"/>
            <a:gd name="adj2" fmla="val -66963"/>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４</a:t>
          </a:r>
          <a:r>
            <a:rPr kumimoji="1" lang="en-US" altLang="ja-JP" sz="1000">
              <a:solidFill>
                <a:sysClr val="windowText" lastClr="000000"/>
              </a:solidFill>
            </a:rPr>
            <a:t>.</a:t>
          </a:r>
          <a:r>
            <a:rPr kumimoji="1" lang="ja-JP" altLang="en-US" sz="1000">
              <a:solidFill>
                <a:sysClr val="windowText" lastClr="000000"/>
              </a:solidFill>
            </a:rPr>
            <a:t>本邦受入活動費は</a:t>
          </a:r>
          <a:endParaRPr kumimoji="1" lang="en-US" altLang="ja-JP" sz="1000">
            <a:solidFill>
              <a:sysClr val="windowText" lastClr="000000"/>
            </a:solidFill>
          </a:endParaRPr>
        </a:p>
        <a:p>
          <a:pPr algn="l"/>
          <a:r>
            <a:rPr kumimoji="1" lang="ja-JP" altLang="en-US" sz="1000">
              <a:solidFill>
                <a:sysClr val="windowText" lastClr="000000"/>
              </a:solidFill>
            </a:rPr>
            <a:t>　①中小企業実証事業</a:t>
          </a:r>
        </a:p>
        <a:p>
          <a:pPr algn="l"/>
          <a:r>
            <a:rPr kumimoji="1" lang="ja-JP" altLang="en-US" sz="1000">
              <a:solidFill>
                <a:sysClr val="windowText" lastClr="000000"/>
              </a:solidFill>
            </a:rPr>
            <a:t>　②ＳＤＧｓビジネス化事業</a:t>
          </a:r>
        </a:p>
        <a:p>
          <a:pPr algn="l"/>
          <a:r>
            <a:rPr kumimoji="1" lang="ja-JP" altLang="en-US" sz="1000">
              <a:solidFill>
                <a:sysClr val="windowText" lastClr="000000"/>
              </a:solidFill>
            </a:rPr>
            <a:t>       のみ計上可</a:t>
          </a:r>
        </a:p>
      </xdr:txBody>
    </xdr:sp>
    <xdr:clientData fPrintsWithSheet="0"/>
  </xdr:twoCellAnchor>
  <xdr:twoCellAnchor>
    <xdr:from>
      <xdr:col>1</xdr:col>
      <xdr:colOff>329969</xdr:colOff>
      <xdr:row>22</xdr:row>
      <xdr:rowOff>42026</xdr:rowOff>
    </xdr:from>
    <xdr:to>
      <xdr:col>2</xdr:col>
      <xdr:colOff>438578</xdr:colOff>
      <xdr:row>23</xdr:row>
      <xdr:rowOff>334275</xdr:rowOff>
    </xdr:to>
    <xdr:sp macro="" textlink="">
      <xdr:nvSpPr>
        <xdr:cNvPr id="4" name="角丸四角形吹き出し 3">
          <a:extLst>
            <a:ext uri="{FF2B5EF4-FFF2-40B4-BE49-F238E27FC236}">
              <a16:creationId xmlns:a16="http://schemas.microsoft.com/office/drawing/2014/main" id="{00000000-0008-0000-0C00-000004000000}"/>
            </a:ext>
          </a:extLst>
        </xdr:cNvPr>
        <xdr:cNvSpPr/>
      </xdr:nvSpPr>
      <xdr:spPr>
        <a:xfrm>
          <a:off x="749069" y="6084686"/>
          <a:ext cx="1701189" cy="673249"/>
        </a:xfrm>
        <a:prstGeom prst="wedgeRoundRectCallout">
          <a:avLst>
            <a:gd name="adj1" fmla="val -14581"/>
            <a:gd name="adj2" fmla="val -72519"/>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受入人数に関係なく</a:t>
          </a:r>
          <a:endParaRPr kumimoji="1" lang="en-US" altLang="ja-JP" sz="1000">
            <a:solidFill>
              <a:sysClr val="windowText" lastClr="000000"/>
            </a:solidFill>
          </a:endParaRPr>
        </a:p>
        <a:p>
          <a:pPr algn="l"/>
          <a:r>
            <a:rPr kumimoji="1" lang="ja-JP" altLang="en-US" sz="1000">
              <a:solidFill>
                <a:sysClr val="windowText" lastClr="000000"/>
              </a:solidFill>
            </a:rPr>
            <a:t>受入日数を入力願います。</a:t>
          </a:r>
          <a:endParaRPr kumimoji="1" lang="en-US" altLang="ja-JP" sz="1000">
            <a:solidFill>
              <a:sysClr val="windowText" lastClr="000000"/>
            </a:solidFill>
          </a:endParaRPr>
        </a:p>
        <a:p>
          <a:pPr algn="l"/>
          <a:r>
            <a:rPr kumimoji="1" lang="ja-JP" altLang="en-US" sz="1000">
              <a:solidFill>
                <a:sysClr val="windowText" lastClr="000000"/>
              </a:solidFill>
            </a:rPr>
            <a:t>来日日から離日日まで</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0</xdr:col>
      <xdr:colOff>317500</xdr:colOff>
      <xdr:row>25</xdr:row>
      <xdr:rowOff>60677</xdr:rowOff>
    </xdr:from>
    <xdr:to>
      <xdr:col>3</xdr:col>
      <xdr:colOff>327660</xdr:colOff>
      <xdr:row>25</xdr:row>
      <xdr:rowOff>426720</xdr:rowOff>
    </xdr:to>
    <xdr:sp macro="" textlink="">
      <xdr:nvSpPr>
        <xdr:cNvPr id="2" name="角丸四角形吹き出し 1">
          <a:extLst>
            <a:ext uri="{FF2B5EF4-FFF2-40B4-BE49-F238E27FC236}">
              <a16:creationId xmlns:a16="http://schemas.microsoft.com/office/drawing/2014/main" id="{00000000-0008-0000-0E00-000002000000}"/>
            </a:ext>
          </a:extLst>
        </xdr:cNvPr>
        <xdr:cNvSpPr/>
      </xdr:nvSpPr>
      <xdr:spPr>
        <a:xfrm>
          <a:off x="317500" y="5280377"/>
          <a:ext cx="3644900" cy="366043"/>
        </a:xfrm>
        <a:prstGeom prst="wedgeRoundRectCallout">
          <a:avLst>
            <a:gd name="adj1" fmla="val -51490"/>
            <a:gd name="adj2" fmla="val -4053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人数が多い場合は</a:t>
          </a:r>
          <a:r>
            <a:rPr kumimoji="1" lang="en-US" altLang="ja-JP" sz="1000">
              <a:solidFill>
                <a:sysClr val="windowText" lastClr="000000"/>
              </a:solidFill>
            </a:rPr>
            <a:t>16</a:t>
          </a:r>
          <a:r>
            <a:rPr kumimoji="1" lang="ja-JP" altLang="en-US" sz="1000">
              <a:solidFill>
                <a:sysClr val="windowText" lastClr="000000"/>
              </a:solidFill>
            </a:rPr>
            <a:t>から</a:t>
          </a:r>
          <a:r>
            <a:rPr kumimoji="1" lang="en-US" altLang="ja-JP" sz="1000">
              <a:solidFill>
                <a:sysClr val="windowText" lastClr="000000"/>
              </a:solidFill>
            </a:rPr>
            <a:t>26</a:t>
          </a:r>
          <a:r>
            <a:rPr kumimoji="1" lang="ja-JP" altLang="en-US" sz="1000">
              <a:solidFill>
                <a:sysClr val="windowText" lastClr="000000"/>
              </a:solidFill>
            </a:rPr>
            <a:t>行の行高さを調整してください</a:t>
          </a:r>
        </a:p>
      </xdr:txBody>
    </xdr:sp>
    <xdr:clientData fPrintsWithSheet="0"/>
  </xdr:twoCellAnchor>
  <xdr:twoCellAnchor>
    <xdr:from>
      <xdr:col>1</xdr:col>
      <xdr:colOff>35983</xdr:colOff>
      <xdr:row>2</xdr:row>
      <xdr:rowOff>95250</xdr:rowOff>
    </xdr:from>
    <xdr:to>
      <xdr:col>2</xdr:col>
      <xdr:colOff>594360</xdr:colOff>
      <xdr:row>4</xdr:row>
      <xdr:rowOff>182880</xdr:rowOff>
    </xdr:to>
    <xdr:sp macro="" textlink="">
      <xdr:nvSpPr>
        <xdr:cNvPr id="3" name="角丸四角形吹き出し 2">
          <a:extLst>
            <a:ext uri="{FF2B5EF4-FFF2-40B4-BE49-F238E27FC236}">
              <a16:creationId xmlns:a16="http://schemas.microsoft.com/office/drawing/2014/main" id="{00000000-0008-0000-0E00-000003000000}"/>
            </a:ext>
          </a:extLst>
        </xdr:cNvPr>
        <xdr:cNvSpPr/>
      </xdr:nvSpPr>
      <xdr:spPr>
        <a:xfrm>
          <a:off x="416983" y="491490"/>
          <a:ext cx="2356697" cy="506730"/>
        </a:xfrm>
        <a:prstGeom prst="wedgeRoundRectCallout">
          <a:avLst>
            <a:gd name="adj1" fmla="val -27370"/>
            <a:gd name="adj2" fmla="val 6312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担当業務など全ての文字が表示されるように文字高を調整してください。</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15</xdr:col>
      <xdr:colOff>316293</xdr:colOff>
      <xdr:row>14</xdr:row>
      <xdr:rowOff>89806</xdr:rowOff>
    </xdr:from>
    <xdr:to>
      <xdr:col>18</xdr:col>
      <xdr:colOff>368302</xdr:colOff>
      <xdr:row>16</xdr:row>
      <xdr:rowOff>6348</xdr:rowOff>
    </xdr:to>
    <xdr:sp macro="" textlink="">
      <xdr:nvSpPr>
        <xdr:cNvPr id="2" name="角丸四角形吹き出し 1">
          <a:extLst>
            <a:ext uri="{FF2B5EF4-FFF2-40B4-BE49-F238E27FC236}">
              <a16:creationId xmlns:a16="http://schemas.microsoft.com/office/drawing/2014/main" id="{00000000-0008-0000-0F00-000002000000}"/>
            </a:ext>
          </a:extLst>
        </xdr:cNvPr>
        <xdr:cNvSpPr/>
      </xdr:nvSpPr>
      <xdr:spPr>
        <a:xfrm>
          <a:off x="16617650" y="879020"/>
          <a:ext cx="2923116" cy="406399"/>
        </a:xfrm>
        <a:prstGeom prst="wedgeRoundRectCallout">
          <a:avLst>
            <a:gd name="adj1" fmla="val -56786"/>
            <a:gd name="adj2" fmla="val 3531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このシートは採択後に記載ください</a:t>
          </a:r>
        </a:p>
      </xdr:txBody>
    </xdr:sp>
    <xdr:clientData fPrintsWithSheet="0"/>
  </xdr:twoCellAnchor>
  <xdr:twoCellAnchor>
    <xdr:from>
      <xdr:col>10</xdr:col>
      <xdr:colOff>0</xdr:colOff>
      <xdr:row>0</xdr:row>
      <xdr:rowOff>0</xdr:rowOff>
    </xdr:from>
    <xdr:to>
      <xdr:col>13</xdr:col>
      <xdr:colOff>1973036</xdr:colOff>
      <xdr:row>1</xdr:row>
      <xdr:rowOff>13607</xdr:rowOff>
    </xdr:to>
    <xdr:sp macro="" textlink="">
      <xdr:nvSpPr>
        <xdr:cNvPr id="3" name="正方形/長方形 2">
          <a:extLst>
            <a:ext uri="{FF2B5EF4-FFF2-40B4-BE49-F238E27FC236}">
              <a16:creationId xmlns:a16="http://schemas.microsoft.com/office/drawing/2014/main" id="{00000000-0008-0000-0F00-000003000000}"/>
            </a:ext>
          </a:extLst>
        </xdr:cNvPr>
        <xdr:cNvSpPr/>
      </xdr:nvSpPr>
      <xdr:spPr>
        <a:xfrm>
          <a:off x="9729107" y="0"/>
          <a:ext cx="3551465" cy="517071"/>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部分払・年度別詳細書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200025</xdr:colOff>
      <xdr:row>2</xdr:row>
      <xdr:rowOff>9525</xdr:rowOff>
    </xdr:from>
    <xdr:to>
      <xdr:col>12</xdr:col>
      <xdr:colOff>76200</xdr:colOff>
      <xdr:row>3</xdr:row>
      <xdr:rowOff>104775</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7134225" y="504825"/>
          <a:ext cx="1933575" cy="342900"/>
        </a:xfrm>
        <a:prstGeom prst="wedgeRoundRectCallout">
          <a:avLst>
            <a:gd name="adj1" fmla="val -58764"/>
            <a:gd name="adj2" fmla="val -8190"/>
            <a:gd name="adj3" fmla="val 16667"/>
          </a:avLst>
        </a:prstGeom>
        <a:solidFill>
          <a:sysClr val="window" lastClr="FFFFFF"/>
        </a:solidFill>
        <a:ln>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日付は提出日を記入してください。</a:t>
          </a:r>
          <a:endParaRPr kumimoji="1" lang="ja-JP" altLang="en-US" sz="1100">
            <a:solidFill>
              <a:sysClr val="windowText" lastClr="000000"/>
            </a:solidFill>
          </a:endParaRPr>
        </a:p>
      </xdr:txBody>
    </xdr:sp>
    <xdr:clientData/>
  </xdr:twoCellAnchor>
  <xdr:twoCellAnchor>
    <xdr:from>
      <xdr:col>0</xdr:col>
      <xdr:colOff>53340</xdr:colOff>
      <xdr:row>7</xdr:row>
      <xdr:rowOff>99060</xdr:rowOff>
    </xdr:from>
    <xdr:to>
      <xdr:col>3</xdr:col>
      <xdr:colOff>198120</xdr:colOff>
      <xdr:row>11</xdr:row>
      <xdr:rowOff>168064</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53340" y="1859280"/>
          <a:ext cx="2476500" cy="1074844"/>
        </a:xfrm>
        <a:prstGeom prst="wedgeRoundRectCallout">
          <a:avLst>
            <a:gd name="adj1" fmla="val 24056"/>
            <a:gd name="adj2" fmla="val 8146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シートタグを選択し、メニューが表示されますので 再表示･･･で 表紙  を選んで表示してください。</a:t>
          </a:r>
          <a:endParaRPr kumimoji="1" lang="en-US" altLang="ja-JP" sz="1000">
            <a:solidFill>
              <a:sysClr val="windowText" lastClr="000000"/>
            </a:solidFill>
          </a:endParaRPr>
        </a:p>
        <a:p>
          <a:pPr algn="l"/>
          <a:r>
            <a:rPr kumimoji="1" lang="ja-JP" altLang="en-US" sz="1000">
              <a:solidFill>
                <a:sysClr val="windowText" lastClr="000000"/>
              </a:solidFill>
            </a:rPr>
            <a:t>このシートは契約締結時に提出頂きます。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35</xdr:row>
      <xdr:rowOff>76200</xdr:rowOff>
    </xdr:from>
    <xdr:to>
      <xdr:col>6</xdr:col>
      <xdr:colOff>1971675</xdr:colOff>
      <xdr:row>44</xdr:row>
      <xdr:rowOff>84667</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84692" y="8553450"/>
          <a:ext cx="7317316" cy="1627717"/>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200" b="1"/>
            <a:t>注記：</a:t>
          </a:r>
          <a:endParaRPr kumimoji="1" lang="en-US" altLang="ja-JP" sz="1200"/>
        </a:p>
        <a:p>
          <a:pPr marL="228600" indent="-228600">
            <a:buFont typeface="+mj-lt"/>
            <a:buAutoNum type="arabicPeriod"/>
          </a:pPr>
          <a:r>
            <a:rPr kumimoji="1" lang="ja-JP" altLang="en-US" sz="1200"/>
            <a:t>提案者の欄に、事業提案法人名（共同企業体を構成する場合は代表法人名）を忘れずにご記入ください。</a:t>
          </a:r>
          <a:endParaRPr kumimoji="1" lang="en-US" altLang="ja-JP" sz="1200"/>
        </a:p>
        <a:p>
          <a:pPr marL="228600" indent="-228600">
            <a:buFont typeface="+mj-lt"/>
            <a:buAutoNum type="arabicPeriod"/>
          </a:pPr>
          <a:r>
            <a:rPr kumimoji="1" lang="ja-JP" altLang="en-US" sz="1200"/>
            <a:t>契約金額内訳書明細は、</a:t>
          </a:r>
          <a:r>
            <a:rPr kumimoji="1" lang="ja-JP" altLang="en-US" sz="1200" u="sng"/>
            <a:t>すべて消費税抜きの金額</a:t>
          </a:r>
          <a:r>
            <a:rPr kumimoji="1" lang="ja-JP" altLang="en-US" sz="1200"/>
            <a:t>を入力してください。</a:t>
          </a:r>
          <a:endParaRPr kumimoji="1" lang="en-US" altLang="ja-JP" sz="1200"/>
        </a:p>
        <a:p>
          <a:pPr marL="228600" indent="-228600">
            <a:buFont typeface="+mj-lt"/>
            <a:buAutoNum type="arabicPeriod"/>
          </a:pPr>
          <a:r>
            <a:rPr kumimoji="1" lang="ja-JP" altLang="en-US" sz="1200"/>
            <a:t>契約金額内訳書および契約金額内訳書明細は、受注者の責任において検算を行い、契約金額が正確であることを確認ください。</a:t>
          </a:r>
          <a:endParaRPr kumimoji="1" lang="en-US" altLang="ja-JP" sz="1200"/>
        </a:p>
        <a:p>
          <a:pPr marL="228600" indent="-228600">
            <a:buFont typeface="+mj-lt"/>
            <a:buAutoNum type="arabicPeriod"/>
          </a:pPr>
          <a:r>
            <a:rPr kumimoji="1" lang="ja-JP" altLang="en-US" sz="1200"/>
            <a:t>「</a:t>
          </a:r>
          <a:r>
            <a:rPr kumimoji="1" lang="en-US" altLang="ja-JP" sz="1200"/>
            <a:t>Ⅴ</a:t>
          </a:r>
          <a:r>
            <a:rPr kumimoji="1" lang="ja-JP" altLang="en-US" sz="1200"/>
            <a:t>．消費税」と「</a:t>
          </a:r>
          <a:r>
            <a:rPr kumimoji="1" lang="en-US" altLang="ja-JP" sz="1200"/>
            <a:t>Ⅵ</a:t>
          </a:r>
          <a:r>
            <a:rPr kumimoji="1" lang="ja-JP" altLang="en-US" sz="1200"/>
            <a:t>．合計」以外は、千円未満を切り捨ててください。</a:t>
          </a:r>
          <a:endParaRPr kumimoji="1" lang="en-US" altLang="ja-JP" sz="1200"/>
        </a:p>
        <a:p>
          <a:pPr marL="0" indent="0" algn="r">
            <a:lnSpc>
              <a:spcPts val="1700"/>
            </a:lnSpc>
            <a:buFontTx/>
            <a:buNone/>
          </a:pPr>
          <a:endParaRPr kumimoji="1" lang="ja-JP" altLang="en-US" sz="1200"/>
        </a:p>
      </xdr:txBody>
    </xdr:sp>
    <xdr:clientData/>
  </xdr:twoCellAnchor>
  <xdr:twoCellAnchor>
    <xdr:from>
      <xdr:col>4</xdr:col>
      <xdr:colOff>2415540</xdr:colOff>
      <xdr:row>0</xdr:row>
      <xdr:rowOff>57150</xdr:rowOff>
    </xdr:from>
    <xdr:to>
      <xdr:col>6</xdr:col>
      <xdr:colOff>1466851</xdr:colOff>
      <xdr:row>1</xdr:row>
      <xdr:rowOff>194734</xdr:rowOff>
    </xdr:to>
    <xdr:sp macro="" textlink="">
      <xdr:nvSpPr>
        <xdr:cNvPr id="6" name="角丸四角形吹き出し 5">
          <a:extLst>
            <a:ext uri="{FF2B5EF4-FFF2-40B4-BE49-F238E27FC236}">
              <a16:creationId xmlns:a16="http://schemas.microsoft.com/office/drawing/2014/main" id="{00000000-0008-0000-0300-000006000000}"/>
            </a:ext>
          </a:extLst>
        </xdr:cNvPr>
        <xdr:cNvSpPr/>
      </xdr:nvSpPr>
      <xdr:spPr>
        <a:xfrm>
          <a:off x="3848100" y="57150"/>
          <a:ext cx="2373631" cy="389044"/>
        </a:xfrm>
        <a:prstGeom prst="wedgeRoundRectCallout">
          <a:avLst>
            <a:gd name="adj1" fmla="val 24056"/>
            <a:gd name="adj2" fmla="val 8146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応募の事業名を選択してください。</a:t>
          </a:r>
        </a:p>
      </xdr:txBody>
    </xdr:sp>
    <xdr:clientData fPrintsWithSheet="0"/>
  </xdr:twoCellAnchor>
  <xdr:twoCellAnchor>
    <xdr:from>
      <xdr:col>4</xdr:col>
      <xdr:colOff>478155</xdr:colOff>
      <xdr:row>12</xdr:row>
      <xdr:rowOff>45720</xdr:rowOff>
    </xdr:from>
    <xdr:to>
      <xdr:col>6</xdr:col>
      <xdr:colOff>800099</xdr:colOff>
      <xdr:row>15</xdr:row>
      <xdr:rowOff>68580</xdr:rowOff>
    </xdr:to>
    <xdr:sp macro="" textlink="">
      <xdr:nvSpPr>
        <xdr:cNvPr id="8" name="角丸四角形吹き出し 7">
          <a:extLst>
            <a:ext uri="{FF2B5EF4-FFF2-40B4-BE49-F238E27FC236}">
              <a16:creationId xmlns:a16="http://schemas.microsoft.com/office/drawing/2014/main" id="{00000000-0008-0000-0300-000008000000}"/>
            </a:ext>
          </a:extLst>
        </xdr:cNvPr>
        <xdr:cNvSpPr/>
      </xdr:nvSpPr>
      <xdr:spPr>
        <a:xfrm>
          <a:off x="1910715" y="3192780"/>
          <a:ext cx="3644264" cy="594360"/>
        </a:xfrm>
        <a:prstGeom prst="wedgeRoundRectCallout">
          <a:avLst>
            <a:gd name="adj1" fmla="val -7576"/>
            <a:gd name="adj2" fmla="val -7254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スキーム毎の上限額内で計上ください</a:t>
          </a:r>
          <a:endParaRPr kumimoji="1" lang="en-US" altLang="ja-JP" sz="1000">
            <a:solidFill>
              <a:sysClr val="windowText" lastClr="000000"/>
            </a:solidFill>
          </a:endParaRPr>
        </a:p>
        <a:p>
          <a:pPr algn="l"/>
          <a:r>
            <a:rPr kumimoji="1" lang="ja-JP" altLang="en-US" sz="1000">
              <a:solidFill>
                <a:sysClr val="windowText" lastClr="000000"/>
              </a:solidFill>
            </a:rPr>
            <a:t>地域金融機関の方が参加する場合は募集要項参照ください</a:t>
          </a:r>
        </a:p>
      </xdr:txBody>
    </xdr:sp>
    <xdr:clientData fPrintsWithSheet="0"/>
  </xdr:twoCellAnchor>
  <xdr:twoCellAnchor>
    <xdr:from>
      <xdr:col>4</xdr:col>
      <xdr:colOff>868484</xdr:colOff>
      <xdr:row>29</xdr:row>
      <xdr:rowOff>71164</xdr:rowOff>
    </xdr:from>
    <xdr:to>
      <xdr:col>5</xdr:col>
      <xdr:colOff>97484</xdr:colOff>
      <xdr:row>30</xdr:row>
      <xdr:rowOff>17519</xdr:rowOff>
    </xdr:to>
    <xdr:sp macro="" textlink="">
      <xdr:nvSpPr>
        <xdr:cNvPr id="7" name="角丸四角形吹き出し 7">
          <a:extLst>
            <a:ext uri="{FF2B5EF4-FFF2-40B4-BE49-F238E27FC236}">
              <a16:creationId xmlns:a16="http://schemas.microsoft.com/office/drawing/2014/main" id="{2F55B0FF-EE02-4CDC-B0FB-9649F7581F42}"/>
            </a:ext>
          </a:extLst>
        </xdr:cNvPr>
        <xdr:cNvSpPr/>
      </xdr:nvSpPr>
      <xdr:spPr>
        <a:xfrm>
          <a:off x="2297234" y="8293319"/>
          <a:ext cx="2217879" cy="329545"/>
        </a:xfrm>
        <a:prstGeom prst="wedgeRoundRectCallout">
          <a:avLst>
            <a:gd name="adj1" fmla="val -58398"/>
            <a:gd name="adj2" fmla="val 1282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特例経費は応募時に計上できません</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35</xdr:row>
      <xdr:rowOff>76200</xdr:rowOff>
    </xdr:from>
    <xdr:to>
      <xdr:col>6</xdr:col>
      <xdr:colOff>1971675</xdr:colOff>
      <xdr:row>44</xdr:row>
      <xdr:rowOff>84667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54305" y="10119360"/>
          <a:ext cx="6092190" cy="1654387"/>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200" b="1"/>
            <a:t>注記：</a:t>
          </a:r>
          <a:endParaRPr kumimoji="1" lang="en-US" altLang="ja-JP" sz="1200"/>
        </a:p>
        <a:p>
          <a:pPr marL="228600" indent="-228600">
            <a:buFont typeface="+mj-lt"/>
            <a:buAutoNum type="arabicPeriod"/>
          </a:pPr>
          <a:r>
            <a:rPr kumimoji="1" lang="ja-JP" altLang="en-US" sz="1200"/>
            <a:t>提案者の欄に、事業提案法人名（共同企業体を構成する場合は代表法人名）を忘れずにご記入ください。</a:t>
          </a:r>
          <a:endParaRPr kumimoji="1" lang="en-US" altLang="ja-JP" sz="1200"/>
        </a:p>
        <a:p>
          <a:pPr marL="228600" indent="-228600">
            <a:buFont typeface="+mj-lt"/>
            <a:buAutoNum type="arabicPeriod"/>
          </a:pPr>
          <a:r>
            <a:rPr kumimoji="1" lang="ja-JP" altLang="en-US" sz="1200"/>
            <a:t>契約金額内訳書明細は、</a:t>
          </a:r>
          <a:r>
            <a:rPr kumimoji="1" lang="ja-JP" altLang="en-US" sz="1200" u="sng"/>
            <a:t>すべて消費税抜きの金額</a:t>
          </a:r>
          <a:r>
            <a:rPr kumimoji="1" lang="ja-JP" altLang="en-US" sz="1200"/>
            <a:t>を入力してください。</a:t>
          </a:r>
          <a:endParaRPr kumimoji="1" lang="en-US" altLang="ja-JP" sz="1200"/>
        </a:p>
        <a:p>
          <a:pPr marL="228600" indent="-228600">
            <a:buFont typeface="+mj-lt"/>
            <a:buAutoNum type="arabicPeriod"/>
          </a:pPr>
          <a:r>
            <a:rPr kumimoji="1" lang="ja-JP" altLang="en-US" sz="1200"/>
            <a:t>契約金額内訳書および契約金額内訳書明細は、受注者の責任において検算を行い、契約金額が正確であることを確認ください。</a:t>
          </a:r>
          <a:endParaRPr kumimoji="1" lang="en-US" altLang="ja-JP" sz="1200"/>
        </a:p>
        <a:p>
          <a:pPr marL="228600" indent="-228600">
            <a:buFont typeface="+mj-lt"/>
            <a:buAutoNum type="arabicPeriod"/>
          </a:pPr>
          <a:r>
            <a:rPr kumimoji="1" lang="ja-JP" altLang="en-US" sz="1200"/>
            <a:t>「</a:t>
          </a:r>
          <a:r>
            <a:rPr kumimoji="1" lang="en-US" altLang="ja-JP" sz="1200"/>
            <a:t>Ⅴ</a:t>
          </a:r>
          <a:r>
            <a:rPr kumimoji="1" lang="ja-JP" altLang="en-US" sz="1200"/>
            <a:t>．消費税」と「</a:t>
          </a:r>
          <a:r>
            <a:rPr kumimoji="1" lang="en-US" altLang="ja-JP" sz="1200"/>
            <a:t>Ⅵ</a:t>
          </a:r>
          <a:r>
            <a:rPr kumimoji="1" lang="ja-JP" altLang="en-US" sz="1200"/>
            <a:t>．合計」以外は、千円未満を切り捨ててください。</a:t>
          </a:r>
          <a:endParaRPr kumimoji="1" lang="en-US" altLang="ja-JP" sz="1200"/>
        </a:p>
        <a:p>
          <a:pPr marL="0" indent="0" algn="r">
            <a:lnSpc>
              <a:spcPts val="1700"/>
            </a:lnSpc>
            <a:buFontTx/>
            <a:buNone/>
          </a:pPr>
          <a:endParaRPr kumimoji="1" lang="ja-JP" altLang="en-US" sz="1200"/>
        </a:p>
      </xdr:txBody>
    </xdr:sp>
    <xdr:clientData/>
  </xdr:twoCellAnchor>
  <xdr:twoCellAnchor>
    <xdr:from>
      <xdr:col>4</xdr:col>
      <xdr:colOff>2476500</xdr:colOff>
      <xdr:row>12</xdr:row>
      <xdr:rowOff>85725</xdr:rowOff>
    </xdr:from>
    <xdr:to>
      <xdr:col>7</xdr:col>
      <xdr:colOff>38101</xdr:colOff>
      <xdr:row>14</xdr:row>
      <xdr:rowOff>93769</xdr:rowOff>
    </xdr:to>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3909060" y="3232785"/>
          <a:ext cx="2377441" cy="389044"/>
        </a:xfrm>
        <a:prstGeom prst="wedgeRoundRectCallout">
          <a:avLst>
            <a:gd name="adj1" fmla="val -35776"/>
            <a:gd name="adj2" fmla="val -841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スキーム毎の上限額内で計上ください</a:t>
          </a:r>
        </a:p>
      </xdr:txBody>
    </xdr:sp>
    <xdr:clientData fPrintsWithSheet="0"/>
  </xdr:twoCellAnchor>
  <xdr:twoCellAnchor>
    <xdr:from>
      <xdr:col>1</xdr:col>
      <xdr:colOff>60960</xdr:colOff>
      <xdr:row>33</xdr:row>
      <xdr:rowOff>22860</xdr:rowOff>
    </xdr:from>
    <xdr:to>
      <xdr:col>4</xdr:col>
      <xdr:colOff>1249680</xdr:colOff>
      <xdr:row>34</xdr:row>
      <xdr:rowOff>131941</xdr:rowOff>
    </xdr:to>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205740" y="9235440"/>
          <a:ext cx="2476500" cy="756781"/>
        </a:xfrm>
        <a:prstGeom prst="wedgeRoundRectCallout">
          <a:avLst>
            <a:gd name="adj1" fmla="val 30210"/>
            <a:gd name="adj2" fmla="val -7158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シートタグを選択し、メニューが表示されますので 再表示･･･で　様式</a:t>
          </a:r>
          <a:r>
            <a:rPr kumimoji="1" lang="en-US" altLang="ja-JP" sz="1000">
              <a:solidFill>
                <a:sysClr val="windowText" lastClr="000000"/>
              </a:solidFill>
            </a:rPr>
            <a:t>1_</a:t>
          </a:r>
          <a:r>
            <a:rPr kumimoji="1" lang="ja-JP" altLang="en-US" sz="1000">
              <a:solidFill>
                <a:sysClr val="windowText" lastClr="000000"/>
              </a:solidFill>
            </a:rPr>
            <a:t>銀行外を選んで表示してください。</a:t>
          </a:r>
        </a:p>
      </xdr:txBody>
    </xdr:sp>
    <xdr:clientData fPrintsWithSheet="0"/>
  </xdr:twoCellAnchor>
  <xdr:twoCellAnchor>
    <xdr:from>
      <xdr:col>4</xdr:col>
      <xdr:colOff>1341120</xdr:colOff>
      <xdr:row>33</xdr:row>
      <xdr:rowOff>236220</xdr:rowOff>
    </xdr:from>
    <xdr:to>
      <xdr:col>6</xdr:col>
      <xdr:colOff>818322</xdr:colOff>
      <xdr:row>34</xdr:row>
      <xdr:rowOff>106625</xdr:rowOff>
    </xdr:to>
    <xdr:sp macro="" textlink="">
      <xdr:nvSpPr>
        <xdr:cNvPr id="5" name="角丸四角形吹き出し 4">
          <a:extLst>
            <a:ext uri="{FF2B5EF4-FFF2-40B4-BE49-F238E27FC236}">
              <a16:creationId xmlns:a16="http://schemas.microsoft.com/office/drawing/2014/main" id="{00000000-0008-0000-0400-000005000000}"/>
            </a:ext>
          </a:extLst>
        </xdr:cNvPr>
        <xdr:cNvSpPr/>
      </xdr:nvSpPr>
      <xdr:spPr>
        <a:xfrm>
          <a:off x="2773680" y="9448800"/>
          <a:ext cx="2799522" cy="518105"/>
        </a:xfrm>
        <a:prstGeom prst="wedgeRoundRectCallout">
          <a:avLst>
            <a:gd name="adj1" fmla="val -14516"/>
            <a:gd name="adj2" fmla="val -77623"/>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こちらシートは自動集計されます。</a:t>
          </a:r>
          <a:endParaRPr kumimoji="1" lang="en-US" altLang="ja-JP" sz="1100">
            <a:latin typeface="ＭＳ ゴシック" panose="020B0609070205080204" pitchFamily="49" charset="-128"/>
            <a:ea typeface="ＭＳ ゴシック" panose="020B0609070205080204" pitchFamily="49" charset="-128"/>
          </a:endParaRPr>
        </a:p>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入力項セルはございません。</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0</xdr:col>
      <xdr:colOff>89937</xdr:colOff>
      <xdr:row>27</xdr:row>
      <xdr:rowOff>51059</xdr:rowOff>
    </xdr:from>
    <xdr:to>
      <xdr:col>4</xdr:col>
      <xdr:colOff>389505</xdr:colOff>
      <xdr:row>29</xdr:row>
      <xdr:rowOff>106680</xdr:rowOff>
    </xdr:to>
    <xdr:sp macro="" textlink="">
      <xdr:nvSpPr>
        <xdr:cNvPr id="2" name="角丸四角形吹き出し 1">
          <a:extLst>
            <a:ext uri="{FF2B5EF4-FFF2-40B4-BE49-F238E27FC236}">
              <a16:creationId xmlns:a16="http://schemas.microsoft.com/office/drawing/2014/main" id="{00000000-0008-0000-0500-000002000000}"/>
            </a:ext>
          </a:extLst>
        </xdr:cNvPr>
        <xdr:cNvSpPr/>
      </xdr:nvSpPr>
      <xdr:spPr>
        <a:xfrm>
          <a:off x="89937" y="4973579"/>
          <a:ext cx="3454248" cy="688081"/>
        </a:xfrm>
        <a:prstGeom prst="wedgeRoundRectCallout">
          <a:avLst>
            <a:gd name="adj1" fmla="val -25352"/>
            <a:gd name="adj2" fmla="val -6621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行が足りない場合は</a:t>
          </a:r>
          <a:r>
            <a:rPr kumimoji="1" lang="en-US" altLang="ja-JP" sz="1000">
              <a:solidFill>
                <a:sysClr val="windowText" lastClr="000000"/>
              </a:solidFill>
            </a:rPr>
            <a:t>20~27</a:t>
          </a:r>
          <a:r>
            <a:rPr kumimoji="1" lang="ja-JP" altLang="en-US" sz="1000">
              <a:solidFill>
                <a:sysClr val="windowText" lastClr="000000"/>
              </a:solidFill>
            </a:rPr>
            <a:t>行を選択し、行高を調整してください。それでも不足の時は、行を挿入してください。</a:t>
          </a:r>
        </a:p>
      </xdr:txBody>
    </xdr:sp>
    <xdr:clientData fPrintsWithSheet="0"/>
  </xdr:twoCellAnchor>
  <xdr:twoCellAnchor>
    <xdr:from>
      <xdr:col>0</xdr:col>
      <xdr:colOff>255452</xdr:colOff>
      <xdr:row>65</xdr:row>
      <xdr:rowOff>125419</xdr:rowOff>
    </xdr:from>
    <xdr:to>
      <xdr:col>4</xdr:col>
      <xdr:colOff>685800</xdr:colOff>
      <xdr:row>67</xdr:row>
      <xdr:rowOff>228600</xdr:rowOff>
    </xdr:to>
    <xdr:sp macro="" textlink="">
      <xdr:nvSpPr>
        <xdr:cNvPr id="3" name="角丸四角形吹き出し 2">
          <a:extLst>
            <a:ext uri="{FF2B5EF4-FFF2-40B4-BE49-F238E27FC236}">
              <a16:creationId xmlns:a16="http://schemas.microsoft.com/office/drawing/2014/main" id="{00000000-0008-0000-0500-000003000000}"/>
            </a:ext>
          </a:extLst>
        </xdr:cNvPr>
        <xdr:cNvSpPr/>
      </xdr:nvSpPr>
      <xdr:spPr>
        <a:xfrm>
          <a:off x="255452" y="13593769"/>
          <a:ext cx="3579948" cy="611181"/>
        </a:xfrm>
        <a:prstGeom prst="wedgeRoundRectCallout">
          <a:avLst>
            <a:gd name="adj1" fmla="val -19454"/>
            <a:gd name="adj2" fmla="val -7232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行が足りない場合は</a:t>
          </a:r>
          <a:r>
            <a:rPr kumimoji="1" lang="en-US" altLang="ja-JP" sz="1000">
              <a:solidFill>
                <a:sysClr val="windowText" lastClr="000000"/>
              </a:solidFill>
            </a:rPr>
            <a:t>58~66</a:t>
          </a:r>
          <a:r>
            <a:rPr kumimoji="1" lang="ja-JP" altLang="en-US" sz="1000">
              <a:solidFill>
                <a:sysClr val="windowText" lastClr="000000"/>
              </a:solidFill>
            </a:rPr>
            <a:t>行を選択し、行高を調整してください。それでも不足の時は、行を挿入してください。</a:t>
          </a:r>
        </a:p>
      </xdr:txBody>
    </xdr:sp>
    <xdr:clientData fPrintsWithSheet="0"/>
  </xdr:twoCellAnchor>
  <xdr:twoCellAnchor>
    <xdr:from>
      <xdr:col>4</xdr:col>
      <xdr:colOff>836930</xdr:colOff>
      <xdr:row>27</xdr:row>
      <xdr:rowOff>80010</xdr:rowOff>
    </xdr:from>
    <xdr:to>
      <xdr:col>7</xdr:col>
      <xdr:colOff>1162509</xdr:colOff>
      <xdr:row>29</xdr:row>
      <xdr:rowOff>44450</xdr:rowOff>
    </xdr:to>
    <xdr:sp macro="" textlink="">
      <xdr:nvSpPr>
        <xdr:cNvPr id="4" name="角丸四角形吹き出し 7">
          <a:extLst>
            <a:ext uri="{FF2B5EF4-FFF2-40B4-BE49-F238E27FC236}">
              <a16:creationId xmlns:a16="http://schemas.microsoft.com/office/drawing/2014/main" id="{B04797AA-BD25-403A-98CA-F4B2F1763F00}"/>
            </a:ext>
          </a:extLst>
        </xdr:cNvPr>
        <xdr:cNvSpPr/>
      </xdr:nvSpPr>
      <xdr:spPr>
        <a:xfrm>
          <a:off x="3986530" y="5033010"/>
          <a:ext cx="3005279" cy="593090"/>
        </a:xfrm>
        <a:prstGeom prst="wedgeRoundRectCallout">
          <a:avLst>
            <a:gd name="adj1" fmla="val 21792"/>
            <a:gd name="adj2" fmla="val -18479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地域金融機関の業務従事者が参加する場合は分類を</a:t>
          </a:r>
          <a:r>
            <a:rPr kumimoji="1" lang="en-US" altLang="ja-JP" sz="1000">
              <a:solidFill>
                <a:sysClr val="windowText" lastClr="000000"/>
              </a:solidFill>
            </a:rPr>
            <a:t>G</a:t>
          </a:r>
          <a:r>
            <a:rPr kumimoji="1" lang="ja-JP" altLang="en-US" sz="1000">
              <a:solidFill>
                <a:sysClr val="windowText" lastClr="000000"/>
              </a:solidFill>
            </a:rPr>
            <a:t>としてください。</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4</xdr:col>
      <xdr:colOff>219075</xdr:colOff>
      <xdr:row>1</xdr:row>
      <xdr:rowOff>228600</xdr:rowOff>
    </xdr:from>
    <xdr:to>
      <xdr:col>7</xdr:col>
      <xdr:colOff>1009650</xdr:colOff>
      <xdr:row>5</xdr:row>
      <xdr:rowOff>219205</xdr:rowOff>
    </xdr:to>
    <xdr:sp macro="" textlink="">
      <xdr:nvSpPr>
        <xdr:cNvPr id="2" name="角丸四角形吹き出し 1">
          <a:extLst>
            <a:ext uri="{FF2B5EF4-FFF2-40B4-BE49-F238E27FC236}">
              <a16:creationId xmlns:a16="http://schemas.microsoft.com/office/drawing/2014/main" id="{00000000-0008-0000-0600-000002000000}"/>
            </a:ext>
          </a:extLst>
        </xdr:cNvPr>
        <xdr:cNvSpPr/>
      </xdr:nvSpPr>
      <xdr:spPr>
        <a:xfrm>
          <a:off x="3835965" y="411271"/>
          <a:ext cx="2758206" cy="851770"/>
        </a:xfrm>
        <a:prstGeom prst="wedgeRoundRectCallout">
          <a:avLst>
            <a:gd name="adj1" fmla="val -46644"/>
            <a:gd name="adj2" fmla="val 173307"/>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経理処理</a:t>
          </a:r>
          <a:r>
            <a:rPr kumimoji="1" lang="en-US" altLang="ja-JP" sz="1100">
              <a:solidFill>
                <a:sysClr val="windowText" lastClr="000000"/>
              </a:solidFill>
            </a:rPr>
            <a:t>(</a:t>
          </a:r>
          <a:r>
            <a:rPr kumimoji="1" lang="ja-JP" altLang="en-US" sz="1100">
              <a:solidFill>
                <a:sysClr val="windowText" lastClr="000000"/>
              </a:solidFill>
            </a:rPr>
            <a:t>積算</a:t>
          </a:r>
          <a:r>
            <a:rPr kumimoji="1" lang="en-US" altLang="ja-JP" sz="1100">
              <a:solidFill>
                <a:sysClr val="windowText" lastClr="000000"/>
              </a:solidFill>
            </a:rPr>
            <a:t>)</a:t>
          </a:r>
          <a:r>
            <a:rPr kumimoji="1" lang="ja-JP" altLang="en-US" sz="1100">
              <a:solidFill>
                <a:sysClr val="windowText" lastClr="000000"/>
              </a:solidFill>
            </a:rPr>
            <a:t>ガイドライン </a:t>
          </a:r>
          <a:r>
            <a:rPr kumimoji="1" lang="en-US" altLang="ja-JP" sz="1100">
              <a:solidFill>
                <a:sysClr val="windowText" lastClr="000000"/>
              </a:solidFill>
            </a:rPr>
            <a:t>P16</a:t>
          </a:r>
          <a:r>
            <a:rPr kumimoji="1" lang="ja-JP" altLang="en-US" sz="1100">
              <a:solidFill>
                <a:sysClr val="windowText" lastClr="000000"/>
              </a:solidFill>
            </a:rPr>
            <a:t>を参考に</a:t>
          </a:r>
          <a:endParaRPr kumimoji="1" lang="en-US" altLang="ja-JP" sz="1100">
            <a:solidFill>
              <a:sysClr val="windowText" lastClr="000000"/>
            </a:solidFill>
          </a:endParaRPr>
        </a:p>
        <a:p>
          <a:pPr algn="l"/>
          <a:r>
            <a:rPr kumimoji="1" lang="ja-JP" altLang="en-US" sz="1100">
              <a:solidFill>
                <a:sysClr val="windowText" lastClr="000000"/>
              </a:solidFill>
            </a:rPr>
            <a:t>団体種別ごとのその他原価率を入力してください</a:t>
          </a:r>
        </a:p>
      </xdr:txBody>
    </xdr:sp>
    <xdr:clientData fPrintsWithSheet="0"/>
  </xdr:twoCellAnchor>
  <xdr:twoCellAnchor>
    <xdr:from>
      <xdr:col>4</xdr:col>
      <xdr:colOff>260567</xdr:colOff>
      <xdr:row>6</xdr:row>
      <xdr:rowOff>34707</xdr:rowOff>
    </xdr:from>
    <xdr:to>
      <xdr:col>7</xdr:col>
      <xdr:colOff>1012520</xdr:colOff>
      <xdr:row>9</xdr:row>
      <xdr:rowOff>99164</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3877457" y="1329063"/>
          <a:ext cx="2719584" cy="816019"/>
        </a:xfrm>
        <a:prstGeom prst="wedgeRoundRectCallout">
          <a:avLst>
            <a:gd name="adj1" fmla="val 11195"/>
            <a:gd name="adj2" fmla="val 7066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経理処理</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積算</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ガイドライン </a:t>
          </a:r>
          <a:r>
            <a:rPr kumimoji="1" lang="en-US" altLang="ja-JP" sz="1100">
              <a:solidFill>
                <a:sysClr val="windowText" lastClr="000000"/>
              </a:solidFill>
              <a:effectLst/>
              <a:latin typeface="+mn-lt"/>
              <a:ea typeface="+mn-ea"/>
              <a:cs typeface="+mn-cs"/>
            </a:rPr>
            <a:t>P16</a:t>
          </a:r>
          <a:r>
            <a:rPr kumimoji="1" lang="ja-JP" altLang="ja-JP" sz="1100">
              <a:solidFill>
                <a:sysClr val="windowText" lastClr="000000"/>
              </a:solidFill>
              <a:effectLst/>
              <a:latin typeface="+mn-lt"/>
              <a:ea typeface="+mn-ea"/>
              <a:cs typeface="+mn-cs"/>
            </a:rPr>
            <a:t>を参考に</a:t>
          </a:r>
          <a:r>
            <a:rPr kumimoji="1" lang="ja-JP" altLang="en-US" sz="1100">
              <a:solidFill>
                <a:sysClr val="windowText" lastClr="000000"/>
              </a:solidFill>
            </a:rPr>
            <a:t>団体種別ごとの一般管理費等率を入力してください</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4</xdr:col>
      <xdr:colOff>254434</xdr:colOff>
      <xdr:row>6</xdr:row>
      <xdr:rowOff>208767</xdr:rowOff>
    </xdr:from>
    <xdr:to>
      <xdr:col>7</xdr:col>
      <xdr:colOff>1086325</xdr:colOff>
      <xdr:row>8</xdr:row>
      <xdr:rowOff>225831</xdr:rowOff>
    </xdr:to>
    <xdr:sp macro="" textlink="">
      <xdr:nvSpPr>
        <xdr:cNvPr id="4" name="角丸四角形吹き出し 3">
          <a:extLst>
            <a:ext uri="{FF2B5EF4-FFF2-40B4-BE49-F238E27FC236}">
              <a16:creationId xmlns:a16="http://schemas.microsoft.com/office/drawing/2014/main" id="{00000000-0008-0000-0700-000004000000}"/>
            </a:ext>
          </a:extLst>
        </xdr:cNvPr>
        <xdr:cNvSpPr/>
      </xdr:nvSpPr>
      <xdr:spPr>
        <a:xfrm>
          <a:off x="3871324" y="1503123"/>
          <a:ext cx="2799522" cy="518105"/>
        </a:xfrm>
        <a:prstGeom prst="wedgeRoundRectCallout">
          <a:avLst>
            <a:gd name="adj1" fmla="val -27853"/>
            <a:gd name="adj2" fmla="val 100337"/>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こちらシートは自動集計されます。</a:t>
          </a:r>
          <a:endParaRPr kumimoji="1" lang="en-US" altLang="ja-JP" sz="1100">
            <a:latin typeface="ＭＳ ゴシック" panose="020B0609070205080204" pitchFamily="49" charset="-128"/>
            <a:ea typeface="ＭＳ ゴシック" panose="020B0609070205080204" pitchFamily="49" charset="-128"/>
          </a:endParaRPr>
        </a:p>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入力項セルはございません。</a:t>
          </a:r>
        </a:p>
      </xdr:txBody>
    </xdr:sp>
    <xdr:clientData fPrintsWithSheet="0"/>
  </xdr:twoCellAnchor>
  <xdr:twoCellAnchor>
    <xdr:from>
      <xdr:col>1</xdr:col>
      <xdr:colOff>156575</xdr:colOff>
      <xdr:row>23</xdr:row>
      <xdr:rowOff>281835</xdr:rowOff>
    </xdr:from>
    <xdr:to>
      <xdr:col>3</xdr:col>
      <xdr:colOff>180062</xdr:colOff>
      <xdr:row>25</xdr:row>
      <xdr:rowOff>339246</xdr:rowOff>
    </xdr:to>
    <xdr:sp macro="" textlink="">
      <xdr:nvSpPr>
        <xdr:cNvPr id="3" name="角丸四角形吹き出し 2">
          <a:extLst>
            <a:ext uri="{FF2B5EF4-FFF2-40B4-BE49-F238E27FC236}">
              <a16:creationId xmlns:a16="http://schemas.microsoft.com/office/drawing/2014/main" id="{00000000-0008-0000-0700-000003000000}"/>
            </a:ext>
          </a:extLst>
        </xdr:cNvPr>
        <xdr:cNvSpPr/>
      </xdr:nvSpPr>
      <xdr:spPr>
        <a:xfrm>
          <a:off x="208767" y="7599123"/>
          <a:ext cx="2476500" cy="756781"/>
        </a:xfrm>
        <a:prstGeom prst="wedgeRoundRectCallout">
          <a:avLst>
            <a:gd name="adj1" fmla="val 24056"/>
            <a:gd name="adj2" fmla="val 8146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シートタグを選択し、メニューが表示されますので 再表示･･･で　様式</a:t>
          </a:r>
          <a:r>
            <a:rPr kumimoji="1" lang="en-US" altLang="ja-JP" sz="1000">
              <a:solidFill>
                <a:sysClr val="windowText" lastClr="000000"/>
              </a:solidFill>
            </a:rPr>
            <a:t>2_2_2</a:t>
          </a:r>
          <a:r>
            <a:rPr kumimoji="1" lang="ja-JP" altLang="en-US" sz="1000">
              <a:solidFill>
                <a:sysClr val="windowText" lastClr="000000"/>
              </a:solidFill>
            </a:rPr>
            <a:t>銀外 を選んで表示してください。</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8</xdr:col>
      <xdr:colOff>409113</xdr:colOff>
      <xdr:row>1</xdr:row>
      <xdr:rowOff>92460</xdr:rowOff>
    </xdr:from>
    <xdr:to>
      <xdr:col>19</xdr:col>
      <xdr:colOff>950057</xdr:colOff>
      <xdr:row>6</xdr:row>
      <xdr:rowOff>162007</xdr:rowOff>
    </xdr:to>
    <xdr:sp macro="" textlink="">
      <xdr:nvSpPr>
        <xdr:cNvPr id="3" name="角丸四角形吹き出し 2">
          <a:extLst>
            <a:ext uri="{FF2B5EF4-FFF2-40B4-BE49-F238E27FC236}">
              <a16:creationId xmlns:a16="http://schemas.microsoft.com/office/drawing/2014/main" id="{00000000-0008-0000-0900-000003000000}"/>
            </a:ext>
          </a:extLst>
        </xdr:cNvPr>
        <xdr:cNvSpPr/>
      </xdr:nvSpPr>
      <xdr:spPr>
        <a:xfrm>
          <a:off x="6866575" y="268306"/>
          <a:ext cx="5699097" cy="1398163"/>
        </a:xfrm>
        <a:prstGeom prst="wedgeRoundRectCallout">
          <a:avLst>
            <a:gd name="adj1" fmla="val -33036"/>
            <a:gd name="adj2" fmla="val 72562"/>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t>日当・宿泊費が</a:t>
          </a:r>
          <a:r>
            <a:rPr kumimoji="1" lang="ja-JP" altLang="en-US" sz="1100" b="1" u="sng">
              <a:solidFill>
                <a:srgbClr val="FF0000"/>
              </a:solidFill>
            </a:rPr>
            <a:t>連続して</a:t>
          </a:r>
          <a:r>
            <a:rPr kumimoji="1" lang="en-US" altLang="ja-JP" sz="1100" b="1" u="sng">
              <a:solidFill>
                <a:srgbClr val="FF0000"/>
              </a:solidFill>
            </a:rPr>
            <a:t>30</a:t>
          </a:r>
          <a:r>
            <a:rPr kumimoji="1" lang="ja-JP" altLang="en-US" sz="1100" b="1" u="sng">
              <a:solidFill>
                <a:srgbClr val="FF0000"/>
              </a:solidFill>
            </a:rPr>
            <a:t>日を超える</a:t>
          </a:r>
          <a:r>
            <a:rPr kumimoji="1" lang="ja-JP" altLang="en-US" sz="1100"/>
            <a:t>場合の</a:t>
          </a:r>
          <a:r>
            <a:rPr kumimoji="1" lang="en-US" altLang="ja-JP" sz="1100"/>
            <a:t>31</a:t>
          </a:r>
          <a:r>
            <a:rPr kumimoji="1" lang="ja-JP" altLang="en-US" sz="1100"/>
            <a:t>日から</a:t>
          </a:r>
          <a:r>
            <a:rPr kumimoji="1" lang="en-US" altLang="ja-JP" sz="1100"/>
            <a:t>60</a:t>
          </a:r>
          <a:r>
            <a:rPr kumimoji="1" lang="ja-JP" altLang="en-US" sz="1100"/>
            <a:t>日までの上限額は</a:t>
          </a:r>
          <a:r>
            <a:rPr kumimoji="1" lang="ja-JP" altLang="en-US" sz="1100" b="1" u="sng">
              <a:solidFill>
                <a:srgbClr val="FF0000"/>
              </a:solidFill>
            </a:rPr>
            <a:t>日当</a:t>
          </a:r>
          <a:r>
            <a:rPr kumimoji="1" lang="en-US" altLang="ja-JP" sz="1100" b="1" u="sng">
              <a:solidFill>
                <a:srgbClr val="FF0000"/>
              </a:solidFill>
            </a:rPr>
            <a:t>3,420</a:t>
          </a:r>
          <a:r>
            <a:rPr kumimoji="1" lang="ja-JP" altLang="en-US" sz="1100" b="1" u="sng">
              <a:solidFill>
                <a:srgbClr val="FF0000"/>
              </a:solidFill>
            </a:rPr>
            <a:t>円</a:t>
          </a:r>
          <a:r>
            <a:rPr kumimoji="1" lang="ja-JP" altLang="en-US" sz="1100"/>
            <a:t>、</a:t>
          </a:r>
          <a:r>
            <a:rPr kumimoji="1" lang="ja-JP" altLang="en-US" sz="1100" b="1" u="sng">
              <a:solidFill>
                <a:srgbClr val="FF0000"/>
              </a:solidFill>
            </a:rPr>
            <a:t>宿泊費</a:t>
          </a:r>
          <a:r>
            <a:rPr kumimoji="1" lang="en-US" altLang="ja-JP" sz="1100" b="1" u="sng">
              <a:solidFill>
                <a:srgbClr val="FF0000"/>
              </a:solidFill>
            </a:rPr>
            <a:t>10,440</a:t>
          </a:r>
          <a:r>
            <a:rPr kumimoji="1" lang="ja-JP" altLang="en-US" sz="1100" b="1" u="sng">
              <a:solidFill>
                <a:srgbClr val="FF0000"/>
              </a:solidFill>
            </a:rPr>
            <a:t>円</a:t>
          </a:r>
          <a:r>
            <a:rPr kumimoji="1" lang="ja-JP" altLang="en-US" sz="1100"/>
            <a:t>、</a:t>
          </a:r>
          <a:r>
            <a:rPr kumimoji="1" lang="ja-JP" altLang="en-US" sz="1100" b="1" u="sng">
              <a:solidFill>
                <a:srgbClr val="FF0000"/>
              </a:solidFill>
            </a:rPr>
            <a:t>連続して</a:t>
          </a:r>
          <a:r>
            <a:rPr kumimoji="1" lang="en-US" altLang="ja-JP" sz="1100" b="1" u="sng">
              <a:solidFill>
                <a:srgbClr val="FF0000"/>
              </a:solidFill>
            </a:rPr>
            <a:t>60</a:t>
          </a:r>
          <a:r>
            <a:rPr kumimoji="1" lang="ja-JP" altLang="en-US" sz="1100" b="1" u="sng">
              <a:solidFill>
                <a:srgbClr val="FF0000"/>
              </a:solidFill>
            </a:rPr>
            <a:t>日を超える</a:t>
          </a:r>
          <a:r>
            <a:rPr kumimoji="1" lang="ja-JP" altLang="en-US" sz="1100"/>
            <a:t>場合の</a:t>
          </a:r>
          <a:r>
            <a:rPr kumimoji="1" lang="en-US" altLang="ja-JP" sz="1100"/>
            <a:t>61</a:t>
          </a:r>
          <a:r>
            <a:rPr kumimoji="1" lang="ja-JP" altLang="en-US" sz="1100"/>
            <a:t>日目以降の上限額は</a:t>
          </a:r>
          <a:r>
            <a:rPr kumimoji="1" lang="ja-JP" altLang="en-US" sz="1100" b="1" u="sng">
              <a:solidFill>
                <a:srgbClr val="FF0000"/>
              </a:solidFill>
            </a:rPr>
            <a:t>日当</a:t>
          </a:r>
          <a:r>
            <a:rPr kumimoji="1" lang="en-US" altLang="ja-JP" sz="1100" b="1" u="sng">
              <a:solidFill>
                <a:srgbClr val="FF0000"/>
              </a:solidFill>
            </a:rPr>
            <a:t>3,040</a:t>
          </a:r>
          <a:r>
            <a:rPr kumimoji="1" lang="ja-JP" altLang="en-US" sz="1100" b="1" u="sng">
              <a:solidFill>
                <a:srgbClr val="FF0000"/>
              </a:solidFill>
            </a:rPr>
            <a:t>円</a:t>
          </a:r>
          <a:r>
            <a:rPr kumimoji="1" lang="ja-JP" altLang="en-US" sz="1100"/>
            <a:t>、</a:t>
          </a:r>
          <a:r>
            <a:rPr kumimoji="1" lang="ja-JP" altLang="en-US" sz="1100" b="1" u="sng">
              <a:solidFill>
                <a:srgbClr val="FF0000"/>
              </a:solidFill>
            </a:rPr>
            <a:t>宿泊費</a:t>
          </a:r>
          <a:r>
            <a:rPr kumimoji="1" lang="en-US" altLang="ja-JP" sz="1100" b="1" u="sng">
              <a:solidFill>
                <a:srgbClr val="FF0000"/>
              </a:solidFill>
            </a:rPr>
            <a:t>9,280</a:t>
          </a:r>
          <a:r>
            <a:rPr kumimoji="1" lang="ja-JP" altLang="en-US" sz="1100" b="1" u="sng">
              <a:solidFill>
                <a:srgbClr val="FF0000"/>
              </a:solidFill>
            </a:rPr>
            <a:t>円</a:t>
          </a:r>
          <a:r>
            <a:rPr kumimoji="1" lang="ja-JP" altLang="en-US" sz="1100"/>
            <a:t>となります。このため長期派遣の場合には、日当・宿泊の行を単価毎に分けて記載ください。単価はプルダウンより選択ください。日数は現地業務期間がデフルトで入っています。修正が必要な場合は直接入力ください。日当を選べば宿泊料は自動で入ります。</a:t>
          </a:r>
        </a:p>
      </xdr:txBody>
    </xdr:sp>
    <xdr:clientData fPrintsWithSheet="0"/>
  </xdr:twoCellAnchor>
  <xdr:twoCellAnchor>
    <xdr:from>
      <xdr:col>0</xdr:col>
      <xdr:colOff>71340</xdr:colOff>
      <xdr:row>21</xdr:row>
      <xdr:rowOff>307212</xdr:rowOff>
    </xdr:from>
    <xdr:to>
      <xdr:col>2</xdr:col>
      <xdr:colOff>897615</xdr:colOff>
      <xdr:row>23</xdr:row>
      <xdr:rowOff>177473</xdr:rowOff>
    </xdr:to>
    <xdr:sp macro="" textlink="">
      <xdr:nvSpPr>
        <xdr:cNvPr id="9" name="角丸四角形吹き出し 8">
          <a:extLst>
            <a:ext uri="{FF2B5EF4-FFF2-40B4-BE49-F238E27FC236}">
              <a16:creationId xmlns:a16="http://schemas.microsoft.com/office/drawing/2014/main" id="{00000000-0008-0000-0900-000009000000}"/>
            </a:ext>
          </a:extLst>
        </xdr:cNvPr>
        <xdr:cNvSpPr/>
      </xdr:nvSpPr>
      <xdr:spPr>
        <a:xfrm>
          <a:off x="71340" y="7796956"/>
          <a:ext cx="2267237" cy="635517"/>
        </a:xfrm>
        <a:prstGeom prst="wedgeRoundRectCallout">
          <a:avLst>
            <a:gd name="adj1" fmla="val 3392"/>
            <a:gd name="adj2" fmla="val -95518"/>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t>文字がすべて表示されるよう行高を調整してください</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13</xdr:col>
      <xdr:colOff>595923</xdr:colOff>
      <xdr:row>3</xdr:row>
      <xdr:rowOff>48846</xdr:rowOff>
    </xdr:from>
    <xdr:to>
      <xdr:col>19</xdr:col>
      <xdr:colOff>498231</xdr:colOff>
      <xdr:row>5</xdr:row>
      <xdr:rowOff>26865</xdr:rowOff>
    </xdr:to>
    <xdr:sp macro="" textlink="">
      <xdr:nvSpPr>
        <xdr:cNvPr id="2" name="角丸四角形吹き出し 1">
          <a:extLst>
            <a:ext uri="{FF2B5EF4-FFF2-40B4-BE49-F238E27FC236}">
              <a16:creationId xmlns:a16="http://schemas.microsoft.com/office/drawing/2014/main" id="{00000000-0008-0000-0A00-000002000000}"/>
            </a:ext>
          </a:extLst>
        </xdr:cNvPr>
        <xdr:cNvSpPr/>
      </xdr:nvSpPr>
      <xdr:spPr>
        <a:xfrm>
          <a:off x="10101385" y="635000"/>
          <a:ext cx="2794000" cy="515327"/>
        </a:xfrm>
        <a:prstGeom prst="wedgeRoundRectCallout">
          <a:avLst>
            <a:gd name="adj1" fmla="val -27853"/>
            <a:gd name="adj2" fmla="val 100337"/>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こちらシートは自動集計されます。</a:t>
          </a:r>
          <a:endParaRPr kumimoji="1" lang="en-US" altLang="ja-JP" sz="1100">
            <a:latin typeface="ＭＳ ゴシック" panose="020B0609070205080204" pitchFamily="49" charset="-128"/>
            <a:ea typeface="ＭＳ ゴシック" panose="020B0609070205080204" pitchFamily="49" charset="-128"/>
          </a:endParaRPr>
        </a:p>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入力項セルはございません。</a:t>
          </a:r>
        </a:p>
      </xdr:txBody>
    </xdr:sp>
    <xdr:clientData fPrintsWithSheet="0"/>
  </xdr:twoCellAnchor>
  <xdr:twoCellAnchor>
    <xdr:from>
      <xdr:col>13</xdr:col>
      <xdr:colOff>0</xdr:colOff>
      <xdr:row>45</xdr:row>
      <xdr:rowOff>0</xdr:rowOff>
    </xdr:from>
    <xdr:to>
      <xdr:col>17</xdr:col>
      <xdr:colOff>53731</xdr:colOff>
      <xdr:row>46</xdr:row>
      <xdr:rowOff>375781</xdr:rowOff>
    </xdr:to>
    <xdr:sp macro="" textlink="">
      <xdr:nvSpPr>
        <xdr:cNvPr id="3" name="角丸四角形吹き出し 2">
          <a:extLst>
            <a:ext uri="{FF2B5EF4-FFF2-40B4-BE49-F238E27FC236}">
              <a16:creationId xmlns:a16="http://schemas.microsoft.com/office/drawing/2014/main" id="{00000000-0008-0000-0A00-000003000000}"/>
            </a:ext>
          </a:extLst>
        </xdr:cNvPr>
        <xdr:cNvSpPr/>
      </xdr:nvSpPr>
      <xdr:spPr>
        <a:xfrm>
          <a:off x="9505462" y="10892692"/>
          <a:ext cx="2476500" cy="756781"/>
        </a:xfrm>
        <a:prstGeom prst="wedgeRoundRectCallout">
          <a:avLst>
            <a:gd name="adj1" fmla="val 30210"/>
            <a:gd name="adj2" fmla="val -7158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シートタグを選択し、メニューが表示されますので 再表示･･･で　様式</a:t>
          </a:r>
          <a:r>
            <a:rPr kumimoji="1" lang="en-US" altLang="ja-JP" sz="1000">
              <a:solidFill>
                <a:sysClr val="windowText" lastClr="000000"/>
              </a:solidFill>
            </a:rPr>
            <a:t>2_4</a:t>
          </a:r>
          <a:r>
            <a:rPr kumimoji="1" lang="ja-JP" altLang="en-US" sz="1000">
              <a:solidFill>
                <a:sysClr val="windowText" lastClr="000000"/>
              </a:solidFill>
            </a:rPr>
            <a:t>銀行外を選んで表示してください。</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28996\Documents\&#35519;&#36948;&#37096;&#36039;&#26009;\8_&#31934;&#31639;&#38306;&#20418;&#12501;&#12449;&#12452;&#12523;\&#31934;&#31639;&#31119;&#23665;&#21830;&#20107;\&#31119;&#23665;&#21830;&#20107;&#31934;&#31639;&#12501;&#12449;&#12452;&#12523;20140325&#24335;&#12459;&#12483;&#12488;&#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28996\Documents\&#35519;&#36948;&#37096;&#36039;&#26009;\8_&#31934;&#31639;&#38306;&#20418;&#12501;&#12449;&#12452;&#12523;\&#26360;&#24335;\&#26222;&#21450;&#23455;&#35388;\140718&#25913;&#23450;&#26696;&#12288;&#20013;&#23567;&#25903;&#25588;&#31934;&#31639;&#22577;&#21578;&#26360;&#27096;&#24335;&#26696;0725&#20462;&#27491;&#12469;&#12531;&#12503;&#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 val="単価・従事者明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総括表"/>
      <sheetName val="実施明細"/>
      <sheetName val="Sheet2"/>
      <sheetName val="単価・従事者明細"/>
      <sheetName val="様式1（経費精算報告書の提出）"/>
      <sheetName val="様式2（経費精算報告書）"/>
      <sheetName val="様式3（チェックリスト）"/>
      <sheetName val="様式4（内訳書）"/>
      <sheetName val="内訳書明細"/>
      <sheetName val="様式5（流用打合簿なし）"/>
      <sheetName val="様式5-2（流用打合簿あり）→削除予定 "/>
      <sheetName val="流用明細"/>
      <sheetName val="様式6（業務従事者） "/>
      <sheetName val="様式7（従事計画表）"/>
      <sheetName val="様式8（人件費）"/>
      <sheetName val="様式9その他原価、一般管理費等"/>
      <sheetName val="様式10（機材費）（実証）"/>
      <sheetName val="様式11（航空費）"/>
      <sheetName val="様式12（証拠書類附属書）→削除予定"/>
      <sheetName val="様式13（日当宿泊料）"/>
      <sheetName val="様式14（旅費その他）（実証）→削除"/>
      <sheetName val="様式14（現地活動費明細）"/>
      <sheetName val="様式15（現地活動費）"/>
      <sheetName val="様式16（出納簿）"/>
      <sheetName val="様式17本邦受入活動費"/>
      <sheetName val="様式18（管理費）"/>
      <sheetName val="様式19（証書貼付台紙）（実証）"/>
      <sheetName val="様式く外部人材関連"/>
      <sheetName val="様式さ機材等納入結果"/>
      <sheetName val="様式20業務完了届"/>
      <sheetName val="様式21請求書"/>
      <sheetName val="単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FF0000"/>
    <pageSetUpPr fitToPage="1"/>
  </sheetPr>
  <dimension ref="A1:C35"/>
  <sheetViews>
    <sheetView tabSelected="1" view="pageBreakPreview" zoomScale="80" zoomScaleNormal="100" zoomScaleSheetLayoutView="80" workbookViewId="0">
      <selection activeCell="B26" sqref="B26"/>
    </sheetView>
  </sheetViews>
  <sheetFormatPr defaultRowHeight="14.4"/>
  <cols>
    <col min="1" max="1" width="3.09765625" customWidth="1"/>
    <col min="2" max="2" width="35.09765625" customWidth="1"/>
    <col min="3" max="3" width="78.3984375" customWidth="1"/>
  </cols>
  <sheetData>
    <row r="1" spans="1:3" ht="34.5" customHeight="1">
      <c r="A1" s="588" t="s">
        <v>0</v>
      </c>
      <c r="B1" s="588"/>
      <c r="C1" s="588"/>
    </row>
    <row r="2" spans="1:3" ht="18" customHeight="1">
      <c r="A2" t="s">
        <v>1</v>
      </c>
    </row>
    <row r="3" spans="1:3" ht="18" customHeight="1">
      <c r="A3" s="157" t="s">
        <v>2</v>
      </c>
      <c r="B3" t="s">
        <v>3</v>
      </c>
    </row>
    <row r="4" spans="1:3" ht="18" customHeight="1">
      <c r="A4" s="157" t="s">
        <v>2</v>
      </c>
      <c r="B4" t="s">
        <v>4</v>
      </c>
    </row>
    <row r="5" spans="1:3" ht="18" customHeight="1">
      <c r="A5" s="157" t="s">
        <v>2</v>
      </c>
      <c r="B5" t="s">
        <v>5</v>
      </c>
    </row>
    <row r="6" spans="1:3" ht="18" customHeight="1">
      <c r="A6" s="157" t="s">
        <v>2</v>
      </c>
      <c r="B6" t="s">
        <v>6</v>
      </c>
    </row>
    <row r="7" spans="1:3" ht="18" customHeight="1">
      <c r="A7" s="157" t="s">
        <v>2</v>
      </c>
      <c r="B7" t="s">
        <v>7</v>
      </c>
    </row>
    <row r="8" spans="1:3" ht="18" customHeight="1" thickBot="1"/>
    <row r="9" spans="1:3" ht="18" customHeight="1">
      <c r="A9" s="134"/>
      <c r="B9" s="135" t="s">
        <v>8</v>
      </c>
      <c r="C9" s="136" t="s">
        <v>9</v>
      </c>
    </row>
    <row r="10" spans="1:3" ht="203.25" customHeight="1">
      <c r="A10" s="584" t="s">
        <v>10</v>
      </c>
      <c r="B10" s="159" t="s">
        <v>11</v>
      </c>
      <c r="C10" s="574" t="s">
        <v>12</v>
      </c>
    </row>
    <row r="11" spans="1:3" ht="138.75" customHeight="1">
      <c r="A11" s="585"/>
      <c r="B11" s="575" t="s">
        <v>13</v>
      </c>
      <c r="C11" s="574" t="s">
        <v>14</v>
      </c>
    </row>
    <row r="12" spans="1:3" ht="28.8">
      <c r="A12" s="586"/>
      <c r="B12" s="159" t="s">
        <v>15</v>
      </c>
      <c r="C12" s="170" t="s">
        <v>16</v>
      </c>
    </row>
    <row r="13" spans="1:3" ht="67.5" customHeight="1">
      <c r="A13" s="587" t="s">
        <v>17</v>
      </c>
      <c r="B13" s="255" t="s">
        <v>18</v>
      </c>
      <c r="C13" s="170" t="s">
        <v>19</v>
      </c>
    </row>
    <row r="14" spans="1:3" ht="41.25" customHeight="1">
      <c r="A14" s="587"/>
      <c r="B14" s="159" t="s">
        <v>20</v>
      </c>
      <c r="C14" s="170" t="s">
        <v>21</v>
      </c>
    </row>
    <row r="15" spans="1:3" ht="39.75" customHeight="1">
      <c r="A15" s="587"/>
      <c r="B15" s="161" t="s">
        <v>22</v>
      </c>
      <c r="C15" s="170" t="s">
        <v>23</v>
      </c>
    </row>
    <row r="16" spans="1:3" ht="144">
      <c r="A16" s="587"/>
      <c r="B16" s="161" t="s">
        <v>24</v>
      </c>
      <c r="C16" s="170" t="s">
        <v>25</v>
      </c>
    </row>
    <row r="17" spans="1:3" ht="36.75" customHeight="1">
      <c r="A17" s="587"/>
      <c r="B17" s="161" t="s">
        <v>26</v>
      </c>
      <c r="C17" s="170" t="s">
        <v>27</v>
      </c>
    </row>
    <row r="18" spans="1:3" ht="43.2">
      <c r="A18" s="587"/>
      <c r="B18" s="186" t="s">
        <v>28</v>
      </c>
      <c r="C18" s="170" t="s">
        <v>29</v>
      </c>
    </row>
    <row r="19" spans="1:3" ht="41.25" customHeight="1">
      <c r="A19" s="587"/>
      <c r="B19" s="238" t="s">
        <v>30</v>
      </c>
      <c r="C19" s="239" t="s">
        <v>31</v>
      </c>
    </row>
    <row r="20" spans="1:3" ht="49.95" customHeight="1">
      <c r="A20" s="582"/>
      <c r="B20" s="238" t="s">
        <v>32</v>
      </c>
      <c r="C20" s="583" t="s">
        <v>33</v>
      </c>
    </row>
    <row r="21" spans="1:3" ht="43.8" thickBot="1">
      <c r="A21" s="254"/>
      <c r="B21" s="240" t="s">
        <v>34</v>
      </c>
      <c r="C21" s="241" t="s">
        <v>35</v>
      </c>
    </row>
    <row r="22" spans="1:3" ht="13.35" customHeight="1">
      <c r="C22" s="220"/>
    </row>
    <row r="23" spans="1:3" ht="10.35" customHeight="1"/>
    <row r="24" spans="1:3" ht="18" customHeight="1">
      <c r="B24" s="84" t="s">
        <v>36</v>
      </c>
    </row>
    <row r="25" spans="1:3" ht="54.75" customHeight="1">
      <c r="B25" s="186" t="s">
        <v>37</v>
      </c>
      <c r="C25" s="160" t="s">
        <v>38</v>
      </c>
    </row>
    <row r="26" spans="1:3" ht="41.25" customHeight="1">
      <c r="B26" s="159" t="s">
        <v>39</v>
      </c>
      <c r="C26" s="185" t="s">
        <v>40</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sheetData>
  <mergeCells count="3">
    <mergeCell ref="A10:A12"/>
    <mergeCell ref="A13:A19"/>
    <mergeCell ref="A1:C1"/>
  </mergeCells>
  <phoneticPr fontId="2"/>
  <hyperlinks>
    <hyperlink ref="B12" location="様式1!Print_Area" display="様式1" xr:uid="{00000000-0004-0000-0000-000000000000}"/>
    <hyperlink ref="B14" location="様式2_3機材!Print_Area" display="様式2_3機材費" xr:uid="{00000000-0004-0000-0000-000001000000}"/>
    <hyperlink ref="B15" location="'機材様式（別紙明細）'!Print_Area" display="機材様式（別紙明細）" xr:uid="{00000000-0004-0000-0000-000002000000}"/>
    <hyperlink ref="B16" location="様式2_4旅費!Print_Area" display="様式2_4旅費" xr:uid="{00000000-0004-0000-0000-000003000000}"/>
    <hyperlink ref="B17" location="様式2_5現地活動費!Print_Area" display="様式2_5現地活動費" xr:uid="{00000000-0004-0000-0000-000004000000}"/>
    <hyperlink ref="B18" location="'様式2_6本邦受入活動費&amp;管理費'!Print_Area" display="様式2_6本邦受入活動費＆管理費" xr:uid="{00000000-0004-0000-0000-000005000000}"/>
    <hyperlink ref="B19" location="従事者明細!Print_Area" display="業務従事者名簿" xr:uid="{00000000-0004-0000-0000-000006000000}"/>
    <hyperlink ref="B26" location="部分払・年度別詳細!Print_Area" display="年度毎内訳" xr:uid="{00000000-0004-0000-0000-000008000000}"/>
    <hyperlink ref="B13" location="様式2_1人件費!Print_Area" display="様式2_1人件費　2_2その他原価・一般管理費等" xr:uid="{00000000-0004-0000-0000-000009000000}"/>
    <hyperlink ref="B25" location="様式1!B5" display="様式1!B5" xr:uid="{00000000-0004-0000-0000-00000A000000}"/>
    <hyperlink ref="B10" location="従事者明細!Print_Area" display="従事者明細" xr:uid="{00000000-0004-0000-0000-00000B000000}"/>
    <hyperlink ref="B20" location="様式1!C30" display="特例経費" xr:uid="{D3A8B53A-0B02-4E01-B237-B72B2348B29D}"/>
  </hyperlinks>
  <printOptions horizontalCentered="1" verticalCentered="1"/>
  <pageMargins left="0.31496062992125984" right="0.11811023622047245" top="0.35433070866141736" bottom="0.35433070866141736" header="0.31496062992125984" footer="0.31496062992125984"/>
  <pageSetup paperSize="9" scale="7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CCFF"/>
    <pageSetUpPr fitToPage="1"/>
  </sheetPr>
  <dimension ref="A1:AD66"/>
  <sheetViews>
    <sheetView showGridLines="0" view="pageBreakPreview" topLeftCell="C7" zoomScale="89" zoomScaleNormal="75" zoomScaleSheetLayoutView="89" workbookViewId="0">
      <selection activeCell="Q7" sqref="Q7"/>
    </sheetView>
  </sheetViews>
  <sheetFormatPr defaultColWidth="10.59765625" defaultRowHeight="14.4"/>
  <cols>
    <col min="1" max="1" width="4.09765625" style="7" customWidth="1"/>
    <col min="2" max="2" width="14.8984375" style="4" customWidth="1"/>
    <col min="3" max="3" width="16.59765625" style="4" customWidth="1"/>
    <col min="4" max="4" width="9.59765625" style="4" customWidth="1"/>
    <col min="5" max="5" width="18.19921875" style="4" customWidth="1"/>
    <col min="6" max="6" width="7.09765625" style="4" customWidth="1"/>
    <col min="7" max="7" width="10" style="4" customWidth="1"/>
    <col min="8" max="8" width="4.3984375" style="4" customWidth="1"/>
    <col min="9" max="9" width="11.59765625" style="4" customWidth="1"/>
    <col min="10" max="10" width="3" style="4" customWidth="1"/>
    <col min="11" max="11" width="6.59765625" style="4" customWidth="1"/>
    <col min="12" max="12" width="5.09765625" style="4" customWidth="1"/>
    <col min="13" max="13" width="3.59765625" style="4" customWidth="1"/>
    <col min="14" max="14" width="12.59765625" style="4" customWidth="1"/>
    <col min="15" max="15" width="10" style="4" customWidth="1"/>
    <col min="16" max="16" width="3.09765625" style="4" customWidth="1"/>
    <col min="17" max="17" width="6.09765625" style="4" customWidth="1"/>
    <col min="18" max="18" width="3.59765625" style="4" customWidth="1"/>
    <col min="19" max="19" width="2.59765625" style="4" customWidth="1"/>
    <col min="20" max="20" width="12.59765625" style="4" customWidth="1"/>
    <col min="21" max="21" width="11.3984375" style="4" customWidth="1"/>
    <col min="22" max="22" width="16.59765625" style="4" customWidth="1"/>
    <col min="23" max="23" width="14.09765625" style="4" customWidth="1"/>
    <col min="24" max="24" width="8.8984375" style="4" customWidth="1"/>
    <col min="25" max="25" width="7.09765625" style="4" customWidth="1"/>
    <col min="26" max="16384" width="10.59765625" style="4"/>
  </cols>
  <sheetData>
    <row r="1" spans="1:30" ht="14.25" customHeight="1">
      <c r="AC1" s="7" t="s">
        <v>235</v>
      </c>
      <c r="AD1" s="7" t="s">
        <v>236</v>
      </c>
    </row>
    <row r="2" spans="1:30" ht="18" customHeight="1">
      <c r="A2" s="552" t="s">
        <v>129</v>
      </c>
      <c r="B2" s="38" t="s">
        <v>237</v>
      </c>
      <c r="C2" s="542"/>
      <c r="AC2" s="113">
        <v>3800</v>
      </c>
      <c r="AD2" s="113">
        <v>11600</v>
      </c>
    </row>
    <row r="3" spans="1:30">
      <c r="A3" s="456" t="s">
        <v>238</v>
      </c>
      <c r="B3" s="4" t="s">
        <v>239</v>
      </c>
      <c r="AC3" s="113">
        <v>3420</v>
      </c>
      <c r="AD3" s="113">
        <v>10440</v>
      </c>
    </row>
    <row r="4" spans="1:30" ht="30" customHeight="1" thickBot="1">
      <c r="D4" s="541" t="s">
        <v>240</v>
      </c>
      <c r="F4" s="685">
        <f>E43</f>
        <v>0</v>
      </c>
      <c r="G4" s="685"/>
      <c r="H4" s="4" t="s">
        <v>241</v>
      </c>
      <c r="I4" s="9"/>
      <c r="J4" s="9"/>
      <c r="K4" s="9"/>
      <c r="L4" s="9"/>
      <c r="M4" s="9"/>
      <c r="N4" s="10"/>
      <c r="O4" s="9"/>
      <c r="P4" s="9"/>
      <c r="Q4" s="9"/>
      <c r="R4" s="9"/>
      <c r="S4" s="9"/>
      <c r="T4" s="10"/>
      <c r="U4" s="11"/>
      <c r="V4" s="56"/>
      <c r="W4" s="56"/>
      <c r="X4" s="56"/>
      <c r="AC4" s="113">
        <v>3040</v>
      </c>
      <c r="AD4" s="113">
        <v>9280</v>
      </c>
    </row>
    <row r="5" spans="1:30" ht="12" customHeight="1" thickTop="1">
      <c r="B5" s="541"/>
      <c r="C5" s="541"/>
      <c r="D5" s="541"/>
      <c r="E5" s="541"/>
      <c r="F5" s="33"/>
      <c r="G5" s="33"/>
      <c r="I5" s="9"/>
      <c r="J5" s="9"/>
      <c r="K5" s="9"/>
      <c r="L5" s="9"/>
      <c r="M5" s="9"/>
      <c r="N5" s="10"/>
      <c r="O5" s="9"/>
      <c r="P5" s="9"/>
      <c r="Q5" s="9"/>
      <c r="R5" s="9"/>
      <c r="S5" s="9"/>
      <c r="T5" s="10"/>
      <c r="U5" s="11"/>
      <c r="V5" s="56"/>
      <c r="W5" s="56"/>
      <c r="X5" s="56"/>
    </row>
    <row r="6" spans="1:30" ht="30" customHeight="1" thickBot="1">
      <c r="B6" s="690" t="s">
        <v>242</v>
      </c>
      <c r="C6" s="690"/>
      <c r="D6" s="690"/>
      <c r="E6" s="690"/>
      <c r="F6" s="685">
        <f>V43</f>
        <v>0</v>
      </c>
      <c r="G6" s="685"/>
      <c r="H6" s="4" t="s">
        <v>241</v>
      </c>
      <c r="I6" s="9"/>
      <c r="J6" s="9"/>
      <c r="K6" s="9"/>
      <c r="L6" s="9"/>
      <c r="M6" s="9"/>
      <c r="N6" s="10"/>
      <c r="O6" s="9"/>
      <c r="P6" s="9"/>
      <c r="Q6" s="9"/>
      <c r="R6" s="9"/>
      <c r="S6" s="9"/>
      <c r="T6" s="10"/>
      <c r="U6" s="11"/>
      <c r="V6" s="56"/>
      <c r="W6" s="56"/>
      <c r="X6" s="56"/>
    </row>
    <row r="7" spans="1:30" ht="27" customHeight="1" thickTop="1"/>
    <row r="8" spans="1:30" ht="52.5" customHeight="1">
      <c r="A8" s="457" t="s">
        <v>243</v>
      </c>
      <c r="B8" s="47" t="s">
        <v>244</v>
      </c>
      <c r="C8" s="47" t="s">
        <v>163</v>
      </c>
      <c r="D8" s="5" t="s">
        <v>245</v>
      </c>
      <c r="E8" s="5" t="s">
        <v>246</v>
      </c>
      <c r="F8" s="5" t="s">
        <v>247</v>
      </c>
      <c r="G8" s="5" t="s">
        <v>248</v>
      </c>
      <c r="H8" s="6"/>
      <c r="I8" s="687" t="s">
        <v>249</v>
      </c>
      <c r="J8" s="688"/>
      <c r="K8" s="688"/>
      <c r="L8" s="688"/>
      <c r="M8" s="688"/>
      <c r="N8" s="689"/>
      <c r="O8" s="687" t="s">
        <v>250</v>
      </c>
      <c r="P8" s="688"/>
      <c r="Q8" s="688"/>
      <c r="R8" s="688"/>
      <c r="S8" s="688"/>
      <c r="T8" s="689"/>
      <c r="U8" s="5" t="s">
        <v>251</v>
      </c>
      <c r="V8" s="5" t="s">
        <v>252</v>
      </c>
      <c r="W8" s="5" t="s">
        <v>253</v>
      </c>
      <c r="X8" s="320" t="s">
        <v>217</v>
      </c>
    </row>
    <row r="9" spans="1:30" ht="30" customHeight="1">
      <c r="A9" s="458"/>
      <c r="B9" s="330" t="str">
        <f>IF($A9="","",VLOOKUP($A9,従事者明細!$A$3:$F$52,2,FALSE))</f>
        <v/>
      </c>
      <c r="C9" s="543" t="str">
        <f>IF($A9="","",VLOOKUP($A9,従事者明細!$A$3:$F$52,3,FALSE))</f>
        <v/>
      </c>
      <c r="D9" s="1"/>
      <c r="E9" s="492" t="str">
        <f t="shared" ref="E9:E41" si="0">IF($F9="","",VLOOKUP($F9,$D$46:$F$51,2,FALSE))</f>
        <v/>
      </c>
      <c r="F9" s="372"/>
      <c r="G9" s="174" t="str">
        <f t="shared" ref="G9:G41" si="1">IF($F9="","",VLOOKUP($F9,$D$46:$F$51,3,FALSE))</f>
        <v/>
      </c>
      <c r="H9" s="7"/>
      <c r="I9" s="373">
        <v>3800</v>
      </c>
      <c r="J9" s="8" t="s">
        <v>254</v>
      </c>
      <c r="K9" s="374"/>
      <c r="L9" s="8" t="s">
        <v>255</v>
      </c>
      <c r="M9" s="8" t="s">
        <v>256</v>
      </c>
      <c r="N9" s="150" t="str">
        <f t="shared" ref="N9:N12" si="2">IF(K9="","",SUM(I9*K9))</f>
        <v/>
      </c>
      <c r="O9" s="375">
        <f>IF(I9=3800,11600,IF(I9=3420,10440,9280))</f>
        <v>11600</v>
      </c>
      <c r="P9" s="8" t="s">
        <v>254</v>
      </c>
      <c r="Q9" s="374" t="str">
        <f t="shared" ref="Q9:Q41" si="3">IF(K9="","",K9-2)</f>
        <v/>
      </c>
      <c r="R9" s="8" t="s">
        <v>257</v>
      </c>
      <c r="S9" s="8" t="s">
        <v>256</v>
      </c>
      <c r="T9" s="150" t="str">
        <f t="shared" ref="T9:T12" si="4">IF(Q9="","",SUM(O9*Q9))</f>
        <v/>
      </c>
      <c r="U9" s="13"/>
      <c r="V9" s="151" t="str">
        <f>IF(D9="","",SUM(N9+T9+U9))</f>
        <v/>
      </c>
      <c r="W9" s="151" t="str">
        <f>IF(A9="","",IF(E9="",V9,E9+V9))</f>
        <v/>
      </c>
      <c r="X9" s="304"/>
      <c r="Z9" s="4" t="s">
        <v>258</v>
      </c>
    </row>
    <row r="10" spans="1:30" ht="30" customHeight="1">
      <c r="A10" s="458"/>
      <c r="B10" s="330" t="str">
        <f>IF($A10="","",VLOOKUP($A10,従事者明細!$A$3:$F$52,2,FALSE))</f>
        <v/>
      </c>
      <c r="C10" s="543" t="str">
        <f>IF($A10="","",VLOOKUP($A10,従事者明細!$A$3:$F$52,3,FALSE))</f>
        <v/>
      </c>
      <c r="D10" s="1"/>
      <c r="E10" s="492" t="str">
        <f t="shared" si="0"/>
        <v/>
      </c>
      <c r="F10" s="372"/>
      <c r="G10" s="174" t="str">
        <f t="shared" si="1"/>
        <v/>
      </c>
      <c r="I10" s="373">
        <v>3800</v>
      </c>
      <c r="J10" s="8" t="s">
        <v>254</v>
      </c>
      <c r="K10" s="374" t="str">
        <f t="shared" ref="K10:K41" si="5">IF(D10="","",D10)</f>
        <v/>
      </c>
      <c r="L10" s="8" t="s">
        <v>255</v>
      </c>
      <c r="M10" s="8" t="s">
        <v>256</v>
      </c>
      <c r="N10" s="150" t="str">
        <f t="shared" si="2"/>
        <v/>
      </c>
      <c r="O10" s="375">
        <f t="shared" ref="O10:O25" si="6">IF(I10=3800,11600,IF(I10=3420,10440,9280))</f>
        <v>11600</v>
      </c>
      <c r="P10" s="8" t="s">
        <v>254</v>
      </c>
      <c r="Q10" s="374" t="str">
        <f t="shared" si="3"/>
        <v/>
      </c>
      <c r="R10" s="8" t="s">
        <v>257</v>
      </c>
      <c r="S10" s="8" t="s">
        <v>256</v>
      </c>
      <c r="T10" s="150" t="str">
        <f t="shared" si="4"/>
        <v/>
      </c>
      <c r="U10" s="13"/>
      <c r="V10" s="151" t="str">
        <f t="shared" ref="V10:V12" si="7">IF(D10="","",SUM(N10+T10+U10))</f>
        <v/>
      </c>
      <c r="W10" s="151" t="str">
        <f>IF(A10="","",IF(E10="",V10,E10+V10))</f>
        <v/>
      </c>
      <c r="X10" s="304"/>
      <c r="Z10" s="4" t="s">
        <v>259</v>
      </c>
    </row>
    <row r="11" spans="1:30" ht="30" customHeight="1">
      <c r="A11" s="458"/>
      <c r="B11" s="330" t="str">
        <f>IF($A11="","",VLOOKUP($A11,従事者明細!$A$3:$F$52,2,FALSE))</f>
        <v/>
      </c>
      <c r="C11" s="543" t="str">
        <f>IF($A11="","",VLOOKUP($A11,従事者明細!$A$3:$F$52,3,FALSE))</f>
        <v/>
      </c>
      <c r="D11" s="1"/>
      <c r="E11" s="492" t="str">
        <f t="shared" si="0"/>
        <v/>
      </c>
      <c r="F11" s="372"/>
      <c r="G11" s="174" t="str">
        <f t="shared" si="1"/>
        <v/>
      </c>
      <c r="I11" s="373">
        <v>3800</v>
      </c>
      <c r="J11" s="8" t="s">
        <v>254</v>
      </c>
      <c r="K11" s="374" t="str">
        <f t="shared" si="5"/>
        <v/>
      </c>
      <c r="L11" s="8" t="s">
        <v>255</v>
      </c>
      <c r="M11" s="8" t="s">
        <v>256</v>
      </c>
      <c r="N11" s="150" t="str">
        <f t="shared" si="2"/>
        <v/>
      </c>
      <c r="O11" s="375">
        <f t="shared" si="6"/>
        <v>11600</v>
      </c>
      <c r="P11" s="8" t="s">
        <v>254</v>
      </c>
      <c r="Q11" s="374" t="str">
        <f t="shared" si="3"/>
        <v/>
      </c>
      <c r="R11" s="8" t="s">
        <v>257</v>
      </c>
      <c r="S11" s="8" t="s">
        <v>256</v>
      </c>
      <c r="T11" s="150" t="str">
        <f t="shared" si="4"/>
        <v/>
      </c>
      <c r="U11" s="13"/>
      <c r="V11" s="151" t="str">
        <f t="shared" si="7"/>
        <v/>
      </c>
      <c r="W11" s="151" t="str">
        <f t="shared" ref="W11:W41" si="8">IF(A11="","",IF(E11="",V11,E11+V11))</f>
        <v/>
      </c>
      <c r="X11" s="304"/>
      <c r="Z11" s="4" t="s">
        <v>260</v>
      </c>
    </row>
    <row r="12" spans="1:30" ht="30" customHeight="1">
      <c r="A12" s="458"/>
      <c r="B12" s="330" t="str">
        <f>IF($A12="","",VLOOKUP($A12,従事者明細!$A$3:$F$52,2,FALSE))</f>
        <v/>
      </c>
      <c r="C12" s="543" t="str">
        <f>IF($A12="","",VLOOKUP($A12,従事者明細!$A$3:$F$52,3,FALSE))</f>
        <v/>
      </c>
      <c r="D12" s="1"/>
      <c r="E12" s="492" t="str">
        <f t="shared" si="0"/>
        <v/>
      </c>
      <c r="F12" s="372"/>
      <c r="G12" s="174" t="str">
        <f t="shared" si="1"/>
        <v/>
      </c>
      <c r="I12" s="373">
        <v>3800</v>
      </c>
      <c r="J12" s="8" t="s">
        <v>254</v>
      </c>
      <c r="K12" s="374" t="str">
        <f t="shared" si="5"/>
        <v/>
      </c>
      <c r="L12" s="8" t="s">
        <v>255</v>
      </c>
      <c r="M12" s="8" t="s">
        <v>256</v>
      </c>
      <c r="N12" s="150" t="str">
        <f t="shared" si="2"/>
        <v/>
      </c>
      <c r="O12" s="375">
        <f t="shared" si="6"/>
        <v>11600</v>
      </c>
      <c r="P12" s="8" t="s">
        <v>254</v>
      </c>
      <c r="Q12" s="374" t="str">
        <f t="shared" si="3"/>
        <v/>
      </c>
      <c r="R12" s="8" t="s">
        <v>257</v>
      </c>
      <c r="S12" s="8" t="s">
        <v>256</v>
      </c>
      <c r="T12" s="150" t="str">
        <f t="shared" si="4"/>
        <v/>
      </c>
      <c r="U12" s="13"/>
      <c r="V12" s="151" t="str">
        <f t="shared" si="7"/>
        <v/>
      </c>
      <c r="W12" s="151" t="str">
        <f t="shared" si="8"/>
        <v/>
      </c>
      <c r="X12" s="304"/>
    </row>
    <row r="13" spans="1:30" ht="30" customHeight="1">
      <c r="A13" s="458"/>
      <c r="B13" s="330" t="str">
        <f>IF($A13="","",VLOOKUP($A13,従事者明細!$A$3:$F$52,2,FALSE))</f>
        <v/>
      </c>
      <c r="C13" s="543" t="str">
        <f>IF($A13="","",VLOOKUP($A13,従事者明細!$A$3:$F$52,3,FALSE))</f>
        <v/>
      </c>
      <c r="D13" s="1"/>
      <c r="E13" s="492" t="str">
        <f t="shared" si="0"/>
        <v/>
      </c>
      <c r="F13" s="372"/>
      <c r="G13" s="174" t="str">
        <f t="shared" si="1"/>
        <v/>
      </c>
      <c r="I13" s="373">
        <v>3800</v>
      </c>
      <c r="J13" s="8" t="s">
        <v>254</v>
      </c>
      <c r="K13" s="374" t="str">
        <f t="shared" ref="K13:K24" si="9">IF(D13="","",D13)</f>
        <v/>
      </c>
      <c r="L13" s="8" t="s">
        <v>261</v>
      </c>
      <c r="M13" s="8" t="s">
        <v>256</v>
      </c>
      <c r="N13" s="150" t="str">
        <f t="shared" ref="N13:N24" si="10">IF(K13="","",SUM(I13*K13))</f>
        <v/>
      </c>
      <c r="O13" s="375">
        <f t="shared" ref="O13:O24" si="11">IF(I13=3800,11600,IF(I13=3420,10440,9280))</f>
        <v>11600</v>
      </c>
      <c r="P13" s="8" t="s">
        <v>254</v>
      </c>
      <c r="Q13" s="374" t="str">
        <f t="shared" ref="Q13:Q24" si="12">IF(K13="","",K13-2)</f>
        <v/>
      </c>
      <c r="R13" s="8" t="s">
        <v>257</v>
      </c>
      <c r="S13" s="8" t="s">
        <v>256</v>
      </c>
      <c r="T13" s="150" t="str">
        <f t="shared" ref="T13:T24" si="13">IF(Q13="","",SUM(O13*Q13))</f>
        <v/>
      </c>
      <c r="U13" s="13"/>
      <c r="V13" s="151" t="str">
        <f t="shared" ref="V13:V24" si="14">IF(D13="","",SUM(N13+T13+U13))</f>
        <v/>
      </c>
      <c r="W13" s="151" t="str">
        <f t="shared" si="8"/>
        <v/>
      </c>
      <c r="X13" s="304"/>
    </row>
    <row r="14" spans="1:30" ht="30" customHeight="1">
      <c r="A14" s="458"/>
      <c r="B14" s="330" t="str">
        <f>IF($A14="","",VLOOKUP($A14,従事者明細!$A$3:$F$52,2,FALSE))</f>
        <v/>
      </c>
      <c r="C14" s="543" t="str">
        <f>IF($A14="","",VLOOKUP($A14,従事者明細!$A$3:$F$52,3,FALSE))</f>
        <v/>
      </c>
      <c r="D14" s="1"/>
      <c r="E14" s="492" t="str">
        <f t="shared" si="0"/>
        <v/>
      </c>
      <c r="F14" s="372"/>
      <c r="G14" s="174" t="str">
        <f t="shared" si="1"/>
        <v/>
      </c>
      <c r="I14" s="373">
        <v>3800</v>
      </c>
      <c r="J14" s="8" t="s">
        <v>254</v>
      </c>
      <c r="K14" s="374" t="str">
        <f t="shared" si="9"/>
        <v/>
      </c>
      <c r="L14" s="8" t="s">
        <v>262</v>
      </c>
      <c r="M14" s="8" t="s">
        <v>256</v>
      </c>
      <c r="N14" s="150" t="str">
        <f t="shared" si="10"/>
        <v/>
      </c>
      <c r="O14" s="375">
        <f t="shared" si="11"/>
        <v>11600</v>
      </c>
      <c r="P14" s="8" t="s">
        <v>254</v>
      </c>
      <c r="Q14" s="374" t="str">
        <f t="shared" si="12"/>
        <v/>
      </c>
      <c r="R14" s="8" t="s">
        <v>257</v>
      </c>
      <c r="S14" s="8" t="s">
        <v>256</v>
      </c>
      <c r="T14" s="150" t="str">
        <f t="shared" si="13"/>
        <v/>
      </c>
      <c r="U14" s="13"/>
      <c r="V14" s="151" t="str">
        <f t="shared" si="14"/>
        <v/>
      </c>
      <c r="W14" s="151" t="str">
        <f t="shared" si="8"/>
        <v/>
      </c>
      <c r="X14" s="304"/>
    </row>
    <row r="15" spans="1:30" ht="30" customHeight="1">
      <c r="A15" s="458"/>
      <c r="B15" s="330" t="str">
        <f>IF($A15="","",VLOOKUP($A15,従事者明細!$A$3:$F$52,2,FALSE))</f>
        <v/>
      </c>
      <c r="C15" s="543" t="str">
        <f>IF($A15="","",VLOOKUP($A15,従事者明細!$A$3:$F$52,3,FALSE))</f>
        <v/>
      </c>
      <c r="D15" s="1"/>
      <c r="E15" s="492" t="str">
        <f t="shared" si="0"/>
        <v/>
      </c>
      <c r="F15" s="372"/>
      <c r="G15" s="174" t="str">
        <f t="shared" si="1"/>
        <v/>
      </c>
      <c r="I15" s="373">
        <v>3800</v>
      </c>
      <c r="J15" s="8" t="s">
        <v>254</v>
      </c>
      <c r="K15" s="374" t="str">
        <f t="shared" si="9"/>
        <v/>
      </c>
      <c r="L15" s="8" t="s">
        <v>263</v>
      </c>
      <c r="M15" s="8" t="s">
        <v>256</v>
      </c>
      <c r="N15" s="150" t="str">
        <f t="shared" si="10"/>
        <v/>
      </c>
      <c r="O15" s="375">
        <f t="shared" si="11"/>
        <v>11600</v>
      </c>
      <c r="P15" s="8" t="s">
        <v>254</v>
      </c>
      <c r="Q15" s="374" t="str">
        <f t="shared" si="12"/>
        <v/>
      </c>
      <c r="R15" s="8" t="s">
        <v>257</v>
      </c>
      <c r="S15" s="8" t="s">
        <v>256</v>
      </c>
      <c r="T15" s="150" t="str">
        <f t="shared" si="13"/>
        <v/>
      </c>
      <c r="U15" s="13"/>
      <c r="V15" s="151" t="str">
        <f t="shared" si="14"/>
        <v/>
      </c>
      <c r="W15" s="151" t="str">
        <f t="shared" si="8"/>
        <v/>
      </c>
      <c r="X15" s="304"/>
    </row>
    <row r="16" spans="1:30" ht="30" customHeight="1">
      <c r="A16" s="458"/>
      <c r="B16" s="330" t="str">
        <f>IF($A16="","",VLOOKUP($A16,従事者明細!$A$3:$F$52,2,FALSE))</f>
        <v/>
      </c>
      <c r="C16" s="543" t="str">
        <f>IF($A16="","",VLOOKUP($A16,従事者明細!$A$3:$F$52,3,FALSE))</f>
        <v/>
      </c>
      <c r="D16" s="1"/>
      <c r="E16" s="492" t="str">
        <f t="shared" si="0"/>
        <v/>
      </c>
      <c r="F16" s="372"/>
      <c r="G16" s="174" t="str">
        <f t="shared" si="1"/>
        <v/>
      </c>
      <c r="I16" s="373">
        <v>3800</v>
      </c>
      <c r="J16" s="8" t="s">
        <v>254</v>
      </c>
      <c r="K16" s="374" t="str">
        <f t="shared" si="9"/>
        <v/>
      </c>
      <c r="L16" s="8" t="s">
        <v>264</v>
      </c>
      <c r="M16" s="8" t="s">
        <v>256</v>
      </c>
      <c r="N16" s="150" t="str">
        <f t="shared" si="10"/>
        <v/>
      </c>
      <c r="O16" s="375">
        <f t="shared" si="11"/>
        <v>11600</v>
      </c>
      <c r="P16" s="8" t="s">
        <v>254</v>
      </c>
      <c r="Q16" s="374" t="str">
        <f t="shared" si="12"/>
        <v/>
      </c>
      <c r="R16" s="8" t="s">
        <v>257</v>
      </c>
      <c r="S16" s="8" t="s">
        <v>256</v>
      </c>
      <c r="T16" s="150" t="str">
        <f t="shared" si="13"/>
        <v/>
      </c>
      <c r="U16" s="13"/>
      <c r="V16" s="151" t="str">
        <f t="shared" si="14"/>
        <v/>
      </c>
      <c r="W16" s="151" t="str">
        <f t="shared" si="8"/>
        <v/>
      </c>
      <c r="X16" s="304"/>
    </row>
    <row r="17" spans="1:24" ht="30" customHeight="1">
      <c r="A17" s="458"/>
      <c r="B17" s="330" t="str">
        <f>IF($A17="","",VLOOKUP($A17,従事者明細!$A$3:$F$52,2,FALSE))</f>
        <v/>
      </c>
      <c r="C17" s="543" t="str">
        <f>IF($A17="","",VLOOKUP($A17,従事者明細!$A$3:$F$52,3,FALSE))</f>
        <v/>
      </c>
      <c r="D17" s="1"/>
      <c r="E17" s="492" t="str">
        <f t="shared" si="0"/>
        <v/>
      </c>
      <c r="F17" s="372"/>
      <c r="G17" s="174" t="str">
        <f t="shared" si="1"/>
        <v/>
      </c>
      <c r="I17" s="373">
        <v>3800</v>
      </c>
      <c r="J17" s="8" t="s">
        <v>254</v>
      </c>
      <c r="K17" s="374" t="str">
        <f t="shared" si="9"/>
        <v/>
      </c>
      <c r="L17" s="8" t="s">
        <v>265</v>
      </c>
      <c r="M17" s="8" t="s">
        <v>256</v>
      </c>
      <c r="N17" s="150" t="str">
        <f t="shared" si="10"/>
        <v/>
      </c>
      <c r="O17" s="375">
        <f t="shared" si="11"/>
        <v>11600</v>
      </c>
      <c r="P17" s="8" t="s">
        <v>254</v>
      </c>
      <c r="Q17" s="374" t="str">
        <f t="shared" si="12"/>
        <v/>
      </c>
      <c r="R17" s="8" t="s">
        <v>257</v>
      </c>
      <c r="S17" s="8" t="s">
        <v>256</v>
      </c>
      <c r="T17" s="150" t="str">
        <f t="shared" si="13"/>
        <v/>
      </c>
      <c r="U17" s="13"/>
      <c r="V17" s="151" t="str">
        <f t="shared" si="14"/>
        <v/>
      </c>
      <c r="W17" s="151" t="str">
        <f t="shared" si="8"/>
        <v/>
      </c>
      <c r="X17" s="304"/>
    </row>
    <row r="18" spans="1:24" ht="30" customHeight="1">
      <c r="A18" s="458"/>
      <c r="B18" s="330" t="str">
        <f>IF($A18="","",VLOOKUP($A18,従事者明細!$A$3:$F$52,2,FALSE))</f>
        <v/>
      </c>
      <c r="C18" s="543" t="str">
        <f>IF($A18="","",VLOOKUP($A18,従事者明細!$A$3:$F$52,3,FALSE))</f>
        <v/>
      </c>
      <c r="D18" s="1"/>
      <c r="E18" s="492" t="str">
        <f t="shared" si="0"/>
        <v/>
      </c>
      <c r="F18" s="372"/>
      <c r="G18" s="174" t="str">
        <f t="shared" si="1"/>
        <v/>
      </c>
      <c r="I18" s="373">
        <v>3800</v>
      </c>
      <c r="J18" s="8" t="s">
        <v>254</v>
      </c>
      <c r="K18" s="374" t="str">
        <f t="shared" si="9"/>
        <v/>
      </c>
      <c r="L18" s="8" t="s">
        <v>266</v>
      </c>
      <c r="M18" s="8" t="s">
        <v>256</v>
      </c>
      <c r="N18" s="150" t="str">
        <f t="shared" si="10"/>
        <v/>
      </c>
      <c r="O18" s="375">
        <f t="shared" si="11"/>
        <v>11600</v>
      </c>
      <c r="P18" s="8" t="s">
        <v>254</v>
      </c>
      <c r="Q18" s="374" t="str">
        <f t="shared" si="12"/>
        <v/>
      </c>
      <c r="R18" s="8" t="s">
        <v>257</v>
      </c>
      <c r="S18" s="8" t="s">
        <v>256</v>
      </c>
      <c r="T18" s="150" t="str">
        <f t="shared" si="13"/>
        <v/>
      </c>
      <c r="U18" s="13"/>
      <c r="V18" s="151" t="str">
        <f t="shared" si="14"/>
        <v/>
      </c>
      <c r="W18" s="151" t="str">
        <f t="shared" si="8"/>
        <v/>
      </c>
      <c r="X18" s="304"/>
    </row>
    <row r="19" spans="1:24" ht="30" customHeight="1">
      <c r="A19" s="458"/>
      <c r="B19" s="330" t="str">
        <f>IF($A19="","",VLOOKUP($A19,従事者明細!$A$3:$F$52,2,FALSE))</f>
        <v/>
      </c>
      <c r="C19" s="543" t="str">
        <f>IF($A19="","",VLOOKUP($A19,従事者明細!$A$3:$F$52,3,FALSE))</f>
        <v/>
      </c>
      <c r="D19" s="1"/>
      <c r="E19" s="492" t="str">
        <f t="shared" si="0"/>
        <v/>
      </c>
      <c r="F19" s="372"/>
      <c r="G19" s="174" t="str">
        <f t="shared" si="1"/>
        <v/>
      </c>
      <c r="I19" s="373">
        <v>3800</v>
      </c>
      <c r="J19" s="8" t="s">
        <v>254</v>
      </c>
      <c r="K19" s="374" t="str">
        <f t="shared" si="9"/>
        <v/>
      </c>
      <c r="L19" s="8" t="s">
        <v>267</v>
      </c>
      <c r="M19" s="8" t="s">
        <v>256</v>
      </c>
      <c r="N19" s="150" t="str">
        <f t="shared" si="10"/>
        <v/>
      </c>
      <c r="O19" s="375">
        <f t="shared" si="11"/>
        <v>11600</v>
      </c>
      <c r="P19" s="8" t="s">
        <v>254</v>
      </c>
      <c r="Q19" s="374" t="str">
        <f t="shared" si="12"/>
        <v/>
      </c>
      <c r="R19" s="8" t="s">
        <v>257</v>
      </c>
      <c r="S19" s="8" t="s">
        <v>256</v>
      </c>
      <c r="T19" s="150" t="str">
        <f t="shared" si="13"/>
        <v/>
      </c>
      <c r="U19" s="13"/>
      <c r="V19" s="151" t="str">
        <f t="shared" si="14"/>
        <v/>
      </c>
      <c r="W19" s="151" t="str">
        <f t="shared" si="8"/>
        <v/>
      </c>
      <c r="X19" s="304"/>
    </row>
    <row r="20" spans="1:24" ht="30" customHeight="1">
      <c r="A20" s="458"/>
      <c r="B20" s="330" t="str">
        <f>IF($A20="","",VLOOKUP($A20,従事者明細!$A$3:$F$52,2,FALSE))</f>
        <v/>
      </c>
      <c r="C20" s="543" t="str">
        <f>IF($A20="","",VLOOKUP($A20,従事者明細!$A$3:$F$52,3,FALSE))</f>
        <v/>
      </c>
      <c r="D20" s="1"/>
      <c r="E20" s="492" t="str">
        <f t="shared" si="0"/>
        <v/>
      </c>
      <c r="F20" s="372"/>
      <c r="G20" s="174" t="str">
        <f t="shared" si="1"/>
        <v/>
      </c>
      <c r="I20" s="373">
        <v>3800</v>
      </c>
      <c r="J20" s="8" t="s">
        <v>254</v>
      </c>
      <c r="K20" s="374" t="str">
        <f t="shared" si="9"/>
        <v/>
      </c>
      <c r="L20" s="8" t="s">
        <v>261</v>
      </c>
      <c r="M20" s="8" t="s">
        <v>256</v>
      </c>
      <c r="N20" s="150" t="str">
        <f t="shared" si="10"/>
        <v/>
      </c>
      <c r="O20" s="375">
        <f t="shared" si="11"/>
        <v>11600</v>
      </c>
      <c r="P20" s="8" t="s">
        <v>254</v>
      </c>
      <c r="Q20" s="374" t="str">
        <f t="shared" si="12"/>
        <v/>
      </c>
      <c r="R20" s="8" t="s">
        <v>257</v>
      </c>
      <c r="S20" s="8" t="s">
        <v>256</v>
      </c>
      <c r="T20" s="150" t="str">
        <f t="shared" si="13"/>
        <v/>
      </c>
      <c r="U20" s="13"/>
      <c r="V20" s="151" t="str">
        <f t="shared" si="14"/>
        <v/>
      </c>
      <c r="W20" s="151" t="str">
        <f t="shared" si="8"/>
        <v/>
      </c>
      <c r="X20" s="304"/>
    </row>
    <row r="21" spans="1:24" ht="30" customHeight="1">
      <c r="A21" s="458"/>
      <c r="B21" s="330" t="str">
        <f>IF($A21="","",VLOOKUP($A21,従事者明細!$A$3:$F$52,2,FALSE))</f>
        <v/>
      </c>
      <c r="C21" s="543" t="str">
        <f>IF($A21="","",VLOOKUP($A21,従事者明細!$A$3:$F$52,3,FALSE))</f>
        <v/>
      </c>
      <c r="D21" s="1"/>
      <c r="E21" s="492" t="str">
        <f t="shared" si="0"/>
        <v/>
      </c>
      <c r="F21" s="372"/>
      <c r="G21" s="174" t="str">
        <f t="shared" si="1"/>
        <v/>
      </c>
      <c r="I21" s="373">
        <v>3800</v>
      </c>
      <c r="J21" s="8" t="s">
        <v>254</v>
      </c>
      <c r="K21" s="374" t="str">
        <f t="shared" si="9"/>
        <v/>
      </c>
      <c r="L21" s="8" t="s">
        <v>262</v>
      </c>
      <c r="M21" s="8" t="s">
        <v>256</v>
      </c>
      <c r="N21" s="150" t="str">
        <f t="shared" si="10"/>
        <v/>
      </c>
      <c r="O21" s="375">
        <f t="shared" si="11"/>
        <v>11600</v>
      </c>
      <c r="P21" s="8" t="s">
        <v>254</v>
      </c>
      <c r="Q21" s="374" t="str">
        <f t="shared" si="12"/>
        <v/>
      </c>
      <c r="R21" s="8" t="s">
        <v>257</v>
      </c>
      <c r="S21" s="8" t="s">
        <v>256</v>
      </c>
      <c r="T21" s="150" t="str">
        <f t="shared" si="13"/>
        <v/>
      </c>
      <c r="U21" s="13"/>
      <c r="V21" s="151" t="str">
        <f t="shared" si="14"/>
        <v/>
      </c>
      <c r="W21" s="151" t="str">
        <f t="shared" si="8"/>
        <v/>
      </c>
      <c r="X21" s="304"/>
    </row>
    <row r="22" spans="1:24" ht="30" customHeight="1">
      <c r="A22" s="458"/>
      <c r="B22" s="330" t="str">
        <f>IF($A22="","",VLOOKUP($A22,従事者明細!$A$3:$F$52,2,FALSE))</f>
        <v/>
      </c>
      <c r="C22" s="543" t="str">
        <f>IF($A22="","",VLOOKUP($A22,従事者明細!$A$3:$F$52,3,FALSE))</f>
        <v/>
      </c>
      <c r="D22" s="1"/>
      <c r="E22" s="492" t="str">
        <f t="shared" si="0"/>
        <v/>
      </c>
      <c r="F22" s="372"/>
      <c r="G22" s="174" t="str">
        <f t="shared" si="1"/>
        <v/>
      </c>
      <c r="I22" s="373">
        <v>3800</v>
      </c>
      <c r="J22" s="8" t="s">
        <v>254</v>
      </c>
      <c r="K22" s="374" t="str">
        <f t="shared" si="9"/>
        <v/>
      </c>
      <c r="L22" s="8" t="s">
        <v>263</v>
      </c>
      <c r="M22" s="8" t="s">
        <v>256</v>
      </c>
      <c r="N22" s="150" t="str">
        <f t="shared" si="10"/>
        <v/>
      </c>
      <c r="O22" s="375">
        <f t="shared" si="11"/>
        <v>11600</v>
      </c>
      <c r="P22" s="8" t="s">
        <v>254</v>
      </c>
      <c r="Q22" s="374" t="str">
        <f t="shared" si="12"/>
        <v/>
      </c>
      <c r="R22" s="8" t="s">
        <v>257</v>
      </c>
      <c r="S22" s="8" t="s">
        <v>256</v>
      </c>
      <c r="T22" s="150" t="str">
        <f t="shared" si="13"/>
        <v/>
      </c>
      <c r="U22" s="13"/>
      <c r="V22" s="151" t="str">
        <f t="shared" si="14"/>
        <v/>
      </c>
      <c r="W22" s="151" t="str">
        <f t="shared" si="8"/>
        <v/>
      </c>
      <c r="X22" s="304"/>
    </row>
    <row r="23" spans="1:24" ht="30" customHeight="1">
      <c r="A23" s="458"/>
      <c r="B23" s="330" t="str">
        <f>IF($A23="","",VLOOKUP($A23,従事者明細!$A$3:$F$52,2,FALSE))</f>
        <v/>
      </c>
      <c r="C23" s="543" t="str">
        <f>IF($A23="","",VLOOKUP($A23,従事者明細!$A$3:$F$52,3,FALSE))</f>
        <v/>
      </c>
      <c r="D23" s="1"/>
      <c r="E23" s="492" t="str">
        <f t="shared" si="0"/>
        <v/>
      </c>
      <c r="F23" s="372"/>
      <c r="G23" s="174" t="str">
        <f t="shared" si="1"/>
        <v/>
      </c>
      <c r="I23" s="373">
        <v>3800</v>
      </c>
      <c r="J23" s="8" t="s">
        <v>254</v>
      </c>
      <c r="K23" s="374" t="str">
        <f t="shared" si="9"/>
        <v/>
      </c>
      <c r="L23" s="8" t="s">
        <v>264</v>
      </c>
      <c r="M23" s="8" t="s">
        <v>256</v>
      </c>
      <c r="N23" s="150" t="str">
        <f t="shared" si="10"/>
        <v/>
      </c>
      <c r="O23" s="375">
        <f t="shared" si="11"/>
        <v>11600</v>
      </c>
      <c r="P23" s="8" t="s">
        <v>254</v>
      </c>
      <c r="Q23" s="374" t="str">
        <f t="shared" si="12"/>
        <v/>
      </c>
      <c r="R23" s="8" t="s">
        <v>257</v>
      </c>
      <c r="S23" s="8" t="s">
        <v>256</v>
      </c>
      <c r="T23" s="150" t="str">
        <f t="shared" si="13"/>
        <v/>
      </c>
      <c r="U23" s="13"/>
      <c r="V23" s="151" t="str">
        <f t="shared" si="14"/>
        <v/>
      </c>
      <c r="W23" s="151" t="str">
        <f t="shared" si="8"/>
        <v/>
      </c>
      <c r="X23" s="304"/>
    </row>
    <row r="24" spans="1:24" ht="30" customHeight="1">
      <c r="A24" s="458"/>
      <c r="B24" s="330" t="str">
        <f>IF($A24="","",VLOOKUP($A24,従事者明細!$A$3:$F$52,2,FALSE))</f>
        <v/>
      </c>
      <c r="C24" s="543" t="str">
        <f>IF($A24="","",VLOOKUP($A24,従事者明細!$A$3:$F$52,3,FALSE))</f>
        <v/>
      </c>
      <c r="D24" s="1"/>
      <c r="E24" s="492" t="str">
        <f t="shared" si="0"/>
        <v/>
      </c>
      <c r="F24" s="372"/>
      <c r="G24" s="174" t="str">
        <f t="shared" si="1"/>
        <v/>
      </c>
      <c r="I24" s="373">
        <v>3800</v>
      </c>
      <c r="J24" s="8" t="s">
        <v>254</v>
      </c>
      <c r="K24" s="374" t="str">
        <f t="shared" si="9"/>
        <v/>
      </c>
      <c r="L24" s="8" t="s">
        <v>265</v>
      </c>
      <c r="M24" s="8" t="s">
        <v>256</v>
      </c>
      <c r="N24" s="150" t="str">
        <f t="shared" si="10"/>
        <v/>
      </c>
      <c r="O24" s="375">
        <f t="shared" si="11"/>
        <v>11600</v>
      </c>
      <c r="P24" s="8" t="s">
        <v>254</v>
      </c>
      <c r="Q24" s="374" t="str">
        <f t="shared" si="12"/>
        <v/>
      </c>
      <c r="R24" s="8" t="s">
        <v>257</v>
      </c>
      <c r="S24" s="8" t="s">
        <v>256</v>
      </c>
      <c r="T24" s="150" t="str">
        <f t="shared" si="13"/>
        <v/>
      </c>
      <c r="U24" s="13"/>
      <c r="V24" s="151" t="str">
        <f t="shared" si="14"/>
        <v/>
      </c>
      <c r="W24" s="151" t="str">
        <f t="shared" si="8"/>
        <v/>
      </c>
      <c r="X24" s="304"/>
    </row>
    <row r="25" spans="1:24" ht="30" customHeight="1">
      <c r="A25" s="458"/>
      <c r="B25" s="330" t="str">
        <f>IF($A25="","",VLOOKUP($A25,従事者明細!$A$3:$F$52,2,FALSE))</f>
        <v/>
      </c>
      <c r="C25" s="543" t="str">
        <f>IF($A25="","",VLOOKUP($A25,従事者明細!$A$3:$F$52,3,FALSE))</f>
        <v/>
      </c>
      <c r="D25" s="1"/>
      <c r="E25" s="492" t="str">
        <f t="shared" si="0"/>
        <v/>
      </c>
      <c r="F25" s="372"/>
      <c r="G25" s="174" t="str">
        <f t="shared" si="1"/>
        <v/>
      </c>
      <c r="I25" s="373">
        <v>3800</v>
      </c>
      <c r="J25" s="8" t="s">
        <v>254</v>
      </c>
      <c r="K25" s="374" t="str">
        <f t="shared" si="5"/>
        <v/>
      </c>
      <c r="L25" s="8" t="s">
        <v>255</v>
      </c>
      <c r="M25" s="8" t="s">
        <v>256</v>
      </c>
      <c r="N25" s="150" t="str">
        <f t="shared" ref="N25:N31" si="15">IF(K25="","",SUM(I25*K25))</f>
        <v/>
      </c>
      <c r="O25" s="375">
        <f t="shared" si="6"/>
        <v>11600</v>
      </c>
      <c r="P25" s="8" t="s">
        <v>254</v>
      </c>
      <c r="Q25" s="374" t="str">
        <f t="shared" si="3"/>
        <v/>
      </c>
      <c r="R25" s="8" t="s">
        <v>257</v>
      </c>
      <c r="S25" s="8" t="s">
        <v>256</v>
      </c>
      <c r="T25" s="150" t="str">
        <f t="shared" ref="T25:T31" si="16">IF(Q25="","",SUM(O25*Q25))</f>
        <v/>
      </c>
      <c r="U25" s="13"/>
      <c r="V25" s="151" t="str">
        <f t="shared" ref="V25:V31" si="17">IF(D25="","",SUM(N25+T25+U25))</f>
        <v/>
      </c>
      <c r="W25" s="151" t="str">
        <f t="shared" si="8"/>
        <v/>
      </c>
      <c r="X25" s="304"/>
    </row>
    <row r="26" spans="1:24" ht="30" hidden="1" customHeight="1">
      <c r="A26" s="458"/>
      <c r="B26" s="330" t="str">
        <f>IF($A26="","",VLOOKUP($A26,従事者明細!$A$3:$F$52,2,FALSE))</f>
        <v/>
      </c>
      <c r="C26" s="543" t="str">
        <f>IF($A26="","",VLOOKUP($A26,従事者明細!$A$3:$F$52,3,FALSE))</f>
        <v/>
      </c>
      <c r="D26" s="1"/>
      <c r="E26" s="101" t="str">
        <f t="shared" si="0"/>
        <v/>
      </c>
      <c r="F26" s="372"/>
      <c r="G26" s="174" t="str">
        <f t="shared" si="1"/>
        <v/>
      </c>
      <c r="I26" s="373">
        <v>3800</v>
      </c>
      <c r="J26" s="8" t="s">
        <v>254</v>
      </c>
      <c r="K26" s="374" t="str">
        <f t="shared" si="5"/>
        <v/>
      </c>
      <c r="L26" s="8" t="s">
        <v>255</v>
      </c>
      <c r="M26" s="8" t="s">
        <v>256</v>
      </c>
      <c r="N26" s="150" t="str">
        <f t="shared" si="15"/>
        <v/>
      </c>
      <c r="O26" s="375">
        <f t="shared" ref="O26:O41" si="18">IF(I26=3800,11600,IF(I26=3420,10440,9280))</f>
        <v>11600</v>
      </c>
      <c r="P26" s="8" t="s">
        <v>254</v>
      </c>
      <c r="Q26" s="374" t="str">
        <f t="shared" si="3"/>
        <v/>
      </c>
      <c r="R26" s="8" t="s">
        <v>257</v>
      </c>
      <c r="S26" s="8" t="s">
        <v>256</v>
      </c>
      <c r="T26" s="150" t="str">
        <f t="shared" si="16"/>
        <v/>
      </c>
      <c r="U26" s="13"/>
      <c r="V26" s="151" t="str">
        <f t="shared" si="17"/>
        <v/>
      </c>
      <c r="W26" s="151" t="str">
        <f t="shared" si="8"/>
        <v/>
      </c>
      <c r="X26" s="304"/>
    </row>
    <row r="27" spans="1:24" ht="30" hidden="1" customHeight="1">
      <c r="A27" s="458"/>
      <c r="B27" s="330" t="str">
        <f>IF($A27="","",VLOOKUP($A27,従事者明細!$A$3:$F$52,2,FALSE))</f>
        <v/>
      </c>
      <c r="C27" s="543" t="str">
        <f>IF($A27="","",VLOOKUP($A27,従事者明細!$A$3:$F$52,3,FALSE))</f>
        <v/>
      </c>
      <c r="D27" s="1"/>
      <c r="E27" s="101" t="str">
        <f t="shared" si="0"/>
        <v/>
      </c>
      <c r="F27" s="372"/>
      <c r="G27" s="174" t="str">
        <f t="shared" si="1"/>
        <v/>
      </c>
      <c r="I27" s="373">
        <v>3800</v>
      </c>
      <c r="J27" s="8" t="s">
        <v>254</v>
      </c>
      <c r="K27" s="374" t="str">
        <f t="shared" si="5"/>
        <v/>
      </c>
      <c r="L27" s="8" t="s">
        <v>255</v>
      </c>
      <c r="M27" s="8" t="s">
        <v>256</v>
      </c>
      <c r="N27" s="150" t="str">
        <f t="shared" si="15"/>
        <v/>
      </c>
      <c r="O27" s="375">
        <f t="shared" si="18"/>
        <v>11600</v>
      </c>
      <c r="P27" s="8" t="s">
        <v>254</v>
      </c>
      <c r="Q27" s="374" t="str">
        <f t="shared" si="3"/>
        <v/>
      </c>
      <c r="R27" s="8" t="s">
        <v>257</v>
      </c>
      <c r="S27" s="8" t="s">
        <v>256</v>
      </c>
      <c r="T27" s="150" t="str">
        <f t="shared" si="16"/>
        <v/>
      </c>
      <c r="U27" s="13"/>
      <c r="V27" s="151" t="str">
        <f t="shared" si="17"/>
        <v/>
      </c>
      <c r="W27" s="151" t="str">
        <f t="shared" si="8"/>
        <v/>
      </c>
      <c r="X27" s="304"/>
    </row>
    <row r="28" spans="1:24" ht="30" hidden="1" customHeight="1">
      <c r="A28" s="458"/>
      <c r="B28" s="330" t="str">
        <f>IF($A28="","",VLOOKUP($A28,従事者明細!$A$3:$F$52,2,FALSE))</f>
        <v/>
      </c>
      <c r="C28" s="543" t="str">
        <f>IF($A28="","",VLOOKUP($A28,従事者明細!$A$3:$F$52,3,FALSE))</f>
        <v/>
      </c>
      <c r="D28" s="1"/>
      <c r="E28" s="101" t="str">
        <f t="shared" si="0"/>
        <v/>
      </c>
      <c r="F28" s="372"/>
      <c r="G28" s="174" t="str">
        <f t="shared" si="1"/>
        <v/>
      </c>
      <c r="I28" s="373">
        <v>3800</v>
      </c>
      <c r="J28" s="8" t="s">
        <v>254</v>
      </c>
      <c r="K28" s="374" t="str">
        <f t="shared" si="5"/>
        <v/>
      </c>
      <c r="L28" s="8" t="s">
        <v>255</v>
      </c>
      <c r="M28" s="8" t="s">
        <v>256</v>
      </c>
      <c r="N28" s="150" t="str">
        <f t="shared" si="15"/>
        <v/>
      </c>
      <c r="O28" s="375">
        <f t="shared" si="18"/>
        <v>11600</v>
      </c>
      <c r="P28" s="8" t="s">
        <v>254</v>
      </c>
      <c r="Q28" s="374" t="str">
        <f t="shared" si="3"/>
        <v/>
      </c>
      <c r="R28" s="8" t="s">
        <v>257</v>
      </c>
      <c r="S28" s="8" t="s">
        <v>256</v>
      </c>
      <c r="T28" s="150" t="str">
        <f t="shared" si="16"/>
        <v/>
      </c>
      <c r="U28" s="13"/>
      <c r="V28" s="151" t="str">
        <f t="shared" si="17"/>
        <v/>
      </c>
      <c r="W28" s="151" t="str">
        <f t="shared" si="8"/>
        <v/>
      </c>
      <c r="X28" s="304"/>
    </row>
    <row r="29" spans="1:24" ht="30" hidden="1" customHeight="1">
      <c r="A29" s="458"/>
      <c r="B29" s="330" t="str">
        <f>IF($A29="","",VLOOKUP($A29,従事者明細!$A$3:$F$52,2,FALSE))</f>
        <v/>
      </c>
      <c r="C29" s="543" t="str">
        <f>IF($A29="","",VLOOKUP($A29,従事者明細!$A$3:$F$52,3,FALSE))</f>
        <v/>
      </c>
      <c r="D29" s="1"/>
      <c r="E29" s="101" t="str">
        <f t="shared" si="0"/>
        <v/>
      </c>
      <c r="F29" s="372"/>
      <c r="G29" s="174" t="str">
        <f t="shared" si="1"/>
        <v/>
      </c>
      <c r="I29" s="373">
        <v>3800</v>
      </c>
      <c r="J29" s="8" t="s">
        <v>254</v>
      </c>
      <c r="K29" s="374" t="str">
        <f t="shared" si="5"/>
        <v/>
      </c>
      <c r="L29" s="8" t="s">
        <v>255</v>
      </c>
      <c r="M29" s="8" t="s">
        <v>256</v>
      </c>
      <c r="N29" s="150" t="str">
        <f t="shared" si="15"/>
        <v/>
      </c>
      <c r="O29" s="375">
        <f t="shared" si="18"/>
        <v>11600</v>
      </c>
      <c r="P29" s="8" t="s">
        <v>254</v>
      </c>
      <c r="Q29" s="374" t="str">
        <f t="shared" si="3"/>
        <v/>
      </c>
      <c r="R29" s="8" t="s">
        <v>257</v>
      </c>
      <c r="S29" s="8" t="s">
        <v>256</v>
      </c>
      <c r="T29" s="150" t="str">
        <f t="shared" si="16"/>
        <v/>
      </c>
      <c r="U29" s="13"/>
      <c r="V29" s="151" t="str">
        <f t="shared" si="17"/>
        <v/>
      </c>
      <c r="W29" s="151" t="str">
        <f t="shared" si="8"/>
        <v/>
      </c>
      <c r="X29" s="304"/>
    </row>
    <row r="30" spans="1:24" ht="30" hidden="1" customHeight="1">
      <c r="A30" s="458"/>
      <c r="B30" s="330" t="str">
        <f>IF($A30="","",VLOOKUP($A30,従事者明細!$A$3:$F$52,2,FALSE))</f>
        <v/>
      </c>
      <c r="C30" s="543" t="str">
        <f>IF($A30="","",VLOOKUP($A30,従事者明細!$A$3:$F$52,3,FALSE))</f>
        <v/>
      </c>
      <c r="D30" s="1"/>
      <c r="E30" s="101" t="str">
        <f t="shared" si="0"/>
        <v/>
      </c>
      <c r="F30" s="372"/>
      <c r="G30" s="174" t="str">
        <f t="shared" si="1"/>
        <v/>
      </c>
      <c r="I30" s="373">
        <v>3800</v>
      </c>
      <c r="J30" s="8" t="s">
        <v>254</v>
      </c>
      <c r="K30" s="374" t="str">
        <f t="shared" si="5"/>
        <v/>
      </c>
      <c r="L30" s="8" t="s">
        <v>255</v>
      </c>
      <c r="M30" s="8" t="s">
        <v>256</v>
      </c>
      <c r="N30" s="150" t="str">
        <f t="shared" si="15"/>
        <v/>
      </c>
      <c r="O30" s="375">
        <f t="shared" si="18"/>
        <v>11600</v>
      </c>
      <c r="P30" s="8" t="s">
        <v>254</v>
      </c>
      <c r="Q30" s="374" t="str">
        <f t="shared" si="3"/>
        <v/>
      </c>
      <c r="R30" s="8" t="s">
        <v>257</v>
      </c>
      <c r="S30" s="8" t="s">
        <v>256</v>
      </c>
      <c r="T30" s="150" t="str">
        <f t="shared" si="16"/>
        <v/>
      </c>
      <c r="U30" s="13"/>
      <c r="V30" s="151" t="str">
        <f t="shared" si="17"/>
        <v/>
      </c>
      <c r="W30" s="151" t="str">
        <f t="shared" si="8"/>
        <v/>
      </c>
      <c r="X30" s="304"/>
    </row>
    <row r="31" spans="1:24" ht="30" hidden="1" customHeight="1">
      <c r="A31" s="458"/>
      <c r="B31" s="330" t="str">
        <f>IF($A31="","",VLOOKUP($A31,従事者明細!$A$3:$F$52,2,FALSE))</f>
        <v/>
      </c>
      <c r="C31" s="543" t="str">
        <f>IF($A31="","",VLOOKUP($A31,従事者明細!$A$3:$F$52,3,FALSE))</f>
        <v/>
      </c>
      <c r="D31" s="1"/>
      <c r="E31" s="101" t="str">
        <f t="shared" si="0"/>
        <v/>
      </c>
      <c r="F31" s="372"/>
      <c r="G31" s="174" t="str">
        <f t="shared" si="1"/>
        <v/>
      </c>
      <c r="I31" s="373">
        <v>3800</v>
      </c>
      <c r="J31" s="8" t="s">
        <v>254</v>
      </c>
      <c r="K31" s="374" t="str">
        <f t="shared" si="5"/>
        <v/>
      </c>
      <c r="L31" s="8" t="s">
        <v>255</v>
      </c>
      <c r="M31" s="8" t="s">
        <v>256</v>
      </c>
      <c r="N31" s="150" t="str">
        <f t="shared" si="15"/>
        <v/>
      </c>
      <c r="O31" s="375">
        <f t="shared" si="18"/>
        <v>11600</v>
      </c>
      <c r="P31" s="8" t="s">
        <v>254</v>
      </c>
      <c r="Q31" s="374" t="str">
        <f t="shared" si="3"/>
        <v/>
      </c>
      <c r="R31" s="8" t="s">
        <v>257</v>
      </c>
      <c r="S31" s="8" t="s">
        <v>256</v>
      </c>
      <c r="T31" s="150" t="str">
        <f t="shared" si="16"/>
        <v/>
      </c>
      <c r="U31" s="13"/>
      <c r="V31" s="151" t="str">
        <f t="shared" si="17"/>
        <v/>
      </c>
      <c r="W31" s="151" t="str">
        <f t="shared" si="8"/>
        <v/>
      </c>
      <c r="X31" s="304"/>
    </row>
    <row r="32" spans="1:24" ht="30" hidden="1" customHeight="1">
      <c r="A32" s="458"/>
      <c r="B32" s="330" t="str">
        <f>IF($A32="","",VLOOKUP($A32,従事者明細!$A$3:$F$52,2,FALSE))</f>
        <v/>
      </c>
      <c r="C32" s="543" t="str">
        <f>IF($A32="","",VLOOKUP($A32,従事者明細!$A$3:$F$52,3,FALSE))</f>
        <v/>
      </c>
      <c r="D32" s="1"/>
      <c r="E32" s="101" t="str">
        <f t="shared" si="0"/>
        <v/>
      </c>
      <c r="F32" s="372"/>
      <c r="G32" s="174" t="str">
        <f t="shared" si="1"/>
        <v/>
      </c>
      <c r="I32" s="373">
        <v>3800</v>
      </c>
      <c r="J32" s="8" t="s">
        <v>254</v>
      </c>
      <c r="K32" s="374" t="str">
        <f t="shared" si="5"/>
        <v/>
      </c>
      <c r="L32" s="8" t="s">
        <v>255</v>
      </c>
      <c r="M32" s="8" t="s">
        <v>256</v>
      </c>
      <c r="N32" s="150" t="str">
        <f t="shared" ref="N32:N41" si="19">IF(K32="","",SUM(I32*K32))</f>
        <v/>
      </c>
      <c r="O32" s="375">
        <f t="shared" si="18"/>
        <v>11600</v>
      </c>
      <c r="P32" s="8" t="s">
        <v>254</v>
      </c>
      <c r="Q32" s="374" t="str">
        <f t="shared" si="3"/>
        <v/>
      </c>
      <c r="R32" s="8" t="s">
        <v>257</v>
      </c>
      <c r="S32" s="8" t="s">
        <v>256</v>
      </c>
      <c r="T32" s="150" t="str">
        <f t="shared" ref="T32:T41" si="20">IF(Q32="","",SUM(O32*Q32))</f>
        <v/>
      </c>
      <c r="U32" s="13"/>
      <c r="V32" s="151" t="str">
        <f t="shared" ref="V32:V41" si="21">IF(D32="","",SUM(N32+T32+U32))</f>
        <v/>
      </c>
      <c r="W32" s="151" t="str">
        <f t="shared" si="8"/>
        <v/>
      </c>
      <c r="X32" s="304"/>
    </row>
    <row r="33" spans="1:24" ht="30" hidden="1" customHeight="1">
      <c r="A33" s="458"/>
      <c r="B33" s="330" t="str">
        <f>IF($A33="","",VLOOKUP($A33,従事者明細!$A$3:$F$52,2,FALSE))</f>
        <v/>
      </c>
      <c r="C33" s="543" t="str">
        <f>IF($A33="","",VLOOKUP($A33,従事者明細!$A$3:$F$52,3,FALSE))</f>
        <v/>
      </c>
      <c r="D33" s="1"/>
      <c r="E33" s="101" t="str">
        <f t="shared" si="0"/>
        <v/>
      </c>
      <c r="F33" s="372"/>
      <c r="G33" s="174" t="str">
        <f t="shared" si="1"/>
        <v/>
      </c>
      <c r="I33" s="373">
        <v>3800</v>
      </c>
      <c r="J33" s="8" t="s">
        <v>254</v>
      </c>
      <c r="K33" s="374" t="str">
        <f t="shared" si="5"/>
        <v/>
      </c>
      <c r="L33" s="8" t="s">
        <v>255</v>
      </c>
      <c r="M33" s="8" t="s">
        <v>256</v>
      </c>
      <c r="N33" s="150" t="str">
        <f t="shared" si="19"/>
        <v/>
      </c>
      <c r="O33" s="375">
        <f t="shared" si="18"/>
        <v>11600</v>
      </c>
      <c r="P33" s="8" t="s">
        <v>254</v>
      </c>
      <c r="Q33" s="374" t="str">
        <f t="shared" si="3"/>
        <v/>
      </c>
      <c r="R33" s="8" t="s">
        <v>257</v>
      </c>
      <c r="S33" s="8" t="s">
        <v>256</v>
      </c>
      <c r="T33" s="150" t="str">
        <f t="shared" si="20"/>
        <v/>
      </c>
      <c r="U33" s="13"/>
      <c r="V33" s="151" t="str">
        <f t="shared" si="21"/>
        <v/>
      </c>
      <c r="W33" s="151" t="str">
        <f t="shared" si="8"/>
        <v/>
      </c>
      <c r="X33" s="304"/>
    </row>
    <row r="34" spans="1:24" ht="30" hidden="1" customHeight="1">
      <c r="A34" s="458"/>
      <c r="B34" s="330" t="str">
        <f>IF($A34="","",VLOOKUP($A34,従事者明細!$A$3:$F$52,2,FALSE))</f>
        <v/>
      </c>
      <c r="C34" s="543" t="str">
        <f>IF($A34="","",VLOOKUP($A34,従事者明細!$A$3:$F$52,3,FALSE))</f>
        <v/>
      </c>
      <c r="D34" s="1"/>
      <c r="E34" s="101" t="str">
        <f t="shared" si="0"/>
        <v/>
      </c>
      <c r="F34" s="372"/>
      <c r="G34" s="174" t="str">
        <f t="shared" si="1"/>
        <v/>
      </c>
      <c r="I34" s="373">
        <v>3800</v>
      </c>
      <c r="J34" s="8" t="s">
        <v>254</v>
      </c>
      <c r="K34" s="374" t="str">
        <f t="shared" si="5"/>
        <v/>
      </c>
      <c r="L34" s="8" t="s">
        <v>255</v>
      </c>
      <c r="M34" s="8" t="s">
        <v>256</v>
      </c>
      <c r="N34" s="150" t="str">
        <f t="shared" si="19"/>
        <v/>
      </c>
      <c r="O34" s="375">
        <f t="shared" si="18"/>
        <v>11600</v>
      </c>
      <c r="P34" s="8" t="s">
        <v>254</v>
      </c>
      <c r="Q34" s="374" t="str">
        <f t="shared" si="3"/>
        <v/>
      </c>
      <c r="R34" s="8" t="s">
        <v>257</v>
      </c>
      <c r="S34" s="8" t="s">
        <v>256</v>
      </c>
      <c r="T34" s="150" t="str">
        <f t="shared" si="20"/>
        <v/>
      </c>
      <c r="U34" s="13"/>
      <c r="V34" s="151" t="str">
        <f t="shared" si="21"/>
        <v/>
      </c>
      <c r="W34" s="151" t="str">
        <f t="shared" si="8"/>
        <v/>
      </c>
      <c r="X34" s="304"/>
    </row>
    <row r="35" spans="1:24" ht="30" hidden="1" customHeight="1">
      <c r="A35" s="458"/>
      <c r="B35" s="330" t="str">
        <f>IF($A35="","",VLOOKUP($A35,従事者明細!$A$3:$F$52,2,FALSE))</f>
        <v/>
      </c>
      <c r="C35" s="543" t="str">
        <f>IF($A35="","",VLOOKUP($A35,従事者明細!$A$3:$F$52,3,FALSE))</f>
        <v/>
      </c>
      <c r="D35" s="1"/>
      <c r="E35" s="101" t="str">
        <f t="shared" si="0"/>
        <v/>
      </c>
      <c r="F35" s="372"/>
      <c r="G35" s="174" t="str">
        <f t="shared" si="1"/>
        <v/>
      </c>
      <c r="I35" s="373">
        <v>3800</v>
      </c>
      <c r="J35" s="8" t="s">
        <v>254</v>
      </c>
      <c r="K35" s="374" t="str">
        <f t="shared" si="5"/>
        <v/>
      </c>
      <c r="L35" s="8" t="s">
        <v>255</v>
      </c>
      <c r="M35" s="8" t="s">
        <v>256</v>
      </c>
      <c r="N35" s="150" t="str">
        <f t="shared" si="19"/>
        <v/>
      </c>
      <c r="O35" s="375">
        <f t="shared" si="18"/>
        <v>11600</v>
      </c>
      <c r="P35" s="8" t="s">
        <v>254</v>
      </c>
      <c r="Q35" s="374" t="str">
        <f t="shared" si="3"/>
        <v/>
      </c>
      <c r="R35" s="8" t="s">
        <v>257</v>
      </c>
      <c r="S35" s="8" t="s">
        <v>256</v>
      </c>
      <c r="T35" s="150" t="str">
        <f t="shared" si="20"/>
        <v/>
      </c>
      <c r="U35" s="13"/>
      <c r="V35" s="151" t="str">
        <f t="shared" si="21"/>
        <v/>
      </c>
      <c r="W35" s="151" t="str">
        <f t="shared" si="8"/>
        <v/>
      </c>
      <c r="X35" s="304"/>
    </row>
    <row r="36" spans="1:24" ht="30" hidden="1" customHeight="1">
      <c r="A36" s="458"/>
      <c r="B36" s="330" t="str">
        <f>IF($A36="","",VLOOKUP($A36,従事者明細!$A$3:$F$52,2,FALSE))</f>
        <v/>
      </c>
      <c r="C36" s="543" t="str">
        <f>IF($A36="","",VLOOKUP($A36,従事者明細!$A$3:$F$52,3,FALSE))</f>
        <v/>
      </c>
      <c r="D36" s="1"/>
      <c r="E36" s="101" t="str">
        <f t="shared" si="0"/>
        <v/>
      </c>
      <c r="F36" s="372"/>
      <c r="G36" s="174" t="str">
        <f t="shared" si="1"/>
        <v/>
      </c>
      <c r="I36" s="373">
        <v>3800</v>
      </c>
      <c r="J36" s="8" t="s">
        <v>254</v>
      </c>
      <c r="K36" s="374" t="str">
        <f t="shared" si="5"/>
        <v/>
      </c>
      <c r="L36" s="8" t="s">
        <v>255</v>
      </c>
      <c r="M36" s="8" t="s">
        <v>256</v>
      </c>
      <c r="N36" s="150" t="str">
        <f t="shared" si="19"/>
        <v/>
      </c>
      <c r="O36" s="375">
        <f t="shared" si="18"/>
        <v>11600</v>
      </c>
      <c r="P36" s="8" t="s">
        <v>254</v>
      </c>
      <c r="Q36" s="374" t="str">
        <f t="shared" si="3"/>
        <v/>
      </c>
      <c r="R36" s="8" t="s">
        <v>257</v>
      </c>
      <c r="S36" s="8" t="s">
        <v>256</v>
      </c>
      <c r="T36" s="150" t="str">
        <f t="shared" si="20"/>
        <v/>
      </c>
      <c r="U36" s="13"/>
      <c r="V36" s="151" t="str">
        <f t="shared" si="21"/>
        <v/>
      </c>
      <c r="W36" s="151" t="str">
        <f t="shared" si="8"/>
        <v/>
      </c>
      <c r="X36" s="304"/>
    </row>
    <row r="37" spans="1:24" ht="30" hidden="1" customHeight="1">
      <c r="A37" s="458"/>
      <c r="B37" s="330" t="str">
        <f>IF($A37="","",VLOOKUP($A37,従事者明細!$A$3:$F$52,2,FALSE))</f>
        <v/>
      </c>
      <c r="C37" s="543" t="str">
        <f>IF($A37="","",VLOOKUP($A37,従事者明細!$A$3:$F$52,3,FALSE))</f>
        <v/>
      </c>
      <c r="D37" s="1"/>
      <c r="E37" s="101" t="str">
        <f t="shared" si="0"/>
        <v/>
      </c>
      <c r="F37" s="372"/>
      <c r="G37" s="174" t="str">
        <f t="shared" si="1"/>
        <v/>
      </c>
      <c r="I37" s="373">
        <v>3800</v>
      </c>
      <c r="J37" s="8" t="s">
        <v>254</v>
      </c>
      <c r="K37" s="374" t="str">
        <f t="shared" si="5"/>
        <v/>
      </c>
      <c r="L37" s="8" t="s">
        <v>255</v>
      </c>
      <c r="M37" s="8" t="s">
        <v>256</v>
      </c>
      <c r="N37" s="150" t="str">
        <f t="shared" si="19"/>
        <v/>
      </c>
      <c r="O37" s="375">
        <f t="shared" si="18"/>
        <v>11600</v>
      </c>
      <c r="P37" s="8" t="s">
        <v>254</v>
      </c>
      <c r="Q37" s="374" t="str">
        <f t="shared" si="3"/>
        <v/>
      </c>
      <c r="R37" s="8" t="s">
        <v>257</v>
      </c>
      <c r="S37" s="8" t="s">
        <v>256</v>
      </c>
      <c r="T37" s="150" t="str">
        <f t="shared" si="20"/>
        <v/>
      </c>
      <c r="U37" s="13"/>
      <c r="V37" s="151" t="str">
        <f t="shared" si="21"/>
        <v/>
      </c>
      <c r="W37" s="151" t="str">
        <f t="shared" si="8"/>
        <v/>
      </c>
      <c r="X37" s="304"/>
    </row>
    <row r="38" spans="1:24" ht="30" hidden="1" customHeight="1">
      <c r="A38" s="458"/>
      <c r="B38" s="330" t="str">
        <f>IF($A38="","",VLOOKUP($A38,従事者明細!$A$3:$F$52,2,FALSE))</f>
        <v/>
      </c>
      <c r="C38" s="543" t="str">
        <f>IF($A38="","",VLOOKUP($A38,従事者明細!$A$3:$F$52,3,FALSE))</f>
        <v/>
      </c>
      <c r="D38" s="1"/>
      <c r="E38" s="101" t="str">
        <f t="shared" si="0"/>
        <v/>
      </c>
      <c r="F38" s="372"/>
      <c r="G38" s="174" t="str">
        <f t="shared" si="1"/>
        <v/>
      </c>
      <c r="I38" s="373">
        <v>3800</v>
      </c>
      <c r="J38" s="8" t="s">
        <v>254</v>
      </c>
      <c r="K38" s="374" t="str">
        <f t="shared" si="5"/>
        <v/>
      </c>
      <c r="L38" s="8" t="s">
        <v>255</v>
      </c>
      <c r="M38" s="8" t="s">
        <v>256</v>
      </c>
      <c r="N38" s="150" t="str">
        <f t="shared" si="19"/>
        <v/>
      </c>
      <c r="O38" s="375">
        <f t="shared" si="18"/>
        <v>11600</v>
      </c>
      <c r="P38" s="8" t="s">
        <v>254</v>
      </c>
      <c r="Q38" s="374" t="str">
        <f t="shared" si="3"/>
        <v/>
      </c>
      <c r="R38" s="8" t="s">
        <v>257</v>
      </c>
      <c r="S38" s="8" t="s">
        <v>256</v>
      </c>
      <c r="T38" s="150" t="str">
        <f t="shared" si="20"/>
        <v/>
      </c>
      <c r="U38" s="13"/>
      <c r="V38" s="151" t="str">
        <f t="shared" si="21"/>
        <v/>
      </c>
      <c r="W38" s="151" t="str">
        <f t="shared" si="8"/>
        <v/>
      </c>
      <c r="X38" s="304"/>
    </row>
    <row r="39" spans="1:24" ht="30" hidden="1" customHeight="1">
      <c r="A39" s="458"/>
      <c r="B39" s="330" t="str">
        <f>IF($A39="","",VLOOKUP($A39,従事者明細!$A$3:$F$52,2,FALSE))</f>
        <v/>
      </c>
      <c r="C39" s="543" t="str">
        <f>IF($A39="","",VLOOKUP($A39,従事者明細!$A$3:$F$52,3,FALSE))</f>
        <v/>
      </c>
      <c r="D39" s="1"/>
      <c r="E39" s="101" t="str">
        <f t="shared" si="0"/>
        <v/>
      </c>
      <c r="F39" s="372"/>
      <c r="G39" s="174" t="str">
        <f t="shared" si="1"/>
        <v/>
      </c>
      <c r="H39" s="7"/>
      <c r="I39" s="373">
        <v>3800</v>
      </c>
      <c r="J39" s="8" t="s">
        <v>254</v>
      </c>
      <c r="K39" s="374" t="str">
        <f t="shared" si="5"/>
        <v/>
      </c>
      <c r="L39" s="8" t="s">
        <v>255</v>
      </c>
      <c r="M39" s="8" t="s">
        <v>256</v>
      </c>
      <c r="N39" s="150" t="str">
        <f t="shared" si="19"/>
        <v/>
      </c>
      <c r="O39" s="375">
        <f t="shared" si="18"/>
        <v>11600</v>
      </c>
      <c r="P39" s="8" t="s">
        <v>254</v>
      </c>
      <c r="Q39" s="374" t="str">
        <f t="shared" si="3"/>
        <v/>
      </c>
      <c r="R39" s="8" t="s">
        <v>257</v>
      </c>
      <c r="S39" s="8" t="s">
        <v>256</v>
      </c>
      <c r="T39" s="150" t="str">
        <f t="shared" si="20"/>
        <v/>
      </c>
      <c r="U39" s="13"/>
      <c r="V39" s="151" t="str">
        <f t="shared" si="21"/>
        <v/>
      </c>
      <c r="W39" s="151" t="str">
        <f t="shared" si="8"/>
        <v/>
      </c>
      <c r="X39" s="304"/>
    </row>
    <row r="40" spans="1:24" ht="30" hidden="1" customHeight="1">
      <c r="A40" s="458"/>
      <c r="B40" s="330" t="str">
        <f>IF($A40="","",VLOOKUP($A40,従事者明細!$A$3:$F$52,2,FALSE))</f>
        <v/>
      </c>
      <c r="C40" s="543" t="str">
        <f>IF($A40="","",VLOOKUP($A40,従事者明細!$A$3:$F$52,3,FALSE))</f>
        <v/>
      </c>
      <c r="D40" s="1"/>
      <c r="E40" s="101" t="str">
        <f t="shared" si="0"/>
        <v/>
      </c>
      <c r="F40" s="372"/>
      <c r="G40" s="174" t="str">
        <f t="shared" si="1"/>
        <v/>
      </c>
      <c r="I40" s="373">
        <v>3800</v>
      </c>
      <c r="J40" s="8" t="s">
        <v>254</v>
      </c>
      <c r="K40" s="374" t="str">
        <f t="shared" si="5"/>
        <v/>
      </c>
      <c r="L40" s="8" t="s">
        <v>255</v>
      </c>
      <c r="M40" s="8" t="s">
        <v>256</v>
      </c>
      <c r="N40" s="150" t="str">
        <f t="shared" si="19"/>
        <v/>
      </c>
      <c r="O40" s="375">
        <f t="shared" si="18"/>
        <v>11600</v>
      </c>
      <c r="P40" s="8" t="s">
        <v>254</v>
      </c>
      <c r="Q40" s="374" t="str">
        <f t="shared" si="3"/>
        <v/>
      </c>
      <c r="R40" s="8" t="s">
        <v>257</v>
      </c>
      <c r="S40" s="8" t="s">
        <v>256</v>
      </c>
      <c r="T40" s="150" t="str">
        <f t="shared" si="20"/>
        <v/>
      </c>
      <c r="U40" s="13"/>
      <c r="V40" s="151" t="str">
        <f t="shared" si="21"/>
        <v/>
      </c>
      <c r="W40" s="151" t="str">
        <f t="shared" si="8"/>
        <v/>
      </c>
      <c r="X40" s="304"/>
    </row>
    <row r="41" spans="1:24" ht="30" customHeight="1" thickBot="1">
      <c r="A41" s="458"/>
      <c r="B41" s="544" t="str">
        <f>IF($A41="","",VLOOKUP($A41,従事者明細!$A$3:$F$52,2,FALSE))</f>
        <v/>
      </c>
      <c r="C41" s="545" t="str">
        <f>IF($A41="","",VLOOKUP($A41,従事者明細!$A$3:$F$52,3,FALSE))</f>
        <v/>
      </c>
      <c r="D41" s="491"/>
      <c r="E41" s="492" t="str">
        <f t="shared" si="0"/>
        <v/>
      </c>
      <c r="F41" s="372"/>
      <c r="G41" s="174" t="str">
        <f t="shared" si="1"/>
        <v/>
      </c>
      <c r="I41" s="493">
        <v>3800</v>
      </c>
      <c r="J41" s="7" t="s">
        <v>254</v>
      </c>
      <c r="K41" s="392" t="str">
        <f t="shared" si="5"/>
        <v/>
      </c>
      <c r="L41" s="7" t="s">
        <v>255</v>
      </c>
      <c r="M41" s="7" t="s">
        <v>256</v>
      </c>
      <c r="N41" s="393" t="str">
        <f t="shared" si="19"/>
        <v/>
      </c>
      <c r="O41" s="396">
        <f t="shared" si="18"/>
        <v>11600</v>
      </c>
      <c r="P41" s="7" t="s">
        <v>254</v>
      </c>
      <c r="Q41" s="392" t="str">
        <f t="shared" si="3"/>
        <v/>
      </c>
      <c r="R41" s="7" t="s">
        <v>257</v>
      </c>
      <c r="S41" s="7" t="s">
        <v>256</v>
      </c>
      <c r="T41" s="393" t="str">
        <f t="shared" si="20"/>
        <v/>
      </c>
      <c r="U41" s="397"/>
      <c r="V41" s="494" t="str">
        <f t="shared" si="21"/>
        <v/>
      </c>
      <c r="W41" s="151" t="str">
        <f t="shared" si="8"/>
        <v/>
      </c>
      <c r="X41" s="304"/>
    </row>
    <row r="42" spans="1:24" ht="30" customHeight="1" thickBot="1">
      <c r="B42" s="490" t="s">
        <v>268</v>
      </c>
      <c r="C42" s="12">
        <f>COUNTIF(E9:E41,"&gt;0")</f>
        <v>0</v>
      </c>
      <c r="D42" s="490" t="s">
        <v>269</v>
      </c>
      <c r="E42" s="12">
        <f>SUM(E9:E41)</f>
        <v>0</v>
      </c>
      <c r="F42" s="33"/>
      <c r="I42" s="394" t="s">
        <v>269</v>
      </c>
      <c r="J42" s="495" t="s">
        <v>270</v>
      </c>
      <c r="K42" s="496">
        <f>SUM(K9:K41)</f>
        <v>0</v>
      </c>
      <c r="L42" s="497"/>
      <c r="M42" s="495" t="s">
        <v>271</v>
      </c>
      <c r="N42" s="400">
        <f>SUM(N9:N41)</f>
        <v>0</v>
      </c>
      <c r="O42" s="499"/>
      <c r="P42" s="500" t="s">
        <v>272</v>
      </c>
      <c r="Q42" s="498">
        <f>SUM(Q9:Q41)</f>
        <v>0</v>
      </c>
      <c r="R42" s="497"/>
      <c r="S42" s="495" t="s">
        <v>273</v>
      </c>
      <c r="T42" s="398">
        <f>SUM(T9:T41)</f>
        <v>0</v>
      </c>
      <c r="U42" s="398">
        <f>SUM(U9:U41)</f>
        <v>0</v>
      </c>
      <c r="V42" s="395">
        <f>SUM(V9:V41)</f>
        <v>0</v>
      </c>
      <c r="W42" s="33"/>
      <c r="X42" s="33"/>
    </row>
    <row r="43" spans="1:24" ht="30" customHeight="1" thickBot="1">
      <c r="C43" s="15"/>
      <c r="D43" s="49" t="s">
        <v>226</v>
      </c>
      <c r="E43" s="546">
        <f>ROUNDDOWN(E42,-3)</f>
        <v>0</v>
      </c>
      <c r="F43" s="32"/>
      <c r="I43" s="9"/>
      <c r="J43" s="9"/>
      <c r="K43" s="9"/>
      <c r="L43" s="9"/>
      <c r="M43" s="9"/>
      <c r="N43" s="10"/>
      <c r="O43" s="9"/>
      <c r="P43" s="9"/>
      <c r="Q43" s="9"/>
      <c r="R43" s="9"/>
      <c r="S43" s="9"/>
      <c r="T43" s="10"/>
      <c r="U43" s="49" t="s">
        <v>226</v>
      </c>
      <c r="V43" s="546">
        <f>ROUNDDOWN(V42,-3)</f>
        <v>0</v>
      </c>
      <c r="W43" s="547"/>
      <c r="X43" s="547"/>
    </row>
    <row r="44" spans="1:24" ht="30" customHeight="1">
      <c r="D44" s="541"/>
      <c r="E44" s="33"/>
      <c r="F44" s="32"/>
      <c r="I44" s="9"/>
      <c r="J44" s="9"/>
      <c r="K44" s="9"/>
      <c r="L44" s="9"/>
      <c r="M44" s="9"/>
      <c r="N44" s="10"/>
      <c r="O44" s="9"/>
      <c r="P44" s="9"/>
      <c r="Q44" s="9"/>
      <c r="R44" s="9"/>
      <c r="S44" s="9"/>
      <c r="T44" s="10"/>
      <c r="U44" s="11"/>
      <c r="V44" s="56"/>
      <c r="W44" s="56"/>
      <c r="X44" s="56"/>
    </row>
    <row r="45" spans="1:24" ht="30" customHeight="1">
      <c r="D45" s="100" t="s">
        <v>274</v>
      </c>
      <c r="E45" s="305" t="s">
        <v>275</v>
      </c>
      <c r="F45" s="313" t="s">
        <v>276</v>
      </c>
      <c r="G45" s="680" t="s">
        <v>277</v>
      </c>
      <c r="H45" s="695"/>
      <c r="I45" s="305" t="s">
        <v>278</v>
      </c>
      <c r="J45" s="694" t="s">
        <v>279</v>
      </c>
      <c r="K45" s="694"/>
      <c r="L45" s="694" t="s">
        <v>280</v>
      </c>
      <c r="M45" s="694"/>
      <c r="N45" s="305" t="s">
        <v>281</v>
      </c>
      <c r="O45" s="306" t="s">
        <v>282</v>
      </c>
      <c r="P45" s="680" t="s">
        <v>283</v>
      </c>
      <c r="Q45" s="657"/>
      <c r="R45" s="680" t="s">
        <v>284</v>
      </c>
      <c r="S45" s="681"/>
      <c r="T45" s="681"/>
      <c r="U45" s="681"/>
      <c r="V45" s="625"/>
      <c r="W45" s="548" t="s">
        <v>216</v>
      </c>
    </row>
    <row r="46" spans="1:24" ht="24" customHeight="1">
      <c r="B46" s="686"/>
      <c r="C46" s="691" t="s">
        <v>285</v>
      </c>
      <c r="D46" s="376"/>
      <c r="E46" s="102">
        <f t="shared" ref="E46:E51" si="22">SUM(G46:Q46)</f>
        <v>0</v>
      </c>
      <c r="F46" s="173"/>
      <c r="G46" s="674"/>
      <c r="H46" s="675"/>
      <c r="I46" s="472"/>
      <c r="J46" s="673"/>
      <c r="K46" s="673"/>
      <c r="L46" s="678"/>
      <c r="M46" s="679"/>
      <c r="N46" s="399"/>
      <c r="O46" s="307">
        <f t="shared" ref="O46:O51" si="23">ROUND(G46*0.05,0)</f>
        <v>0</v>
      </c>
      <c r="P46" s="682"/>
      <c r="Q46" s="683"/>
      <c r="R46" s="682"/>
      <c r="S46" s="684"/>
      <c r="T46" s="684"/>
      <c r="U46" s="684"/>
      <c r="V46" s="683"/>
      <c r="W46" s="352"/>
    </row>
    <row r="47" spans="1:24" ht="24" customHeight="1">
      <c r="B47" s="686"/>
      <c r="C47" s="692"/>
      <c r="D47" s="376"/>
      <c r="E47" s="102">
        <f t="shared" si="22"/>
        <v>0</v>
      </c>
      <c r="F47" s="173"/>
      <c r="G47" s="674"/>
      <c r="H47" s="675"/>
      <c r="I47" s="472"/>
      <c r="J47" s="673"/>
      <c r="K47" s="673"/>
      <c r="L47" s="678"/>
      <c r="M47" s="679"/>
      <c r="N47" s="399"/>
      <c r="O47" s="307">
        <f t="shared" si="23"/>
        <v>0</v>
      </c>
      <c r="P47" s="682"/>
      <c r="Q47" s="683"/>
      <c r="R47" s="682"/>
      <c r="S47" s="684"/>
      <c r="T47" s="684"/>
      <c r="U47" s="684"/>
      <c r="V47" s="683"/>
      <c r="W47" s="352"/>
    </row>
    <row r="48" spans="1:24" ht="24" customHeight="1">
      <c r="B48" s="686"/>
      <c r="C48" s="692"/>
      <c r="D48" s="376"/>
      <c r="E48" s="102">
        <f t="shared" si="22"/>
        <v>0</v>
      </c>
      <c r="F48" s="173"/>
      <c r="G48" s="674"/>
      <c r="H48" s="675"/>
      <c r="I48" s="472"/>
      <c r="J48" s="673"/>
      <c r="K48" s="673"/>
      <c r="L48" s="678"/>
      <c r="M48" s="679"/>
      <c r="N48" s="399"/>
      <c r="O48" s="307">
        <f t="shared" si="23"/>
        <v>0</v>
      </c>
      <c r="P48" s="682"/>
      <c r="Q48" s="683"/>
      <c r="R48" s="682"/>
      <c r="S48" s="684"/>
      <c r="T48" s="684"/>
      <c r="U48" s="684"/>
      <c r="V48" s="683"/>
      <c r="W48" s="352"/>
    </row>
    <row r="49" spans="1:23" ht="24" customHeight="1">
      <c r="B49" s="686"/>
      <c r="C49" s="692"/>
      <c r="D49" s="376"/>
      <c r="E49" s="102">
        <f t="shared" si="22"/>
        <v>0</v>
      </c>
      <c r="F49" s="173"/>
      <c r="G49" s="674"/>
      <c r="H49" s="675"/>
      <c r="I49" s="472"/>
      <c r="J49" s="673"/>
      <c r="K49" s="673"/>
      <c r="L49" s="678"/>
      <c r="M49" s="679"/>
      <c r="N49" s="399"/>
      <c r="O49" s="307">
        <f t="shared" si="23"/>
        <v>0</v>
      </c>
      <c r="P49" s="682"/>
      <c r="Q49" s="683"/>
      <c r="R49" s="682"/>
      <c r="S49" s="684"/>
      <c r="T49" s="684"/>
      <c r="U49" s="684"/>
      <c r="V49" s="683"/>
      <c r="W49" s="352"/>
    </row>
    <row r="50" spans="1:23" ht="24" customHeight="1">
      <c r="B50" s="686"/>
      <c r="C50" s="692"/>
      <c r="D50" s="376"/>
      <c r="E50" s="102">
        <f t="shared" si="22"/>
        <v>0</v>
      </c>
      <c r="F50" s="173"/>
      <c r="G50" s="674"/>
      <c r="H50" s="675"/>
      <c r="I50" s="472"/>
      <c r="J50" s="673"/>
      <c r="K50" s="673"/>
      <c r="L50" s="678"/>
      <c r="M50" s="679"/>
      <c r="N50" s="399"/>
      <c r="O50" s="307">
        <f t="shared" si="23"/>
        <v>0</v>
      </c>
      <c r="P50" s="682"/>
      <c r="Q50" s="683"/>
      <c r="R50" s="682"/>
      <c r="S50" s="684"/>
      <c r="T50" s="684"/>
      <c r="U50" s="684"/>
      <c r="V50" s="683"/>
      <c r="W50" s="352"/>
    </row>
    <row r="51" spans="1:23" ht="24" customHeight="1">
      <c r="B51" s="686"/>
      <c r="C51" s="693"/>
      <c r="D51" s="376"/>
      <c r="E51" s="102">
        <f t="shared" si="22"/>
        <v>0</v>
      </c>
      <c r="F51" s="173"/>
      <c r="G51" s="674"/>
      <c r="H51" s="675"/>
      <c r="I51" s="472"/>
      <c r="J51" s="676"/>
      <c r="K51" s="677"/>
      <c r="L51" s="679"/>
      <c r="M51" s="696"/>
      <c r="N51" s="399"/>
      <c r="O51" s="307">
        <f t="shared" si="23"/>
        <v>0</v>
      </c>
      <c r="P51" s="682"/>
      <c r="Q51" s="683"/>
      <c r="R51" s="682"/>
      <c r="S51" s="684"/>
      <c r="T51" s="684"/>
      <c r="U51" s="684"/>
      <c r="V51" s="683"/>
      <c r="W51" s="352"/>
    </row>
    <row r="52" spans="1:23" ht="17.100000000000001" customHeight="1"/>
    <row r="54" spans="1:23" s="550" customFormat="1">
      <c r="A54" s="549" t="s">
        <v>233</v>
      </c>
    </row>
    <row r="55" spans="1:23" hidden="1">
      <c r="B55" s="4" t="s">
        <v>286</v>
      </c>
    </row>
    <row r="56" spans="1:23" hidden="1">
      <c r="B56" s="94">
        <v>1</v>
      </c>
      <c r="C56" s="265">
        <f>ROUNDDOWN(SUMIF($X$9:$X$41,B56,$W$9:$W$41),-3)</f>
        <v>0</v>
      </c>
    </row>
    <row r="57" spans="1:23" hidden="1">
      <c r="B57" s="94">
        <v>2</v>
      </c>
      <c r="C57" s="265">
        <f>ROUNDDOWN(SUMIF($X$9:$X$41,B57,$W$9:$W$41),-3)</f>
        <v>0</v>
      </c>
    </row>
    <row r="58" spans="1:23" hidden="1">
      <c r="B58" s="94">
        <v>3</v>
      </c>
      <c r="C58" s="265">
        <f t="shared" ref="C58:C62" si="24">ROUNDDOWN(SUMIF($X$9:$X$41,B58,$W$9:$W$41),-3)</f>
        <v>0</v>
      </c>
    </row>
    <row r="59" spans="1:23" hidden="1">
      <c r="B59" s="94">
        <v>4</v>
      </c>
      <c r="C59" s="265">
        <f t="shared" si="24"/>
        <v>0</v>
      </c>
    </row>
    <row r="60" spans="1:23" hidden="1">
      <c r="B60" s="94">
        <v>5</v>
      </c>
      <c r="C60" s="265">
        <f t="shared" si="24"/>
        <v>0</v>
      </c>
    </row>
    <row r="61" spans="1:23" hidden="1">
      <c r="B61" s="94">
        <v>6</v>
      </c>
      <c r="C61" s="265">
        <f t="shared" si="24"/>
        <v>0</v>
      </c>
    </row>
    <row r="62" spans="1:23" hidden="1">
      <c r="B62" s="94">
        <v>7</v>
      </c>
      <c r="C62" s="265">
        <f t="shared" si="24"/>
        <v>0</v>
      </c>
    </row>
    <row r="63" spans="1:23" hidden="1"/>
    <row r="64" spans="1:23" hidden="1"/>
    <row r="65" hidden="1"/>
    <row r="66" hidden="1"/>
  </sheetData>
  <mergeCells count="42">
    <mergeCell ref="P49:Q49"/>
    <mergeCell ref="R49:V49"/>
    <mergeCell ref="P50:Q50"/>
    <mergeCell ref="R50:V50"/>
    <mergeCell ref="P51:Q51"/>
    <mergeCell ref="R51:V51"/>
    <mergeCell ref="F4:G4"/>
    <mergeCell ref="F6:G6"/>
    <mergeCell ref="G47:H47"/>
    <mergeCell ref="B46:B51"/>
    <mergeCell ref="O8:T8"/>
    <mergeCell ref="I8:N8"/>
    <mergeCell ref="B6:E6"/>
    <mergeCell ref="C46:C51"/>
    <mergeCell ref="J45:K45"/>
    <mergeCell ref="L45:M45"/>
    <mergeCell ref="G45:H45"/>
    <mergeCell ref="L46:M46"/>
    <mergeCell ref="L47:M47"/>
    <mergeCell ref="L49:M49"/>
    <mergeCell ref="L50:M50"/>
    <mergeCell ref="L51:M51"/>
    <mergeCell ref="L48:M48"/>
    <mergeCell ref="P45:Q45"/>
    <mergeCell ref="R45:V45"/>
    <mergeCell ref="P46:Q46"/>
    <mergeCell ref="R46:V46"/>
    <mergeCell ref="P47:Q47"/>
    <mergeCell ref="R47:V47"/>
    <mergeCell ref="P48:Q48"/>
    <mergeCell ref="R48:V48"/>
    <mergeCell ref="J50:K50"/>
    <mergeCell ref="G48:H48"/>
    <mergeCell ref="J48:K48"/>
    <mergeCell ref="G46:H46"/>
    <mergeCell ref="G51:H51"/>
    <mergeCell ref="J51:K51"/>
    <mergeCell ref="G49:H49"/>
    <mergeCell ref="G50:H50"/>
    <mergeCell ref="J46:K46"/>
    <mergeCell ref="J47:K47"/>
    <mergeCell ref="J49:K49"/>
  </mergeCells>
  <phoneticPr fontId="3"/>
  <dataValidations count="7">
    <dataValidation type="whole" operator="notEqual" allowBlank="1" showInputMessage="1" showErrorMessage="1" sqref="E9:E41 K9:K41 Q9:Q41" xr:uid="{00000000-0002-0000-0900-000000000000}">
      <formula1>0</formula1>
    </dataValidation>
    <dataValidation type="list" operator="notEqual" allowBlank="1" showInputMessage="1" showErrorMessage="1" sqref="F9:F41" xr:uid="{00000000-0002-0000-0900-000001000000}">
      <formula1>経路</formula1>
    </dataValidation>
    <dataValidation operator="greaterThanOrEqual" allowBlank="1" showInputMessage="1" showErrorMessage="1" sqref="U9:U41" xr:uid="{00000000-0002-0000-0900-000002000000}"/>
    <dataValidation operator="notEqual" allowBlank="1" showInputMessage="1" showErrorMessage="1" sqref="G9:G41" xr:uid="{00000000-0002-0000-0900-000003000000}"/>
    <dataValidation type="list" allowBlank="1" showInputMessage="1" showErrorMessage="1" sqref="I9:I41" xr:uid="{00000000-0002-0000-0900-000004000000}">
      <formula1>日当</formula1>
    </dataValidation>
    <dataValidation type="list" operator="greaterThanOrEqual" allowBlank="1" showInputMessage="1" showErrorMessage="1" sqref="X9:X41" xr:uid="{00000000-0002-0000-0900-000005000000}">
      <formula1>"1,2,3,4,5,6,7,精算"</formula1>
    </dataValidation>
    <dataValidation type="list" allowBlank="1" showInputMessage="1" showErrorMessage="1" sqref="F46:F51" xr:uid="{00000000-0002-0000-0900-000006000000}">
      <formula1>$Z$8:$Z$11</formula1>
    </dataValidation>
  </dataValidations>
  <printOptions horizontalCentered="1" gridLinesSet="0"/>
  <pageMargins left="0.31496062992125984" right="0.11811023622047245" top="0.74803149606299213" bottom="0.35433070866141736" header="0.31496062992125984" footer="0.31496062992125984"/>
  <pageSetup paperSize="9" scale="53" orientation="landscape" r:id="rId1"/>
  <rowBreaks count="1" manualBreakCount="1">
    <brk id="43" max="2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CFF"/>
    <pageSetUpPr fitToPage="1"/>
  </sheetPr>
  <dimension ref="A1:AD64"/>
  <sheetViews>
    <sheetView showGridLines="0" view="pageBreakPreview" zoomScale="89" zoomScaleNormal="75" zoomScaleSheetLayoutView="89" workbookViewId="0">
      <selection activeCell="E7" sqref="E7:G8"/>
    </sheetView>
  </sheetViews>
  <sheetFormatPr defaultColWidth="10.59765625" defaultRowHeight="14.4"/>
  <cols>
    <col min="1" max="1" width="4.09765625" style="7" customWidth="1"/>
    <col min="2" max="2" width="25.19921875" style="4" customWidth="1"/>
    <col min="3" max="3" width="10.3984375" style="7" customWidth="1"/>
    <col min="4" max="4" width="9.59765625" style="4" customWidth="1"/>
    <col min="5" max="5" width="18.19921875" style="4" customWidth="1"/>
    <col min="6" max="6" width="7.09765625" style="4" customWidth="1"/>
    <col min="7" max="7" width="16" style="4" customWidth="1"/>
    <col min="8" max="8" width="4.3984375" style="4" customWidth="1"/>
    <col min="9" max="9" width="11.59765625" style="4" customWidth="1"/>
    <col min="10" max="10" width="3" style="4" customWidth="1"/>
    <col min="11" max="11" width="6.59765625" style="4" customWidth="1"/>
    <col min="12" max="12" width="5.09765625" style="4" customWidth="1"/>
    <col min="13" max="13" width="3.59765625" style="4" customWidth="1"/>
    <col min="14" max="14" width="12.59765625" style="4" customWidth="1"/>
    <col min="15" max="15" width="10" style="4" customWidth="1"/>
    <col min="16" max="16" width="3.09765625" style="4" customWidth="1"/>
    <col min="17" max="17" width="6.09765625" style="4" customWidth="1"/>
    <col min="18" max="18" width="3.59765625" style="4" customWidth="1"/>
    <col min="19" max="19" width="2.59765625" style="4" customWidth="1"/>
    <col min="20" max="20" width="12.59765625" style="4" customWidth="1"/>
    <col min="21" max="21" width="11.3984375" style="4" customWidth="1"/>
    <col min="22" max="22" width="16.59765625" style="4" customWidth="1"/>
    <col min="23" max="23" width="14.09765625" style="4" customWidth="1"/>
    <col min="24" max="24" width="8.8984375" style="4" customWidth="1"/>
    <col min="25" max="25" width="7.09765625" style="4" customWidth="1"/>
    <col min="26" max="16384" width="10.59765625" style="4"/>
  </cols>
  <sheetData>
    <row r="1" spans="1:30" ht="14.25" customHeight="1">
      <c r="AC1" s="7" t="s">
        <v>235</v>
      </c>
      <c r="AD1" s="7" t="s">
        <v>236</v>
      </c>
    </row>
    <row r="2" spans="1:30" ht="18" customHeight="1">
      <c r="A2" s="552" t="s">
        <v>129</v>
      </c>
      <c r="B2" s="38" t="s">
        <v>237</v>
      </c>
      <c r="C2" s="566"/>
      <c r="E2" s="614" t="s">
        <v>287</v>
      </c>
      <c r="F2" s="637"/>
      <c r="G2" s="637"/>
      <c r="AC2" s="113">
        <v>3800</v>
      </c>
      <c r="AD2" s="113">
        <v>11600</v>
      </c>
    </row>
    <row r="3" spans="1:30">
      <c r="A3" s="456" t="s">
        <v>238</v>
      </c>
      <c r="B3" s="4" t="s">
        <v>239</v>
      </c>
      <c r="AC3" s="113">
        <v>3420</v>
      </c>
      <c r="AD3" s="113">
        <v>10440</v>
      </c>
    </row>
    <row r="4" spans="1:30" ht="30" customHeight="1" thickBot="1">
      <c r="D4" s="541" t="s">
        <v>240</v>
      </c>
      <c r="F4" s="685">
        <f>E43</f>
        <v>0</v>
      </c>
      <c r="G4" s="685"/>
      <c r="H4" s="4" t="s">
        <v>241</v>
      </c>
      <c r="I4" s="9"/>
      <c r="J4" s="9"/>
      <c r="K4" s="9"/>
      <c r="L4" s="9"/>
      <c r="M4" s="9"/>
      <c r="N4" s="10"/>
      <c r="O4" s="9"/>
      <c r="P4" s="9"/>
      <c r="Q4" s="9"/>
      <c r="R4" s="9"/>
      <c r="S4" s="9"/>
      <c r="T4" s="10"/>
      <c r="U4" s="11"/>
      <c r="V4" s="56"/>
      <c r="W4" s="56"/>
      <c r="X4" s="56"/>
      <c r="AC4" s="113">
        <v>3040</v>
      </c>
      <c r="AD4" s="113">
        <v>9280</v>
      </c>
    </row>
    <row r="5" spans="1:30" ht="12" customHeight="1" thickTop="1">
      <c r="B5" s="541"/>
      <c r="D5" s="541"/>
      <c r="E5" s="541"/>
      <c r="F5" s="33"/>
      <c r="G5" s="33"/>
      <c r="I5" s="9"/>
      <c r="J5" s="9"/>
      <c r="K5" s="9"/>
      <c r="L5" s="9"/>
      <c r="M5" s="9"/>
      <c r="N5" s="10"/>
      <c r="O5" s="9"/>
      <c r="P5" s="9"/>
      <c r="Q5" s="9"/>
      <c r="R5" s="9"/>
      <c r="S5" s="9"/>
      <c r="T5" s="10"/>
      <c r="U5" s="11"/>
      <c r="V5" s="56"/>
      <c r="W5" s="56"/>
      <c r="X5" s="56"/>
    </row>
    <row r="6" spans="1:30" ht="30" customHeight="1" thickBot="1">
      <c r="B6" s="690" t="s">
        <v>242</v>
      </c>
      <c r="C6" s="690"/>
      <c r="D6" s="690"/>
      <c r="E6" s="690"/>
      <c r="F6" s="685">
        <f>V43</f>
        <v>0</v>
      </c>
      <c r="G6" s="685"/>
      <c r="H6" s="4" t="s">
        <v>241</v>
      </c>
      <c r="I6" s="9"/>
      <c r="J6" s="9"/>
      <c r="K6" s="9"/>
      <c r="L6" s="9"/>
      <c r="M6" s="9"/>
      <c r="N6" s="10"/>
      <c r="O6" s="9"/>
      <c r="P6" s="9"/>
      <c r="Q6" s="9"/>
      <c r="R6" s="9"/>
      <c r="S6" s="9"/>
      <c r="T6" s="10"/>
      <c r="U6" s="11"/>
      <c r="V6" s="56"/>
      <c r="W6" s="56"/>
      <c r="X6" s="56"/>
    </row>
    <row r="7" spans="1:30" ht="27" customHeight="1" thickTop="1"/>
    <row r="8" spans="1:30" ht="52.5" customHeight="1">
      <c r="A8" s="457" t="s">
        <v>243</v>
      </c>
      <c r="B8" s="47" t="s">
        <v>244</v>
      </c>
      <c r="C8" s="47" t="s">
        <v>288</v>
      </c>
      <c r="D8" s="5" t="s">
        <v>245</v>
      </c>
      <c r="E8" s="5" t="s">
        <v>246</v>
      </c>
      <c r="F8" s="5" t="s">
        <v>247</v>
      </c>
      <c r="G8" s="5" t="s">
        <v>248</v>
      </c>
      <c r="H8" s="6"/>
      <c r="I8" s="687" t="s">
        <v>249</v>
      </c>
      <c r="J8" s="688"/>
      <c r="K8" s="688"/>
      <c r="L8" s="688"/>
      <c r="M8" s="688"/>
      <c r="N8" s="689"/>
      <c r="O8" s="687" t="s">
        <v>250</v>
      </c>
      <c r="P8" s="688"/>
      <c r="Q8" s="688"/>
      <c r="R8" s="688"/>
      <c r="S8" s="688"/>
      <c r="T8" s="689"/>
      <c r="U8" s="5" t="s">
        <v>251</v>
      </c>
      <c r="V8" s="5" t="s">
        <v>252</v>
      </c>
      <c r="W8" s="5"/>
      <c r="X8" s="320"/>
    </row>
    <row r="9" spans="1:30" ht="30" customHeight="1">
      <c r="A9" s="564">
        <f>様式2_4旅費!$A9</f>
        <v>0</v>
      </c>
      <c r="B9" s="565" t="str">
        <f>様式2_4旅費!$B9</f>
        <v/>
      </c>
      <c r="C9" s="567" t="str">
        <f>IF($A9=0,"",VLOOKUP($A9,従事者明細!$A$3:$F$52,4,FALSE))</f>
        <v/>
      </c>
      <c r="D9" s="565">
        <f>様式2_4旅費!$D9</f>
        <v>0</v>
      </c>
      <c r="E9" s="565" t="str">
        <f>IF(LEFT(C9,1)="G",0,様式2_4旅費!$E9)</f>
        <v/>
      </c>
      <c r="F9" s="565">
        <f>様式2_4旅費!$F9</f>
        <v>0</v>
      </c>
      <c r="G9" s="565" t="str">
        <f>様式2_4旅費!$G9</f>
        <v/>
      </c>
      <c r="H9" s="7"/>
      <c r="I9" s="565">
        <f>様式2_4旅費!$I9</f>
        <v>3800</v>
      </c>
      <c r="J9" s="8" t="s">
        <v>254</v>
      </c>
      <c r="K9" s="565">
        <f>様式2_4旅費!$K9</f>
        <v>0</v>
      </c>
      <c r="L9" s="8" t="s">
        <v>255</v>
      </c>
      <c r="M9" s="8" t="s">
        <v>256</v>
      </c>
      <c r="N9" s="565" t="str">
        <f>IF(LEFT($C9,1)="G",0,様式2_4旅費!$N9)</f>
        <v/>
      </c>
      <c r="O9" s="565">
        <f>様式2_4旅費!$O9</f>
        <v>11600</v>
      </c>
      <c r="P9" s="8" t="s">
        <v>254</v>
      </c>
      <c r="Q9" s="565" t="str">
        <f>様式2_4旅費!$Q9</f>
        <v/>
      </c>
      <c r="R9" s="8" t="s">
        <v>257</v>
      </c>
      <c r="S9" s="8" t="s">
        <v>256</v>
      </c>
      <c r="T9" s="565" t="str">
        <f>IF(LEFT($C9,1)="G",0,様式2_4旅費!$T9)</f>
        <v/>
      </c>
      <c r="U9" s="565">
        <f>IF(LEFT($C9,1)="G",0,様式2_4旅費!$U9)</f>
        <v>0</v>
      </c>
      <c r="V9" s="151" t="str">
        <f>IF(D9=0,"",SUM(N9+T9+U9))</f>
        <v/>
      </c>
      <c r="W9" s="151"/>
      <c r="X9" s="304"/>
      <c r="Z9" s="4" t="s">
        <v>258</v>
      </c>
    </row>
    <row r="10" spans="1:30" ht="30" customHeight="1">
      <c r="A10" s="564">
        <f>様式2_4旅費!$A10</f>
        <v>0</v>
      </c>
      <c r="B10" s="565" t="str">
        <f>様式2_4旅費!$B10</f>
        <v/>
      </c>
      <c r="C10" s="567" t="str">
        <f>IF($A10=0,"",VLOOKUP($A10,従事者明細!$A$3:$F$52,4,FALSE))</f>
        <v/>
      </c>
      <c r="D10" s="565">
        <f>様式2_4旅費!$D10</f>
        <v>0</v>
      </c>
      <c r="E10" s="565" t="str">
        <f>IF(LEFT(C10,1)="G",0,様式2_4旅費!$E10)</f>
        <v/>
      </c>
      <c r="F10" s="565">
        <f>様式2_4旅費!$F10</f>
        <v>0</v>
      </c>
      <c r="G10" s="565" t="str">
        <f>様式2_4旅費!$G10</f>
        <v/>
      </c>
      <c r="I10" s="565">
        <f>様式2_4旅費!$I10</f>
        <v>3800</v>
      </c>
      <c r="J10" s="8" t="s">
        <v>254</v>
      </c>
      <c r="K10" s="565" t="str">
        <f>様式2_4旅費!$K10</f>
        <v/>
      </c>
      <c r="L10" s="8" t="s">
        <v>255</v>
      </c>
      <c r="M10" s="8" t="s">
        <v>256</v>
      </c>
      <c r="N10" s="565" t="str">
        <f>IF(LEFT($C10,1)="G",0,様式2_4旅費!$N10)</f>
        <v/>
      </c>
      <c r="O10" s="565">
        <f>様式2_4旅費!$O10</f>
        <v>11600</v>
      </c>
      <c r="P10" s="8" t="s">
        <v>254</v>
      </c>
      <c r="Q10" s="565" t="str">
        <f>様式2_4旅費!$Q10</f>
        <v/>
      </c>
      <c r="R10" s="8" t="s">
        <v>257</v>
      </c>
      <c r="S10" s="8" t="s">
        <v>256</v>
      </c>
      <c r="T10" s="565" t="str">
        <f>IF(LEFT($C10,1)="G",0,様式2_4旅費!$T10)</f>
        <v/>
      </c>
      <c r="U10" s="565">
        <f>IF(LEFT($C10,1)="G",0,様式2_4旅費!$U10)</f>
        <v>0</v>
      </c>
      <c r="V10" s="151" t="str">
        <f t="shared" ref="V10:V41" si="0">IF(D10=0,"",SUM(N10+T10+U10))</f>
        <v/>
      </c>
      <c r="W10" s="151"/>
      <c r="X10" s="304"/>
      <c r="Z10" s="4" t="s">
        <v>259</v>
      </c>
    </row>
    <row r="11" spans="1:30" ht="30" customHeight="1">
      <c r="A11" s="564">
        <f>様式2_4旅費!$A11</f>
        <v>0</v>
      </c>
      <c r="B11" s="565" t="str">
        <f>様式2_4旅費!$B11</f>
        <v/>
      </c>
      <c r="C11" s="567" t="str">
        <f>IF($A11=0,"",VLOOKUP($A11,従事者明細!$A$3:$F$52,4,FALSE))</f>
        <v/>
      </c>
      <c r="D11" s="565">
        <f>様式2_4旅費!$D11</f>
        <v>0</v>
      </c>
      <c r="E11" s="565" t="str">
        <f>IF(LEFT(C11,1)="G",0,様式2_4旅費!$E11)</f>
        <v/>
      </c>
      <c r="F11" s="565">
        <f>様式2_4旅費!$F11</f>
        <v>0</v>
      </c>
      <c r="G11" s="565" t="str">
        <f>様式2_4旅費!$G11</f>
        <v/>
      </c>
      <c r="I11" s="565">
        <f>様式2_4旅費!$I11</f>
        <v>3800</v>
      </c>
      <c r="J11" s="8" t="s">
        <v>254</v>
      </c>
      <c r="K11" s="565" t="str">
        <f>様式2_4旅費!$K11</f>
        <v/>
      </c>
      <c r="L11" s="8" t="s">
        <v>255</v>
      </c>
      <c r="M11" s="8" t="s">
        <v>256</v>
      </c>
      <c r="N11" s="565" t="str">
        <f>IF(LEFT($C11,1)="G",0,様式2_4旅費!$N11)</f>
        <v/>
      </c>
      <c r="O11" s="565">
        <f>様式2_4旅費!$O11</f>
        <v>11600</v>
      </c>
      <c r="P11" s="8" t="s">
        <v>254</v>
      </c>
      <c r="Q11" s="565" t="str">
        <f>様式2_4旅費!$Q11</f>
        <v/>
      </c>
      <c r="R11" s="8" t="s">
        <v>257</v>
      </c>
      <c r="S11" s="8" t="s">
        <v>256</v>
      </c>
      <c r="T11" s="565" t="str">
        <f>IF(LEFT($C11,1)="G",0,様式2_4旅費!$T11)</f>
        <v/>
      </c>
      <c r="U11" s="565">
        <f>IF(LEFT($C11,1)="G",0,様式2_4旅費!$U11)</f>
        <v>0</v>
      </c>
      <c r="V11" s="151" t="str">
        <f t="shared" si="0"/>
        <v/>
      </c>
      <c r="W11" s="151"/>
      <c r="X11" s="304"/>
      <c r="Z11" s="4" t="s">
        <v>260</v>
      </c>
    </row>
    <row r="12" spans="1:30" ht="30" customHeight="1">
      <c r="A12" s="564">
        <f>様式2_4旅費!$A12</f>
        <v>0</v>
      </c>
      <c r="B12" s="565" t="str">
        <f>様式2_4旅費!$B12</f>
        <v/>
      </c>
      <c r="C12" s="567" t="str">
        <f>IF($A12=0,"",VLOOKUP($A12,従事者明細!$A$3:$F$52,4,FALSE))</f>
        <v/>
      </c>
      <c r="D12" s="565">
        <f>様式2_4旅費!$D12</f>
        <v>0</v>
      </c>
      <c r="E12" s="565" t="str">
        <f>IF(LEFT(C12,1)="G",0,様式2_4旅費!$E12)</f>
        <v/>
      </c>
      <c r="F12" s="565">
        <f>様式2_4旅費!$F12</f>
        <v>0</v>
      </c>
      <c r="G12" s="565" t="str">
        <f>様式2_4旅費!$G12</f>
        <v/>
      </c>
      <c r="I12" s="565">
        <f>様式2_4旅費!$I12</f>
        <v>3800</v>
      </c>
      <c r="J12" s="8" t="s">
        <v>254</v>
      </c>
      <c r="K12" s="565" t="str">
        <f>様式2_4旅費!$K12</f>
        <v/>
      </c>
      <c r="L12" s="8" t="s">
        <v>255</v>
      </c>
      <c r="M12" s="8" t="s">
        <v>256</v>
      </c>
      <c r="N12" s="565" t="str">
        <f>IF(LEFT($C12,1)="G",0,様式2_4旅費!$N12)</f>
        <v/>
      </c>
      <c r="O12" s="565">
        <f>様式2_4旅費!$O12</f>
        <v>11600</v>
      </c>
      <c r="P12" s="8" t="s">
        <v>254</v>
      </c>
      <c r="Q12" s="565" t="str">
        <f>様式2_4旅費!$Q12</f>
        <v/>
      </c>
      <c r="R12" s="8" t="s">
        <v>257</v>
      </c>
      <c r="S12" s="8" t="s">
        <v>256</v>
      </c>
      <c r="T12" s="565" t="str">
        <f>IF(LEFT($C12,1)="G",0,様式2_4旅費!$T12)</f>
        <v/>
      </c>
      <c r="U12" s="565">
        <f>IF(LEFT($C12,1)="G",0,様式2_4旅費!$U12)</f>
        <v>0</v>
      </c>
      <c r="V12" s="151" t="str">
        <f t="shared" si="0"/>
        <v/>
      </c>
      <c r="W12" s="151"/>
      <c r="X12" s="304"/>
    </row>
    <row r="13" spans="1:30" ht="30" customHeight="1">
      <c r="A13" s="564">
        <f>様式2_4旅費!$A13</f>
        <v>0</v>
      </c>
      <c r="B13" s="565" t="str">
        <f>様式2_4旅費!$B13</f>
        <v/>
      </c>
      <c r="C13" s="567" t="str">
        <f>IF($A13=0,"",VLOOKUP($A13,従事者明細!$A$3:$F$52,4,FALSE))</f>
        <v/>
      </c>
      <c r="D13" s="565">
        <f>様式2_4旅費!$D13</f>
        <v>0</v>
      </c>
      <c r="E13" s="565" t="str">
        <f>IF(LEFT(C13,1)="G",0,様式2_4旅費!$E13)</f>
        <v/>
      </c>
      <c r="F13" s="565">
        <f>様式2_4旅費!$F13</f>
        <v>0</v>
      </c>
      <c r="G13" s="565" t="str">
        <f>様式2_4旅費!$G13</f>
        <v/>
      </c>
      <c r="I13" s="565">
        <f>様式2_4旅費!$I13</f>
        <v>3800</v>
      </c>
      <c r="J13" s="8" t="s">
        <v>254</v>
      </c>
      <c r="K13" s="565" t="str">
        <f>様式2_4旅費!$K13</f>
        <v/>
      </c>
      <c r="L13" s="8" t="s">
        <v>255</v>
      </c>
      <c r="M13" s="8" t="s">
        <v>256</v>
      </c>
      <c r="N13" s="565" t="str">
        <f>IF(LEFT($C13,1)="G",0,様式2_4旅費!$N13)</f>
        <v/>
      </c>
      <c r="O13" s="565">
        <f>様式2_4旅費!$O13</f>
        <v>11600</v>
      </c>
      <c r="P13" s="8" t="s">
        <v>254</v>
      </c>
      <c r="Q13" s="565" t="str">
        <f>様式2_4旅費!$Q13</f>
        <v/>
      </c>
      <c r="R13" s="8" t="s">
        <v>257</v>
      </c>
      <c r="S13" s="8" t="s">
        <v>256</v>
      </c>
      <c r="T13" s="565" t="str">
        <f>IF(LEFT($C13,1)="G",0,様式2_4旅費!$T13)</f>
        <v/>
      </c>
      <c r="U13" s="565">
        <f>IF(LEFT($C13,1)="G",0,様式2_4旅費!$U13)</f>
        <v>0</v>
      </c>
      <c r="V13" s="151" t="str">
        <f t="shared" si="0"/>
        <v/>
      </c>
      <c r="W13" s="151"/>
      <c r="X13" s="304"/>
    </row>
    <row r="14" spans="1:30" ht="30" customHeight="1">
      <c r="A14" s="564">
        <f>様式2_4旅費!$A14</f>
        <v>0</v>
      </c>
      <c r="B14" s="565" t="str">
        <f>様式2_4旅費!$B14</f>
        <v/>
      </c>
      <c r="C14" s="567" t="str">
        <f>IF($A14=0,"",VLOOKUP($A14,従事者明細!$A$3:$F$52,4,FALSE))</f>
        <v/>
      </c>
      <c r="D14" s="565">
        <f>様式2_4旅費!$D14</f>
        <v>0</v>
      </c>
      <c r="E14" s="565" t="str">
        <f>IF(LEFT(C14,1)="G",0,様式2_4旅費!$E14)</f>
        <v/>
      </c>
      <c r="F14" s="565">
        <f>様式2_4旅費!$F14</f>
        <v>0</v>
      </c>
      <c r="G14" s="565" t="str">
        <f>様式2_4旅費!$G14</f>
        <v/>
      </c>
      <c r="I14" s="565">
        <f>様式2_4旅費!$I14</f>
        <v>3800</v>
      </c>
      <c r="J14" s="8" t="s">
        <v>254</v>
      </c>
      <c r="K14" s="565" t="str">
        <f>様式2_4旅費!$K14</f>
        <v/>
      </c>
      <c r="L14" s="8" t="s">
        <v>255</v>
      </c>
      <c r="M14" s="8" t="s">
        <v>256</v>
      </c>
      <c r="N14" s="565" t="str">
        <f>IF(LEFT($C14,1)="G",0,様式2_4旅費!$N14)</f>
        <v/>
      </c>
      <c r="O14" s="565">
        <f>様式2_4旅費!$O14</f>
        <v>11600</v>
      </c>
      <c r="P14" s="8" t="s">
        <v>254</v>
      </c>
      <c r="Q14" s="565" t="str">
        <f>様式2_4旅費!$Q14</f>
        <v/>
      </c>
      <c r="R14" s="8" t="s">
        <v>257</v>
      </c>
      <c r="S14" s="8" t="s">
        <v>256</v>
      </c>
      <c r="T14" s="565" t="str">
        <f>IF(LEFT($C14,1)="G",0,様式2_4旅費!$T14)</f>
        <v/>
      </c>
      <c r="U14" s="565">
        <f>IF(LEFT($C14,1)="G",0,様式2_4旅費!$U14)</f>
        <v>0</v>
      </c>
      <c r="V14" s="151" t="str">
        <f t="shared" si="0"/>
        <v/>
      </c>
      <c r="W14" s="151"/>
      <c r="X14" s="304"/>
    </row>
    <row r="15" spans="1:30" ht="30" customHeight="1">
      <c r="A15" s="564">
        <f>様式2_4旅費!$A15</f>
        <v>0</v>
      </c>
      <c r="B15" s="565" t="str">
        <f>様式2_4旅費!$B15</f>
        <v/>
      </c>
      <c r="C15" s="567" t="str">
        <f>IF($A15=0,"",VLOOKUP($A15,従事者明細!$A$3:$F$52,4,FALSE))</f>
        <v/>
      </c>
      <c r="D15" s="565">
        <f>様式2_4旅費!$D15</f>
        <v>0</v>
      </c>
      <c r="E15" s="565" t="str">
        <f>IF(LEFT(C15,1)="G",0,様式2_4旅費!$E15)</f>
        <v/>
      </c>
      <c r="F15" s="565">
        <f>様式2_4旅費!$F15</f>
        <v>0</v>
      </c>
      <c r="G15" s="565" t="str">
        <f>様式2_4旅費!$G15</f>
        <v/>
      </c>
      <c r="I15" s="565">
        <f>様式2_4旅費!$I15</f>
        <v>3800</v>
      </c>
      <c r="J15" s="8" t="s">
        <v>254</v>
      </c>
      <c r="K15" s="565" t="str">
        <f>様式2_4旅費!$K15</f>
        <v/>
      </c>
      <c r="L15" s="8" t="s">
        <v>255</v>
      </c>
      <c r="M15" s="8" t="s">
        <v>256</v>
      </c>
      <c r="N15" s="565" t="str">
        <f>IF(LEFT($C15,1)="G",0,様式2_4旅費!$N15)</f>
        <v/>
      </c>
      <c r="O15" s="565">
        <f>様式2_4旅費!$O15</f>
        <v>11600</v>
      </c>
      <c r="P15" s="8" t="s">
        <v>254</v>
      </c>
      <c r="Q15" s="565" t="str">
        <f>様式2_4旅費!$Q15</f>
        <v/>
      </c>
      <c r="R15" s="8" t="s">
        <v>257</v>
      </c>
      <c r="S15" s="8" t="s">
        <v>256</v>
      </c>
      <c r="T15" s="565" t="str">
        <f>IF(LEFT($C15,1)="G",0,様式2_4旅費!$T15)</f>
        <v/>
      </c>
      <c r="U15" s="565">
        <f>IF(LEFT($C15,1)="G",0,様式2_4旅費!$U15)</f>
        <v>0</v>
      </c>
      <c r="V15" s="151" t="str">
        <f t="shared" si="0"/>
        <v/>
      </c>
      <c r="W15" s="151"/>
      <c r="X15" s="304"/>
    </row>
    <row r="16" spans="1:30" ht="30" customHeight="1">
      <c r="A16" s="564">
        <f>様式2_4旅費!$A16</f>
        <v>0</v>
      </c>
      <c r="B16" s="565" t="str">
        <f>様式2_4旅費!$B16</f>
        <v/>
      </c>
      <c r="C16" s="567" t="str">
        <f>IF($A16=0,"",VLOOKUP($A16,従事者明細!$A$3:$F$52,4,FALSE))</f>
        <v/>
      </c>
      <c r="D16" s="565">
        <f>様式2_4旅費!$D16</f>
        <v>0</v>
      </c>
      <c r="E16" s="565" t="str">
        <f>IF(LEFT(C16,1)="G",0,様式2_4旅費!$E16)</f>
        <v/>
      </c>
      <c r="F16" s="565">
        <f>様式2_4旅費!$F16</f>
        <v>0</v>
      </c>
      <c r="G16" s="565" t="str">
        <f>様式2_4旅費!$G16</f>
        <v/>
      </c>
      <c r="I16" s="565">
        <f>様式2_4旅費!$I16</f>
        <v>3800</v>
      </c>
      <c r="J16" s="8" t="s">
        <v>254</v>
      </c>
      <c r="K16" s="565" t="str">
        <f>様式2_4旅費!$K16</f>
        <v/>
      </c>
      <c r="L16" s="8" t="s">
        <v>255</v>
      </c>
      <c r="M16" s="8" t="s">
        <v>256</v>
      </c>
      <c r="N16" s="565" t="str">
        <f>IF(LEFT($C16,1)="G",0,様式2_4旅費!$N16)</f>
        <v/>
      </c>
      <c r="O16" s="565">
        <f>様式2_4旅費!$O16</f>
        <v>11600</v>
      </c>
      <c r="P16" s="8" t="s">
        <v>254</v>
      </c>
      <c r="Q16" s="565" t="str">
        <f>様式2_4旅費!$Q16</f>
        <v/>
      </c>
      <c r="R16" s="8" t="s">
        <v>257</v>
      </c>
      <c r="S16" s="8" t="s">
        <v>256</v>
      </c>
      <c r="T16" s="565" t="str">
        <f>IF(LEFT($C16,1)="G",0,様式2_4旅費!$T16)</f>
        <v/>
      </c>
      <c r="U16" s="565">
        <f>IF(LEFT($C16,1)="G",0,様式2_4旅費!$U16)</f>
        <v>0</v>
      </c>
      <c r="V16" s="151" t="str">
        <f t="shared" si="0"/>
        <v/>
      </c>
      <c r="W16" s="151"/>
      <c r="X16" s="304"/>
    </row>
    <row r="17" spans="1:24" ht="30" customHeight="1">
      <c r="A17" s="564">
        <f>様式2_4旅費!$A17</f>
        <v>0</v>
      </c>
      <c r="B17" s="565" t="str">
        <f>様式2_4旅費!$B17</f>
        <v/>
      </c>
      <c r="C17" s="567" t="str">
        <f>IF($A17=0,"",VLOOKUP($A17,従事者明細!$A$3:$F$52,4,FALSE))</f>
        <v/>
      </c>
      <c r="D17" s="565">
        <f>様式2_4旅費!$D17</f>
        <v>0</v>
      </c>
      <c r="E17" s="565" t="str">
        <f>IF(LEFT(C17,1)="G",0,様式2_4旅費!$E17)</f>
        <v/>
      </c>
      <c r="F17" s="565">
        <f>様式2_4旅費!$F17</f>
        <v>0</v>
      </c>
      <c r="G17" s="565" t="str">
        <f>様式2_4旅費!$G17</f>
        <v/>
      </c>
      <c r="I17" s="565">
        <f>様式2_4旅費!$I17</f>
        <v>3800</v>
      </c>
      <c r="J17" s="8" t="s">
        <v>254</v>
      </c>
      <c r="K17" s="565" t="str">
        <f>様式2_4旅費!$K17</f>
        <v/>
      </c>
      <c r="L17" s="8" t="s">
        <v>255</v>
      </c>
      <c r="M17" s="8" t="s">
        <v>256</v>
      </c>
      <c r="N17" s="565" t="str">
        <f>IF(LEFT($C17,1)="G",0,様式2_4旅費!$N17)</f>
        <v/>
      </c>
      <c r="O17" s="565">
        <f>様式2_4旅費!$O17</f>
        <v>11600</v>
      </c>
      <c r="P17" s="8" t="s">
        <v>254</v>
      </c>
      <c r="Q17" s="565" t="str">
        <f>様式2_4旅費!$Q17</f>
        <v/>
      </c>
      <c r="R17" s="8" t="s">
        <v>257</v>
      </c>
      <c r="S17" s="8" t="s">
        <v>256</v>
      </c>
      <c r="T17" s="565" t="str">
        <f>IF(LEFT($C17,1)="G",0,様式2_4旅費!$T17)</f>
        <v/>
      </c>
      <c r="U17" s="565">
        <f>IF(LEFT($C17,1)="G",0,様式2_4旅費!$U17)</f>
        <v>0</v>
      </c>
      <c r="V17" s="151" t="str">
        <f t="shared" si="0"/>
        <v/>
      </c>
      <c r="W17" s="151"/>
      <c r="X17" s="304"/>
    </row>
    <row r="18" spans="1:24" ht="30" customHeight="1">
      <c r="A18" s="564">
        <f>様式2_4旅費!$A18</f>
        <v>0</v>
      </c>
      <c r="B18" s="565" t="str">
        <f>様式2_4旅費!$B18</f>
        <v/>
      </c>
      <c r="C18" s="567" t="str">
        <f>IF($A18=0,"",VLOOKUP($A18,従事者明細!$A$3:$F$52,4,FALSE))</f>
        <v/>
      </c>
      <c r="D18" s="565">
        <f>様式2_4旅費!$D18</f>
        <v>0</v>
      </c>
      <c r="E18" s="565" t="str">
        <f>IF(LEFT(C18,1)="G",0,様式2_4旅費!$E18)</f>
        <v/>
      </c>
      <c r="F18" s="565">
        <f>様式2_4旅費!$F18</f>
        <v>0</v>
      </c>
      <c r="G18" s="565" t="str">
        <f>様式2_4旅費!$G18</f>
        <v/>
      </c>
      <c r="I18" s="565">
        <f>様式2_4旅費!$I18</f>
        <v>3800</v>
      </c>
      <c r="J18" s="8" t="s">
        <v>254</v>
      </c>
      <c r="K18" s="565" t="str">
        <f>様式2_4旅費!$K18</f>
        <v/>
      </c>
      <c r="L18" s="8" t="s">
        <v>255</v>
      </c>
      <c r="M18" s="8" t="s">
        <v>256</v>
      </c>
      <c r="N18" s="565" t="str">
        <f>IF(LEFT($C18,1)="G",0,様式2_4旅費!$N18)</f>
        <v/>
      </c>
      <c r="O18" s="565">
        <f>様式2_4旅費!$O18</f>
        <v>11600</v>
      </c>
      <c r="P18" s="8" t="s">
        <v>254</v>
      </c>
      <c r="Q18" s="565" t="str">
        <f>様式2_4旅費!$Q18</f>
        <v/>
      </c>
      <c r="R18" s="8" t="s">
        <v>257</v>
      </c>
      <c r="S18" s="8" t="s">
        <v>256</v>
      </c>
      <c r="T18" s="565" t="str">
        <f>IF(LEFT($C18,1)="G",0,様式2_4旅費!$T18)</f>
        <v/>
      </c>
      <c r="U18" s="565">
        <f>IF(LEFT($C18,1)="G",0,様式2_4旅費!$U18)</f>
        <v>0</v>
      </c>
      <c r="V18" s="151" t="str">
        <f t="shared" si="0"/>
        <v/>
      </c>
      <c r="W18" s="151"/>
      <c r="X18" s="304"/>
    </row>
    <row r="19" spans="1:24" ht="30" customHeight="1">
      <c r="A19" s="564">
        <f>様式2_4旅費!$A19</f>
        <v>0</v>
      </c>
      <c r="B19" s="565" t="str">
        <f>様式2_4旅費!$B19</f>
        <v/>
      </c>
      <c r="C19" s="567" t="str">
        <f>IF($A19=0,"",VLOOKUP($A19,従事者明細!$A$3:$F$52,4,FALSE))</f>
        <v/>
      </c>
      <c r="D19" s="565">
        <f>様式2_4旅費!$D19</f>
        <v>0</v>
      </c>
      <c r="E19" s="565" t="str">
        <f>IF(LEFT(C19,1)="G",0,様式2_4旅費!$E19)</f>
        <v/>
      </c>
      <c r="F19" s="565">
        <f>様式2_4旅費!$F19</f>
        <v>0</v>
      </c>
      <c r="G19" s="565" t="str">
        <f>様式2_4旅費!$G19</f>
        <v/>
      </c>
      <c r="I19" s="565">
        <f>様式2_4旅費!$I19</f>
        <v>3800</v>
      </c>
      <c r="J19" s="8" t="s">
        <v>254</v>
      </c>
      <c r="K19" s="565" t="str">
        <f>様式2_4旅費!$K19</f>
        <v/>
      </c>
      <c r="L19" s="8" t="s">
        <v>255</v>
      </c>
      <c r="M19" s="8" t="s">
        <v>256</v>
      </c>
      <c r="N19" s="565" t="str">
        <f>IF(LEFT($C19,1)="G",0,様式2_4旅費!$N19)</f>
        <v/>
      </c>
      <c r="O19" s="565">
        <f>様式2_4旅費!$O19</f>
        <v>11600</v>
      </c>
      <c r="P19" s="8" t="s">
        <v>254</v>
      </c>
      <c r="Q19" s="565" t="str">
        <f>様式2_4旅費!$Q19</f>
        <v/>
      </c>
      <c r="R19" s="8" t="s">
        <v>257</v>
      </c>
      <c r="S19" s="8" t="s">
        <v>256</v>
      </c>
      <c r="T19" s="565" t="str">
        <f>IF(LEFT($C19,1)="G",0,様式2_4旅費!$T19)</f>
        <v/>
      </c>
      <c r="U19" s="565">
        <f>IF(LEFT($C19,1)="G",0,様式2_4旅費!$U19)</f>
        <v>0</v>
      </c>
      <c r="V19" s="151" t="str">
        <f t="shared" si="0"/>
        <v/>
      </c>
      <c r="W19" s="151"/>
      <c r="X19" s="304"/>
    </row>
    <row r="20" spans="1:24" ht="30" customHeight="1">
      <c r="A20" s="564">
        <f>様式2_4旅費!$A20</f>
        <v>0</v>
      </c>
      <c r="B20" s="565" t="str">
        <f>様式2_4旅費!$B20</f>
        <v/>
      </c>
      <c r="C20" s="567" t="str">
        <f>IF($A20=0,"",VLOOKUP($A20,従事者明細!$A$3:$F$52,4,FALSE))</f>
        <v/>
      </c>
      <c r="D20" s="565">
        <f>様式2_4旅費!$D20</f>
        <v>0</v>
      </c>
      <c r="E20" s="565" t="str">
        <f>IF(LEFT(C20,1)="G",0,様式2_4旅費!$E20)</f>
        <v/>
      </c>
      <c r="F20" s="565">
        <f>様式2_4旅費!$F20</f>
        <v>0</v>
      </c>
      <c r="G20" s="565" t="str">
        <f>様式2_4旅費!$G20</f>
        <v/>
      </c>
      <c r="I20" s="565">
        <f>様式2_4旅費!$I20</f>
        <v>3800</v>
      </c>
      <c r="J20" s="8" t="s">
        <v>254</v>
      </c>
      <c r="K20" s="565" t="str">
        <f>様式2_4旅費!$K20</f>
        <v/>
      </c>
      <c r="L20" s="8" t="s">
        <v>255</v>
      </c>
      <c r="M20" s="8" t="s">
        <v>256</v>
      </c>
      <c r="N20" s="565" t="str">
        <f>IF(LEFT($C20,1)="G",0,様式2_4旅費!$N20)</f>
        <v/>
      </c>
      <c r="O20" s="565">
        <f>様式2_4旅費!$O20</f>
        <v>11600</v>
      </c>
      <c r="P20" s="8" t="s">
        <v>254</v>
      </c>
      <c r="Q20" s="565" t="str">
        <f>様式2_4旅費!$Q20</f>
        <v/>
      </c>
      <c r="R20" s="8" t="s">
        <v>257</v>
      </c>
      <c r="S20" s="8" t="s">
        <v>256</v>
      </c>
      <c r="T20" s="565" t="str">
        <f>IF(LEFT($C20,1)="G",0,様式2_4旅費!$T20)</f>
        <v/>
      </c>
      <c r="U20" s="565">
        <f>IF(LEFT($C20,1)="G",0,様式2_4旅費!$U20)</f>
        <v>0</v>
      </c>
      <c r="V20" s="151" t="str">
        <f t="shared" si="0"/>
        <v/>
      </c>
      <c r="W20" s="151"/>
      <c r="X20" s="304"/>
    </row>
    <row r="21" spans="1:24" ht="30" customHeight="1">
      <c r="A21" s="564">
        <f>様式2_4旅費!$A21</f>
        <v>0</v>
      </c>
      <c r="B21" s="565" t="str">
        <f>様式2_4旅費!$B21</f>
        <v/>
      </c>
      <c r="C21" s="567" t="str">
        <f>IF($A21=0,"",VLOOKUP($A21,従事者明細!$A$3:$F$52,4,FALSE))</f>
        <v/>
      </c>
      <c r="D21" s="565">
        <f>様式2_4旅費!$D21</f>
        <v>0</v>
      </c>
      <c r="E21" s="565" t="str">
        <f>IF(LEFT(C21,1)="G",0,様式2_4旅費!$E21)</f>
        <v/>
      </c>
      <c r="F21" s="565">
        <f>様式2_4旅費!$F21</f>
        <v>0</v>
      </c>
      <c r="G21" s="565" t="str">
        <f>様式2_4旅費!$G21</f>
        <v/>
      </c>
      <c r="I21" s="565">
        <f>様式2_4旅費!$I21</f>
        <v>3800</v>
      </c>
      <c r="J21" s="8" t="s">
        <v>254</v>
      </c>
      <c r="K21" s="565" t="str">
        <f>様式2_4旅費!$K21</f>
        <v/>
      </c>
      <c r="L21" s="8" t="s">
        <v>255</v>
      </c>
      <c r="M21" s="8" t="s">
        <v>256</v>
      </c>
      <c r="N21" s="565" t="str">
        <f>IF(LEFT($C21,1)="G",0,様式2_4旅費!$N21)</f>
        <v/>
      </c>
      <c r="O21" s="565">
        <f>様式2_4旅費!$O21</f>
        <v>11600</v>
      </c>
      <c r="P21" s="8" t="s">
        <v>254</v>
      </c>
      <c r="Q21" s="565" t="str">
        <f>様式2_4旅費!$Q21</f>
        <v/>
      </c>
      <c r="R21" s="8" t="s">
        <v>257</v>
      </c>
      <c r="S21" s="8" t="s">
        <v>256</v>
      </c>
      <c r="T21" s="565" t="str">
        <f>IF(LEFT($C21,1)="G",0,様式2_4旅費!$T21)</f>
        <v/>
      </c>
      <c r="U21" s="565">
        <f>IF(LEFT($C21,1)="G",0,様式2_4旅費!$U21)</f>
        <v>0</v>
      </c>
      <c r="V21" s="151" t="str">
        <f t="shared" si="0"/>
        <v/>
      </c>
      <c r="W21" s="151"/>
      <c r="X21" s="304"/>
    </row>
    <row r="22" spans="1:24" ht="30" customHeight="1">
      <c r="A22" s="564">
        <f>様式2_4旅費!$A22</f>
        <v>0</v>
      </c>
      <c r="B22" s="565" t="str">
        <f>様式2_4旅費!$B22</f>
        <v/>
      </c>
      <c r="C22" s="567" t="str">
        <f>IF($A22=0,"",VLOOKUP($A22,従事者明細!$A$3:$F$52,4,FALSE))</f>
        <v/>
      </c>
      <c r="D22" s="565">
        <f>様式2_4旅費!$D22</f>
        <v>0</v>
      </c>
      <c r="E22" s="565" t="str">
        <f>IF(LEFT(C22,1)="G",0,様式2_4旅費!$E22)</f>
        <v/>
      </c>
      <c r="F22" s="565">
        <f>様式2_4旅費!$F22</f>
        <v>0</v>
      </c>
      <c r="G22" s="565" t="str">
        <f>様式2_4旅費!$G22</f>
        <v/>
      </c>
      <c r="I22" s="565">
        <f>様式2_4旅費!$I22</f>
        <v>3800</v>
      </c>
      <c r="J22" s="8" t="s">
        <v>254</v>
      </c>
      <c r="K22" s="565" t="str">
        <f>様式2_4旅費!$K22</f>
        <v/>
      </c>
      <c r="L22" s="8" t="s">
        <v>255</v>
      </c>
      <c r="M22" s="8" t="s">
        <v>256</v>
      </c>
      <c r="N22" s="565" t="str">
        <f>IF(LEFT($C22,1)="G",0,様式2_4旅費!$N22)</f>
        <v/>
      </c>
      <c r="O22" s="565">
        <f>様式2_4旅費!$O22</f>
        <v>11600</v>
      </c>
      <c r="P22" s="8" t="s">
        <v>254</v>
      </c>
      <c r="Q22" s="565" t="str">
        <f>様式2_4旅費!$Q22</f>
        <v/>
      </c>
      <c r="R22" s="8" t="s">
        <v>257</v>
      </c>
      <c r="S22" s="8" t="s">
        <v>256</v>
      </c>
      <c r="T22" s="565" t="str">
        <f>IF(LEFT($C22,1)="G",0,様式2_4旅費!$T22)</f>
        <v/>
      </c>
      <c r="U22" s="565">
        <f>IF(LEFT($C22,1)="G",0,様式2_4旅費!$U22)</f>
        <v>0</v>
      </c>
      <c r="V22" s="151" t="str">
        <f t="shared" si="0"/>
        <v/>
      </c>
      <c r="W22" s="151"/>
      <c r="X22" s="304"/>
    </row>
    <row r="23" spans="1:24" ht="30" customHeight="1">
      <c r="A23" s="564">
        <f>様式2_4旅費!$A23</f>
        <v>0</v>
      </c>
      <c r="B23" s="565" t="str">
        <f>様式2_4旅費!$B23</f>
        <v/>
      </c>
      <c r="C23" s="567" t="str">
        <f>IF($A23=0,"",VLOOKUP($A23,従事者明細!$A$3:$F$52,4,FALSE))</f>
        <v/>
      </c>
      <c r="D23" s="565">
        <f>様式2_4旅費!$D23</f>
        <v>0</v>
      </c>
      <c r="E23" s="565" t="str">
        <f>IF(LEFT(C23,1)="G",0,様式2_4旅費!$E23)</f>
        <v/>
      </c>
      <c r="F23" s="565">
        <f>様式2_4旅費!$F23</f>
        <v>0</v>
      </c>
      <c r="G23" s="565" t="str">
        <f>様式2_4旅費!$G23</f>
        <v/>
      </c>
      <c r="I23" s="565">
        <f>様式2_4旅費!$I23</f>
        <v>3800</v>
      </c>
      <c r="J23" s="8" t="s">
        <v>254</v>
      </c>
      <c r="K23" s="565" t="str">
        <f>様式2_4旅費!$K23</f>
        <v/>
      </c>
      <c r="L23" s="8" t="s">
        <v>255</v>
      </c>
      <c r="M23" s="8" t="s">
        <v>256</v>
      </c>
      <c r="N23" s="565" t="str">
        <f>IF(LEFT($C23,1)="G",0,様式2_4旅費!$N23)</f>
        <v/>
      </c>
      <c r="O23" s="565">
        <f>様式2_4旅費!$O23</f>
        <v>11600</v>
      </c>
      <c r="P23" s="8" t="s">
        <v>254</v>
      </c>
      <c r="Q23" s="565" t="str">
        <f>様式2_4旅費!$Q23</f>
        <v/>
      </c>
      <c r="R23" s="8" t="s">
        <v>257</v>
      </c>
      <c r="S23" s="8" t="s">
        <v>256</v>
      </c>
      <c r="T23" s="565" t="str">
        <f>IF(LEFT($C23,1)="G",0,様式2_4旅費!$T23)</f>
        <v/>
      </c>
      <c r="U23" s="565">
        <f>IF(LEFT($C23,1)="G",0,様式2_4旅費!$U23)</f>
        <v>0</v>
      </c>
      <c r="V23" s="151" t="str">
        <f t="shared" si="0"/>
        <v/>
      </c>
      <c r="W23" s="151"/>
      <c r="X23" s="304"/>
    </row>
    <row r="24" spans="1:24" ht="30" customHeight="1">
      <c r="A24" s="564">
        <f>様式2_4旅費!$A24</f>
        <v>0</v>
      </c>
      <c r="B24" s="565" t="str">
        <f>様式2_4旅費!$B24</f>
        <v/>
      </c>
      <c r="C24" s="567" t="str">
        <f>IF($A24=0,"",VLOOKUP($A24,従事者明細!$A$3:$F$52,4,FALSE))</f>
        <v/>
      </c>
      <c r="D24" s="565">
        <f>様式2_4旅費!$D24</f>
        <v>0</v>
      </c>
      <c r="E24" s="565" t="str">
        <f>IF(LEFT(C24,1)="G",0,様式2_4旅費!$E24)</f>
        <v/>
      </c>
      <c r="F24" s="565">
        <f>様式2_4旅費!$F24</f>
        <v>0</v>
      </c>
      <c r="G24" s="565" t="str">
        <f>様式2_4旅費!$G24</f>
        <v/>
      </c>
      <c r="I24" s="565">
        <f>様式2_4旅費!$I24</f>
        <v>3800</v>
      </c>
      <c r="J24" s="8" t="s">
        <v>254</v>
      </c>
      <c r="K24" s="565" t="str">
        <f>様式2_4旅費!$K24</f>
        <v/>
      </c>
      <c r="L24" s="8" t="s">
        <v>255</v>
      </c>
      <c r="M24" s="8" t="s">
        <v>256</v>
      </c>
      <c r="N24" s="565" t="str">
        <f>IF(LEFT($C24,1)="G",0,様式2_4旅費!$N24)</f>
        <v/>
      </c>
      <c r="O24" s="565">
        <f>様式2_4旅費!$O24</f>
        <v>11600</v>
      </c>
      <c r="P24" s="8" t="s">
        <v>254</v>
      </c>
      <c r="Q24" s="565" t="str">
        <f>様式2_4旅費!$Q24</f>
        <v/>
      </c>
      <c r="R24" s="8" t="s">
        <v>257</v>
      </c>
      <c r="S24" s="8" t="s">
        <v>256</v>
      </c>
      <c r="T24" s="565" t="str">
        <f>IF(LEFT($C24,1)="G",0,様式2_4旅費!$T24)</f>
        <v/>
      </c>
      <c r="U24" s="565">
        <f>IF(LEFT($C24,1)="G",0,様式2_4旅費!$U24)</f>
        <v>0</v>
      </c>
      <c r="V24" s="151" t="str">
        <f t="shared" si="0"/>
        <v/>
      </c>
      <c r="W24" s="151"/>
      <c r="X24" s="304"/>
    </row>
    <row r="25" spans="1:24" ht="30" customHeight="1">
      <c r="A25" s="564">
        <f>様式2_4旅費!$A25</f>
        <v>0</v>
      </c>
      <c r="B25" s="565" t="str">
        <f>様式2_4旅費!$B25</f>
        <v/>
      </c>
      <c r="C25" s="567" t="str">
        <f>IF($A25=0,"",VLOOKUP($A25,従事者明細!$A$3:$F$52,4,FALSE))</f>
        <v/>
      </c>
      <c r="D25" s="565">
        <f>様式2_4旅費!$D25</f>
        <v>0</v>
      </c>
      <c r="E25" s="565" t="str">
        <f>IF(LEFT(C25,1)="G",0,様式2_4旅費!$E25)</f>
        <v/>
      </c>
      <c r="F25" s="565">
        <f>様式2_4旅費!$F25</f>
        <v>0</v>
      </c>
      <c r="G25" s="565" t="str">
        <f>様式2_4旅費!$G25</f>
        <v/>
      </c>
      <c r="I25" s="565">
        <f>様式2_4旅費!$I25</f>
        <v>3800</v>
      </c>
      <c r="J25" s="8" t="s">
        <v>254</v>
      </c>
      <c r="K25" s="565" t="str">
        <f>様式2_4旅費!$K25</f>
        <v/>
      </c>
      <c r="L25" s="8" t="s">
        <v>255</v>
      </c>
      <c r="M25" s="8" t="s">
        <v>256</v>
      </c>
      <c r="N25" s="565" t="str">
        <f>IF(LEFT($C25,1)="G",0,様式2_4旅費!$N25)</f>
        <v/>
      </c>
      <c r="O25" s="565">
        <f>様式2_4旅費!$O25</f>
        <v>11600</v>
      </c>
      <c r="P25" s="8" t="s">
        <v>254</v>
      </c>
      <c r="Q25" s="565" t="str">
        <f>様式2_4旅費!$Q25</f>
        <v/>
      </c>
      <c r="R25" s="8" t="s">
        <v>257</v>
      </c>
      <c r="S25" s="8" t="s">
        <v>256</v>
      </c>
      <c r="T25" s="565" t="str">
        <f>IF(LEFT($C25,1)="G",0,様式2_4旅費!$T25)</f>
        <v/>
      </c>
      <c r="U25" s="565">
        <f>IF(LEFT($C25,1)="G",0,様式2_4旅費!$U25)</f>
        <v>0</v>
      </c>
      <c r="V25" s="151" t="str">
        <f t="shared" si="0"/>
        <v/>
      </c>
      <c r="W25" s="151"/>
      <c r="X25" s="304"/>
    </row>
    <row r="26" spans="1:24" ht="30" hidden="1" customHeight="1">
      <c r="A26" s="564">
        <f>様式2_4旅費!$A26</f>
        <v>0</v>
      </c>
      <c r="B26" s="565" t="str">
        <f>様式2_4旅費!$B26</f>
        <v/>
      </c>
      <c r="C26" s="567" t="str">
        <f>IF($A26=0,"",VLOOKUP($A26,従事者明細!$A$3:$F$52,4,FALSE))</f>
        <v/>
      </c>
      <c r="D26" s="565">
        <f>様式2_4旅費!$D26</f>
        <v>0</v>
      </c>
      <c r="E26" s="565" t="str">
        <f>IF(LEFT(C26,1)="G",0,様式2_4旅費!$E26)</f>
        <v/>
      </c>
      <c r="F26" s="565">
        <f>様式2_4旅費!$F26</f>
        <v>0</v>
      </c>
      <c r="G26" s="565" t="str">
        <f>様式2_4旅費!$G26</f>
        <v/>
      </c>
      <c r="I26" s="565">
        <f>様式2_4旅費!$I26</f>
        <v>3800</v>
      </c>
      <c r="J26" s="8" t="s">
        <v>254</v>
      </c>
      <c r="K26" s="565" t="str">
        <f>様式2_4旅費!$K26</f>
        <v/>
      </c>
      <c r="L26" s="8" t="s">
        <v>255</v>
      </c>
      <c r="M26" s="8" t="s">
        <v>256</v>
      </c>
      <c r="N26" s="565" t="str">
        <f>IF(LEFT($C26,1)="G",0,様式2_4旅費!$N26)</f>
        <v/>
      </c>
      <c r="O26" s="565">
        <f>様式2_4旅費!$O26</f>
        <v>11600</v>
      </c>
      <c r="P26" s="8" t="s">
        <v>254</v>
      </c>
      <c r="Q26" s="565" t="str">
        <f>様式2_4旅費!$Q26</f>
        <v/>
      </c>
      <c r="R26" s="8" t="s">
        <v>257</v>
      </c>
      <c r="S26" s="8" t="s">
        <v>256</v>
      </c>
      <c r="T26" s="565" t="str">
        <f>IF(LEFT($C26,1)="G",0,様式2_4旅費!$T26)</f>
        <v/>
      </c>
      <c r="U26" s="565">
        <f>IF(LEFT($C26,1)="G",0,様式2_4旅費!$U26)</f>
        <v>0</v>
      </c>
      <c r="V26" s="151" t="str">
        <f t="shared" si="0"/>
        <v/>
      </c>
      <c r="W26" s="151"/>
      <c r="X26" s="304"/>
    </row>
    <row r="27" spans="1:24" ht="30" hidden="1" customHeight="1">
      <c r="A27" s="564">
        <f>様式2_4旅費!$A27</f>
        <v>0</v>
      </c>
      <c r="B27" s="565" t="str">
        <f>様式2_4旅費!$B27</f>
        <v/>
      </c>
      <c r="C27" s="567" t="str">
        <f>IF($A27=0,"",VLOOKUP($A27,従事者明細!$A$3:$F$52,4,FALSE))</f>
        <v/>
      </c>
      <c r="D27" s="565">
        <f>様式2_4旅費!$D27</f>
        <v>0</v>
      </c>
      <c r="E27" s="565" t="str">
        <f>IF(LEFT(C27,1)="G",0,様式2_4旅費!$E27)</f>
        <v/>
      </c>
      <c r="F27" s="565">
        <f>様式2_4旅費!$F27</f>
        <v>0</v>
      </c>
      <c r="G27" s="565" t="str">
        <f>様式2_4旅費!$G27</f>
        <v/>
      </c>
      <c r="I27" s="565">
        <f>様式2_4旅費!$I27</f>
        <v>3800</v>
      </c>
      <c r="J27" s="8" t="s">
        <v>254</v>
      </c>
      <c r="K27" s="565" t="str">
        <f>様式2_4旅費!$K27</f>
        <v/>
      </c>
      <c r="L27" s="8" t="s">
        <v>255</v>
      </c>
      <c r="M27" s="8" t="s">
        <v>256</v>
      </c>
      <c r="N27" s="565" t="str">
        <f>IF(LEFT($C27,1)="G",0,様式2_4旅費!$N27)</f>
        <v/>
      </c>
      <c r="O27" s="565">
        <f>様式2_4旅費!$O27</f>
        <v>11600</v>
      </c>
      <c r="P27" s="8" t="s">
        <v>254</v>
      </c>
      <c r="Q27" s="565" t="str">
        <f>様式2_4旅費!$Q27</f>
        <v/>
      </c>
      <c r="R27" s="8" t="s">
        <v>257</v>
      </c>
      <c r="S27" s="8" t="s">
        <v>256</v>
      </c>
      <c r="T27" s="565" t="str">
        <f>IF(LEFT($C27,1)="G",0,様式2_4旅費!$T27)</f>
        <v/>
      </c>
      <c r="U27" s="565">
        <f>IF(LEFT($C27,1)="G",0,様式2_4旅費!$U27)</f>
        <v>0</v>
      </c>
      <c r="V27" s="151" t="str">
        <f t="shared" si="0"/>
        <v/>
      </c>
      <c r="W27" s="151"/>
      <c r="X27" s="304"/>
    </row>
    <row r="28" spans="1:24" ht="30" hidden="1" customHeight="1">
      <c r="A28" s="564">
        <f>様式2_4旅費!$A28</f>
        <v>0</v>
      </c>
      <c r="B28" s="565" t="str">
        <f>様式2_4旅費!$B28</f>
        <v/>
      </c>
      <c r="C28" s="567" t="str">
        <f>IF($A28=0,"",VLOOKUP($A28,従事者明細!$A$3:$F$52,4,FALSE))</f>
        <v/>
      </c>
      <c r="D28" s="565">
        <f>様式2_4旅費!$D28</f>
        <v>0</v>
      </c>
      <c r="E28" s="565" t="str">
        <f>IF(LEFT(C28,1)="G",0,様式2_4旅費!$E28)</f>
        <v/>
      </c>
      <c r="F28" s="565">
        <f>様式2_4旅費!$F28</f>
        <v>0</v>
      </c>
      <c r="G28" s="565" t="str">
        <f>様式2_4旅費!$G28</f>
        <v/>
      </c>
      <c r="I28" s="565">
        <f>様式2_4旅費!$I28</f>
        <v>3800</v>
      </c>
      <c r="J28" s="8" t="s">
        <v>254</v>
      </c>
      <c r="K28" s="565" t="str">
        <f>様式2_4旅費!$K28</f>
        <v/>
      </c>
      <c r="L28" s="8" t="s">
        <v>255</v>
      </c>
      <c r="M28" s="8" t="s">
        <v>256</v>
      </c>
      <c r="N28" s="565" t="str">
        <f>IF(LEFT($C28,1)="G",0,様式2_4旅費!$N28)</f>
        <v/>
      </c>
      <c r="O28" s="565">
        <f>様式2_4旅費!$O28</f>
        <v>11600</v>
      </c>
      <c r="P28" s="8" t="s">
        <v>254</v>
      </c>
      <c r="Q28" s="565" t="str">
        <f>様式2_4旅費!$Q28</f>
        <v/>
      </c>
      <c r="R28" s="8" t="s">
        <v>257</v>
      </c>
      <c r="S28" s="8" t="s">
        <v>256</v>
      </c>
      <c r="T28" s="565" t="str">
        <f>IF(LEFT($C28,1)="G",0,様式2_4旅費!$T28)</f>
        <v/>
      </c>
      <c r="U28" s="565">
        <f>IF(LEFT($C28,1)="G",0,様式2_4旅費!$U28)</f>
        <v>0</v>
      </c>
      <c r="V28" s="151" t="str">
        <f t="shared" si="0"/>
        <v/>
      </c>
      <c r="W28" s="151"/>
      <c r="X28" s="304"/>
    </row>
    <row r="29" spans="1:24" ht="30" hidden="1" customHeight="1">
      <c r="A29" s="564">
        <f>様式2_4旅費!$A29</f>
        <v>0</v>
      </c>
      <c r="B29" s="565" t="str">
        <f>様式2_4旅費!$B29</f>
        <v/>
      </c>
      <c r="C29" s="567" t="str">
        <f>IF($A29=0,"",VLOOKUP($A29,従事者明細!$A$3:$F$52,4,FALSE))</f>
        <v/>
      </c>
      <c r="D29" s="565">
        <f>様式2_4旅費!$D29</f>
        <v>0</v>
      </c>
      <c r="E29" s="565" t="str">
        <f>IF(LEFT(C29,1)="G",0,様式2_4旅費!$E29)</f>
        <v/>
      </c>
      <c r="F29" s="565">
        <f>様式2_4旅費!$F29</f>
        <v>0</v>
      </c>
      <c r="G29" s="565" t="str">
        <f>様式2_4旅費!$G29</f>
        <v/>
      </c>
      <c r="I29" s="565">
        <f>様式2_4旅費!$I29</f>
        <v>3800</v>
      </c>
      <c r="J29" s="8" t="s">
        <v>254</v>
      </c>
      <c r="K29" s="565" t="str">
        <f>様式2_4旅費!$K29</f>
        <v/>
      </c>
      <c r="L29" s="8" t="s">
        <v>255</v>
      </c>
      <c r="M29" s="8" t="s">
        <v>256</v>
      </c>
      <c r="N29" s="565" t="str">
        <f>IF(LEFT($C29,1)="G",0,様式2_4旅費!$N29)</f>
        <v/>
      </c>
      <c r="O29" s="565">
        <f>様式2_4旅費!$O29</f>
        <v>11600</v>
      </c>
      <c r="P29" s="8" t="s">
        <v>254</v>
      </c>
      <c r="Q29" s="565" t="str">
        <f>様式2_4旅費!$Q29</f>
        <v/>
      </c>
      <c r="R29" s="8" t="s">
        <v>257</v>
      </c>
      <c r="S29" s="8" t="s">
        <v>256</v>
      </c>
      <c r="T29" s="565" t="str">
        <f>IF(LEFT($C29,1)="G",0,様式2_4旅費!$T29)</f>
        <v/>
      </c>
      <c r="U29" s="565">
        <f>IF(LEFT($C29,1)="G",0,様式2_4旅費!$U29)</f>
        <v>0</v>
      </c>
      <c r="V29" s="151" t="str">
        <f t="shared" si="0"/>
        <v/>
      </c>
      <c r="W29" s="151"/>
      <c r="X29" s="304"/>
    </row>
    <row r="30" spans="1:24" ht="30" hidden="1" customHeight="1">
      <c r="A30" s="564">
        <f>様式2_4旅費!$A30</f>
        <v>0</v>
      </c>
      <c r="B30" s="565" t="str">
        <f>様式2_4旅費!$B30</f>
        <v/>
      </c>
      <c r="C30" s="567" t="str">
        <f>IF($A30=0,"",VLOOKUP($A30,従事者明細!$A$3:$F$52,4,FALSE))</f>
        <v/>
      </c>
      <c r="D30" s="565">
        <f>様式2_4旅費!$D30</f>
        <v>0</v>
      </c>
      <c r="E30" s="565" t="str">
        <f>IF(LEFT(C30,1)="G",0,様式2_4旅費!$E30)</f>
        <v/>
      </c>
      <c r="F30" s="565">
        <f>様式2_4旅費!$F30</f>
        <v>0</v>
      </c>
      <c r="G30" s="565" t="str">
        <f>様式2_4旅費!$G30</f>
        <v/>
      </c>
      <c r="I30" s="565">
        <f>様式2_4旅費!$I30</f>
        <v>3800</v>
      </c>
      <c r="J30" s="8" t="s">
        <v>254</v>
      </c>
      <c r="K30" s="565" t="str">
        <f>様式2_4旅費!$K30</f>
        <v/>
      </c>
      <c r="L30" s="8" t="s">
        <v>255</v>
      </c>
      <c r="M30" s="8" t="s">
        <v>256</v>
      </c>
      <c r="N30" s="565" t="str">
        <f>IF(LEFT($C30,1)="G",0,様式2_4旅費!$N30)</f>
        <v/>
      </c>
      <c r="O30" s="565">
        <f>様式2_4旅費!$O30</f>
        <v>11600</v>
      </c>
      <c r="P30" s="8" t="s">
        <v>254</v>
      </c>
      <c r="Q30" s="565" t="str">
        <f>様式2_4旅費!$Q30</f>
        <v/>
      </c>
      <c r="R30" s="8" t="s">
        <v>257</v>
      </c>
      <c r="S30" s="8" t="s">
        <v>256</v>
      </c>
      <c r="T30" s="565" t="str">
        <f>IF(LEFT($C30,1)="G",0,様式2_4旅費!$T30)</f>
        <v/>
      </c>
      <c r="U30" s="565">
        <f>IF(LEFT($C30,1)="G",0,様式2_4旅費!$U30)</f>
        <v>0</v>
      </c>
      <c r="V30" s="151" t="str">
        <f t="shared" si="0"/>
        <v/>
      </c>
      <c r="W30" s="151"/>
      <c r="X30" s="304"/>
    </row>
    <row r="31" spans="1:24" ht="30" hidden="1" customHeight="1">
      <c r="A31" s="564">
        <f>様式2_4旅費!$A31</f>
        <v>0</v>
      </c>
      <c r="B31" s="565" t="str">
        <f>様式2_4旅費!$B31</f>
        <v/>
      </c>
      <c r="C31" s="567" t="str">
        <f>IF($A31=0,"",VLOOKUP($A31,従事者明細!$A$3:$F$52,4,FALSE))</f>
        <v/>
      </c>
      <c r="D31" s="565">
        <f>様式2_4旅費!$D31</f>
        <v>0</v>
      </c>
      <c r="E31" s="565" t="str">
        <f>IF(LEFT(C31,1)="G",0,様式2_4旅費!$E31)</f>
        <v/>
      </c>
      <c r="F31" s="565">
        <f>様式2_4旅費!$F31</f>
        <v>0</v>
      </c>
      <c r="G31" s="565" t="str">
        <f>様式2_4旅費!$G31</f>
        <v/>
      </c>
      <c r="I31" s="565">
        <f>様式2_4旅費!$I31</f>
        <v>3800</v>
      </c>
      <c r="J31" s="8" t="s">
        <v>254</v>
      </c>
      <c r="K31" s="565" t="str">
        <f>様式2_4旅費!$K31</f>
        <v/>
      </c>
      <c r="L31" s="8" t="s">
        <v>255</v>
      </c>
      <c r="M31" s="8" t="s">
        <v>256</v>
      </c>
      <c r="N31" s="565" t="str">
        <f>IF(LEFT($C31,1)="G",0,様式2_4旅費!$N31)</f>
        <v/>
      </c>
      <c r="O31" s="565">
        <f>様式2_4旅費!$O31</f>
        <v>11600</v>
      </c>
      <c r="P31" s="8" t="s">
        <v>254</v>
      </c>
      <c r="Q31" s="565" t="str">
        <f>様式2_4旅費!$Q31</f>
        <v/>
      </c>
      <c r="R31" s="8" t="s">
        <v>257</v>
      </c>
      <c r="S31" s="8" t="s">
        <v>256</v>
      </c>
      <c r="T31" s="565" t="str">
        <f>IF(LEFT($C31,1)="G",0,様式2_4旅費!$T31)</f>
        <v/>
      </c>
      <c r="U31" s="565">
        <f>IF(LEFT($C31,1)="G",0,様式2_4旅費!$U31)</f>
        <v>0</v>
      </c>
      <c r="V31" s="151" t="str">
        <f t="shared" si="0"/>
        <v/>
      </c>
      <c r="W31" s="151"/>
      <c r="X31" s="304"/>
    </row>
    <row r="32" spans="1:24" ht="30" hidden="1" customHeight="1">
      <c r="A32" s="564">
        <f>様式2_4旅費!$A32</f>
        <v>0</v>
      </c>
      <c r="B32" s="565" t="str">
        <f>様式2_4旅費!$B32</f>
        <v/>
      </c>
      <c r="C32" s="567" t="str">
        <f>IF($A32=0,"",VLOOKUP($A32,従事者明細!$A$3:$F$52,4,FALSE))</f>
        <v/>
      </c>
      <c r="D32" s="565">
        <f>様式2_4旅費!$D32</f>
        <v>0</v>
      </c>
      <c r="E32" s="565" t="str">
        <f>IF(LEFT(C32,1)="G",0,様式2_4旅費!$E32)</f>
        <v/>
      </c>
      <c r="F32" s="565">
        <f>様式2_4旅費!$F32</f>
        <v>0</v>
      </c>
      <c r="G32" s="565" t="str">
        <f>様式2_4旅費!$G32</f>
        <v/>
      </c>
      <c r="I32" s="565">
        <f>様式2_4旅費!$I32</f>
        <v>3800</v>
      </c>
      <c r="J32" s="8" t="s">
        <v>254</v>
      </c>
      <c r="K32" s="565" t="str">
        <f>様式2_4旅費!$K32</f>
        <v/>
      </c>
      <c r="L32" s="8" t="s">
        <v>255</v>
      </c>
      <c r="M32" s="8" t="s">
        <v>256</v>
      </c>
      <c r="N32" s="565" t="str">
        <f>IF(LEFT($C32,1)="G",0,様式2_4旅費!$N32)</f>
        <v/>
      </c>
      <c r="O32" s="565">
        <f>様式2_4旅費!$O32</f>
        <v>11600</v>
      </c>
      <c r="P32" s="8" t="s">
        <v>254</v>
      </c>
      <c r="Q32" s="565" t="str">
        <f>様式2_4旅費!$Q32</f>
        <v/>
      </c>
      <c r="R32" s="8" t="s">
        <v>257</v>
      </c>
      <c r="S32" s="8" t="s">
        <v>256</v>
      </c>
      <c r="T32" s="565" t="str">
        <f>IF(LEFT($C32,1)="G",0,様式2_4旅費!$T32)</f>
        <v/>
      </c>
      <c r="U32" s="565">
        <f>IF(LEFT($C32,1)="G",0,様式2_4旅費!$U32)</f>
        <v>0</v>
      </c>
      <c r="V32" s="151" t="str">
        <f t="shared" si="0"/>
        <v/>
      </c>
      <c r="W32" s="151"/>
      <c r="X32" s="304"/>
    </row>
    <row r="33" spans="1:24" ht="30" hidden="1" customHeight="1">
      <c r="A33" s="564">
        <f>様式2_4旅費!$A33</f>
        <v>0</v>
      </c>
      <c r="B33" s="565" t="str">
        <f>様式2_4旅費!$B33</f>
        <v/>
      </c>
      <c r="C33" s="567" t="str">
        <f>IF($A33=0,"",VLOOKUP($A33,従事者明細!$A$3:$F$52,4,FALSE))</f>
        <v/>
      </c>
      <c r="D33" s="565">
        <f>様式2_4旅費!$D33</f>
        <v>0</v>
      </c>
      <c r="E33" s="565" t="str">
        <f>IF(LEFT(C33,1)="G",0,様式2_4旅費!$E33)</f>
        <v/>
      </c>
      <c r="F33" s="565">
        <f>様式2_4旅費!$F33</f>
        <v>0</v>
      </c>
      <c r="G33" s="565" t="str">
        <f>様式2_4旅費!$G33</f>
        <v/>
      </c>
      <c r="I33" s="565">
        <f>様式2_4旅費!$I33</f>
        <v>3800</v>
      </c>
      <c r="J33" s="8" t="s">
        <v>254</v>
      </c>
      <c r="K33" s="565" t="str">
        <f>様式2_4旅費!$K33</f>
        <v/>
      </c>
      <c r="L33" s="8" t="s">
        <v>255</v>
      </c>
      <c r="M33" s="8" t="s">
        <v>256</v>
      </c>
      <c r="N33" s="565" t="str">
        <f>IF(LEFT($C33,1)="G",0,様式2_4旅費!$N33)</f>
        <v/>
      </c>
      <c r="O33" s="565">
        <f>様式2_4旅費!$O33</f>
        <v>11600</v>
      </c>
      <c r="P33" s="8" t="s">
        <v>254</v>
      </c>
      <c r="Q33" s="565" t="str">
        <f>様式2_4旅費!$Q33</f>
        <v/>
      </c>
      <c r="R33" s="8" t="s">
        <v>257</v>
      </c>
      <c r="S33" s="8" t="s">
        <v>256</v>
      </c>
      <c r="T33" s="565" t="str">
        <f>IF(LEFT($C33,1)="G",0,様式2_4旅費!$T33)</f>
        <v/>
      </c>
      <c r="U33" s="565">
        <f>IF(LEFT($C33,1)="G",0,様式2_4旅費!$U33)</f>
        <v>0</v>
      </c>
      <c r="V33" s="151" t="str">
        <f t="shared" si="0"/>
        <v/>
      </c>
      <c r="W33" s="151"/>
      <c r="X33" s="304"/>
    </row>
    <row r="34" spans="1:24" ht="30" hidden="1" customHeight="1">
      <c r="A34" s="564">
        <f>様式2_4旅費!$A34</f>
        <v>0</v>
      </c>
      <c r="B34" s="565" t="str">
        <f>様式2_4旅費!$B34</f>
        <v/>
      </c>
      <c r="C34" s="567" t="str">
        <f>IF($A34=0,"",VLOOKUP($A34,従事者明細!$A$3:$F$52,4,FALSE))</f>
        <v/>
      </c>
      <c r="D34" s="565">
        <f>様式2_4旅費!$D34</f>
        <v>0</v>
      </c>
      <c r="E34" s="565" t="str">
        <f>IF(LEFT(C34,1)="G",0,様式2_4旅費!$E34)</f>
        <v/>
      </c>
      <c r="F34" s="565">
        <f>様式2_4旅費!$F34</f>
        <v>0</v>
      </c>
      <c r="G34" s="565" t="str">
        <f>様式2_4旅費!$G34</f>
        <v/>
      </c>
      <c r="I34" s="565">
        <f>様式2_4旅費!$I34</f>
        <v>3800</v>
      </c>
      <c r="J34" s="8" t="s">
        <v>254</v>
      </c>
      <c r="K34" s="565" t="str">
        <f>様式2_4旅費!$K34</f>
        <v/>
      </c>
      <c r="L34" s="8" t="s">
        <v>255</v>
      </c>
      <c r="M34" s="8" t="s">
        <v>256</v>
      </c>
      <c r="N34" s="565" t="str">
        <f>IF(LEFT($C34,1)="G",0,様式2_4旅費!$N34)</f>
        <v/>
      </c>
      <c r="O34" s="565">
        <f>様式2_4旅費!$O34</f>
        <v>11600</v>
      </c>
      <c r="P34" s="8" t="s">
        <v>254</v>
      </c>
      <c r="Q34" s="565" t="str">
        <f>様式2_4旅費!$Q34</f>
        <v/>
      </c>
      <c r="R34" s="8" t="s">
        <v>257</v>
      </c>
      <c r="S34" s="8" t="s">
        <v>256</v>
      </c>
      <c r="T34" s="565" t="str">
        <f>IF(LEFT($C34,1)="G",0,様式2_4旅費!$T34)</f>
        <v/>
      </c>
      <c r="U34" s="565">
        <f>IF(LEFT($C34,1)="G",0,様式2_4旅費!$U34)</f>
        <v>0</v>
      </c>
      <c r="V34" s="151" t="str">
        <f t="shared" si="0"/>
        <v/>
      </c>
      <c r="W34" s="151"/>
      <c r="X34" s="304"/>
    </row>
    <row r="35" spans="1:24" ht="30" hidden="1" customHeight="1">
      <c r="A35" s="564">
        <f>様式2_4旅費!$A35</f>
        <v>0</v>
      </c>
      <c r="B35" s="565" t="str">
        <f>様式2_4旅費!$B35</f>
        <v/>
      </c>
      <c r="C35" s="567" t="str">
        <f>IF($A35=0,"",VLOOKUP($A35,従事者明細!$A$3:$F$52,4,FALSE))</f>
        <v/>
      </c>
      <c r="D35" s="565">
        <f>様式2_4旅費!$D35</f>
        <v>0</v>
      </c>
      <c r="E35" s="565" t="str">
        <f>IF(LEFT(C35,1)="G",0,様式2_4旅費!$E35)</f>
        <v/>
      </c>
      <c r="F35" s="565">
        <f>様式2_4旅費!$F35</f>
        <v>0</v>
      </c>
      <c r="G35" s="565" t="str">
        <f>様式2_4旅費!$G35</f>
        <v/>
      </c>
      <c r="I35" s="565">
        <f>様式2_4旅費!$I35</f>
        <v>3800</v>
      </c>
      <c r="J35" s="8" t="s">
        <v>254</v>
      </c>
      <c r="K35" s="565" t="str">
        <f>様式2_4旅費!$K35</f>
        <v/>
      </c>
      <c r="L35" s="8" t="s">
        <v>255</v>
      </c>
      <c r="M35" s="8" t="s">
        <v>256</v>
      </c>
      <c r="N35" s="565" t="str">
        <f>IF(LEFT($C35,1)="G",0,様式2_4旅費!$N35)</f>
        <v/>
      </c>
      <c r="O35" s="565">
        <f>様式2_4旅費!$O35</f>
        <v>11600</v>
      </c>
      <c r="P35" s="8" t="s">
        <v>254</v>
      </c>
      <c r="Q35" s="565" t="str">
        <f>様式2_4旅費!$Q35</f>
        <v/>
      </c>
      <c r="R35" s="8" t="s">
        <v>257</v>
      </c>
      <c r="S35" s="8" t="s">
        <v>256</v>
      </c>
      <c r="T35" s="565" t="str">
        <f>IF(LEFT($C35,1)="G",0,様式2_4旅費!$T35)</f>
        <v/>
      </c>
      <c r="U35" s="565">
        <f>IF(LEFT($C35,1)="G",0,様式2_4旅費!$U35)</f>
        <v>0</v>
      </c>
      <c r="V35" s="151" t="str">
        <f t="shared" si="0"/>
        <v/>
      </c>
      <c r="W35" s="151"/>
      <c r="X35" s="304"/>
    </row>
    <row r="36" spans="1:24" ht="30" hidden="1" customHeight="1">
      <c r="A36" s="564">
        <f>様式2_4旅費!$A36</f>
        <v>0</v>
      </c>
      <c r="B36" s="565" t="str">
        <f>様式2_4旅費!$B36</f>
        <v/>
      </c>
      <c r="C36" s="567" t="str">
        <f>IF($A36=0,"",VLOOKUP($A36,従事者明細!$A$3:$F$52,4,FALSE))</f>
        <v/>
      </c>
      <c r="D36" s="565">
        <f>様式2_4旅費!$D36</f>
        <v>0</v>
      </c>
      <c r="E36" s="565" t="str">
        <f>IF(LEFT(C36,1)="G",0,様式2_4旅費!$E36)</f>
        <v/>
      </c>
      <c r="F36" s="565">
        <f>様式2_4旅費!$F36</f>
        <v>0</v>
      </c>
      <c r="G36" s="565" t="str">
        <f>様式2_4旅費!$G36</f>
        <v/>
      </c>
      <c r="I36" s="565">
        <f>様式2_4旅費!$I36</f>
        <v>3800</v>
      </c>
      <c r="J36" s="8" t="s">
        <v>254</v>
      </c>
      <c r="K36" s="565" t="str">
        <f>様式2_4旅費!$K36</f>
        <v/>
      </c>
      <c r="L36" s="8" t="s">
        <v>255</v>
      </c>
      <c r="M36" s="8" t="s">
        <v>256</v>
      </c>
      <c r="N36" s="565" t="str">
        <f>IF(LEFT($C36,1)="G",0,様式2_4旅費!$N36)</f>
        <v/>
      </c>
      <c r="O36" s="565">
        <f>様式2_4旅費!$O36</f>
        <v>11600</v>
      </c>
      <c r="P36" s="8" t="s">
        <v>254</v>
      </c>
      <c r="Q36" s="565" t="str">
        <f>様式2_4旅費!$Q36</f>
        <v/>
      </c>
      <c r="R36" s="8" t="s">
        <v>257</v>
      </c>
      <c r="S36" s="8" t="s">
        <v>256</v>
      </c>
      <c r="T36" s="565" t="str">
        <f>IF(LEFT($C36,1)="G",0,様式2_4旅費!$T36)</f>
        <v/>
      </c>
      <c r="U36" s="565">
        <f>IF(LEFT($C36,1)="G",0,様式2_4旅費!$U36)</f>
        <v>0</v>
      </c>
      <c r="V36" s="151" t="str">
        <f t="shared" si="0"/>
        <v/>
      </c>
      <c r="W36" s="151"/>
      <c r="X36" s="304"/>
    </row>
    <row r="37" spans="1:24" ht="30" hidden="1" customHeight="1">
      <c r="A37" s="564">
        <f>様式2_4旅費!$A37</f>
        <v>0</v>
      </c>
      <c r="B37" s="565" t="str">
        <f>様式2_4旅費!$B37</f>
        <v/>
      </c>
      <c r="C37" s="567" t="str">
        <f>IF($A37=0,"",VLOOKUP($A37,従事者明細!$A$3:$F$52,4,FALSE))</f>
        <v/>
      </c>
      <c r="D37" s="565">
        <f>様式2_4旅費!$D37</f>
        <v>0</v>
      </c>
      <c r="E37" s="565" t="str">
        <f>IF(LEFT(C37,1)="G",0,様式2_4旅費!$E37)</f>
        <v/>
      </c>
      <c r="F37" s="565">
        <f>様式2_4旅費!$F37</f>
        <v>0</v>
      </c>
      <c r="G37" s="565" t="str">
        <f>様式2_4旅費!$G37</f>
        <v/>
      </c>
      <c r="I37" s="565">
        <f>様式2_4旅費!$I37</f>
        <v>3800</v>
      </c>
      <c r="J37" s="8" t="s">
        <v>254</v>
      </c>
      <c r="K37" s="565" t="str">
        <f>様式2_4旅費!$K37</f>
        <v/>
      </c>
      <c r="L37" s="8" t="s">
        <v>255</v>
      </c>
      <c r="M37" s="8" t="s">
        <v>256</v>
      </c>
      <c r="N37" s="565" t="str">
        <f>IF(LEFT($C37,1)="G",0,様式2_4旅費!$N37)</f>
        <v/>
      </c>
      <c r="O37" s="565">
        <f>様式2_4旅費!$O37</f>
        <v>11600</v>
      </c>
      <c r="P37" s="8" t="s">
        <v>254</v>
      </c>
      <c r="Q37" s="565" t="str">
        <f>様式2_4旅費!$Q37</f>
        <v/>
      </c>
      <c r="R37" s="8" t="s">
        <v>257</v>
      </c>
      <c r="S37" s="8" t="s">
        <v>256</v>
      </c>
      <c r="T37" s="565" t="str">
        <f>IF(LEFT($C37,1)="G",0,様式2_4旅費!$T37)</f>
        <v/>
      </c>
      <c r="U37" s="565">
        <f>IF(LEFT($C37,1)="G",0,様式2_4旅費!$U37)</f>
        <v>0</v>
      </c>
      <c r="V37" s="151" t="str">
        <f t="shared" si="0"/>
        <v/>
      </c>
      <c r="W37" s="151"/>
      <c r="X37" s="304"/>
    </row>
    <row r="38" spans="1:24" ht="30" hidden="1" customHeight="1">
      <c r="A38" s="564">
        <f>様式2_4旅費!$A38</f>
        <v>0</v>
      </c>
      <c r="B38" s="565" t="str">
        <f>様式2_4旅費!$B38</f>
        <v/>
      </c>
      <c r="C38" s="567" t="str">
        <f>IF($A38=0,"",VLOOKUP($A38,従事者明細!$A$3:$F$52,4,FALSE))</f>
        <v/>
      </c>
      <c r="D38" s="565">
        <f>様式2_4旅費!$D38</f>
        <v>0</v>
      </c>
      <c r="E38" s="565" t="str">
        <f>IF(LEFT(C38,1)="G",0,様式2_4旅費!$E38)</f>
        <v/>
      </c>
      <c r="F38" s="565">
        <f>様式2_4旅費!$F38</f>
        <v>0</v>
      </c>
      <c r="G38" s="565" t="str">
        <f>様式2_4旅費!$G38</f>
        <v/>
      </c>
      <c r="I38" s="565">
        <f>様式2_4旅費!$I38</f>
        <v>3800</v>
      </c>
      <c r="J38" s="8" t="s">
        <v>254</v>
      </c>
      <c r="K38" s="565" t="str">
        <f>様式2_4旅費!$K38</f>
        <v/>
      </c>
      <c r="L38" s="8" t="s">
        <v>255</v>
      </c>
      <c r="M38" s="8" t="s">
        <v>256</v>
      </c>
      <c r="N38" s="565" t="str">
        <f>IF(LEFT($C38,1)="G",0,様式2_4旅費!$N38)</f>
        <v/>
      </c>
      <c r="O38" s="565">
        <f>様式2_4旅費!$O38</f>
        <v>11600</v>
      </c>
      <c r="P38" s="8" t="s">
        <v>254</v>
      </c>
      <c r="Q38" s="565" t="str">
        <f>様式2_4旅費!$Q38</f>
        <v/>
      </c>
      <c r="R38" s="8" t="s">
        <v>257</v>
      </c>
      <c r="S38" s="8" t="s">
        <v>256</v>
      </c>
      <c r="T38" s="565" t="str">
        <f>IF(LEFT($C38,1)="G",0,様式2_4旅費!$T38)</f>
        <v/>
      </c>
      <c r="U38" s="565">
        <f>IF(LEFT($C38,1)="G",0,様式2_4旅費!$U38)</f>
        <v>0</v>
      </c>
      <c r="V38" s="151" t="str">
        <f t="shared" si="0"/>
        <v/>
      </c>
      <c r="W38" s="151"/>
      <c r="X38" s="304"/>
    </row>
    <row r="39" spans="1:24" ht="30" hidden="1" customHeight="1">
      <c r="A39" s="564">
        <f>様式2_4旅費!$A39</f>
        <v>0</v>
      </c>
      <c r="B39" s="565" t="str">
        <f>様式2_4旅費!$B39</f>
        <v/>
      </c>
      <c r="C39" s="567" t="str">
        <f>IF($A39=0,"",VLOOKUP($A39,従事者明細!$A$3:$F$52,4,FALSE))</f>
        <v/>
      </c>
      <c r="D39" s="565">
        <f>様式2_4旅費!$D39</f>
        <v>0</v>
      </c>
      <c r="E39" s="565" t="str">
        <f>IF(LEFT(C39,1)="G",0,様式2_4旅費!$E39)</f>
        <v/>
      </c>
      <c r="F39" s="565">
        <f>様式2_4旅費!$F39</f>
        <v>0</v>
      </c>
      <c r="G39" s="565" t="str">
        <f>様式2_4旅費!$G39</f>
        <v/>
      </c>
      <c r="H39" s="7"/>
      <c r="I39" s="565">
        <f>様式2_4旅費!$I39</f>
        <v>3800</v>
      </c>
      <c r="J39" s="8" t="s">
        <v>254</v>
      </c>
      <c r="K39" s="565" t="str">
        <f>様式2_4旅費!$K39</f>
        <v/>
      </c>
      <c r="L39" s="8" t="s">
        <v>255</v>
      </c>
      <c r="M39" s="8" t="s">
        <v>256</v>
      </c>
      <c r="N39" s="565" t="str">
        <f>IF(LEFT($C39,1)="G",0,様式2_4旅費!$N39)</f>
        <v/>
      </c>
      <c r="O39" s="565">
        <f>様式2_4旅費!$O39</f>
        <v>11600</v>
      </c>
      <c r="P39" s="8" t="s">
        <v>254</v>
      </c>
      <c r="Q39" s="565" t="str">
        <f>様式2_4旅費!$Q39</f>
        <v/>
      </c>
      <c r="R39" s="8" t="s">
        <v>257</v>
      </c>
      <c r="S39" s="8" t="s">
        <v>256</v>
      </c>
      <c r="T39" s="565" t="str">
        <f>IF(LEFT($C39,1)="G",0,様式2_4旅費!$T39)</f>
        <v/>
      </c>
      <c r="U39" s="565">
        <f>IF(LEFT($C39,1)="G",0,様式2_4旅費!$U39)</f>
        <v>0</v>
      </c>
      <c r="V39" s="151" t="str">
        <f t="shared" si="0"/>
        <v/>
      </c>
      <c r="W39" s="151"/>
      <c r="X39" s="304"/>
    </row>
    <row r="40" spans="1:24" ht="30" hidden="1" customHeight="1">
      <c r="A40" s="564">
        <f>様式2_4旅費!$A40</f>
        <v>0</v>
      </c>
      <c r="B40" s="565" t="str">
        <f>様式2_4旅費!$B40</f>
        <v/>
      </c>
      <c r="C40" s="567" t="str">
        <f>IF($A40=0,"",VLOOKUP($A40,従事者明細!$A$3:$F$52,4,FALSE))</f>
        <v/>
      </c>
      <c r="D40" s="565">
        <f>様式2_4旅費!$D40</f>
        <v>0</v>
      </c>
      <c r="E40" s="565" t="str">
        <f>IF(LEFT(C40,1)="G",0,様式2_4旅費!$E40)</f>
        <v/>
      </c>
      <c r="F40" s="565">
        <f>様式2_4旅費!$F40</f>
        <v>0</v>
      </c>
      <c r="G40" s="565" t="str">
        <f>様式2_4旅費!$G40</f>
        <v/>
      </c>
      <c r="I40" s="565">
        <f>様式2_4旅費!$I40</f>
        <v>3800</v>
      </c>
      <c r="J40" s="8" t="s">
        <v>254</v>
      </c>
      <c r="K40" s="565" t="str">
        <f>様式2_4旅費!$K40</f>
        <v/>
      </c>
      <c r="L40" s="8" t="s">
        <v>255</v>
      </c>
      <c r="M40" s="8" t="s">
        <v>256</v>
      </c>
      <c r="N40" s="565" t="str">
        <f>IF(LEFT($C40,1)="G",0,様式2_4旅費!$N40)</f>
        <v/>
      </c>
      <c r="O40" s="565">
        <f>様式2_4旅費!$O40</f>
        <v>11600</v>
      </c>
      <c r="P40" s="8" t="s">
        <v>254</v>
      </c>
      <c r="Q40" s="565" t="str">
        <f>様式2_4旅費!$Q40</f>
        <v/>
      </c>
      <c r="R40" s="8" t="s">
        <v>257</v>
      </c>
      <c r="S40" s="8" t="s">
        <v>256</v>
      </c>
      <c r="T40" s="565" t="str">
        <f>IF(LEFT($C40,1)="G",0,様式2_4旅費!$T40)</f>
        <v/>
      </c>
      <c r="U40" s="565">
        <f>IF(LEFT($C40,1)="G",0,様式2_4旅費!$U40)</f>
        <v>0</v>
      </c>
      <c r="V40" s="151" t="str">
        <f t="shared" si="0"/>
        <v/>
      </c>
      <c r="W40" s="151"/>
      <c r="X40" s="304"/>
    </row>
    <row r="41" spans="1:24" ht="30" customHeight="1" thickBot="1">
      <c r="A41" s="564">
        <f>様式2_4旅費!$A41</f>
        <v>0</v>
      </c>
      <c r="B41" s="565" t="str">
        <f>様式2_4旅費!$B41</f>
        <v/>
      </c>
      <c r="C41" s="567" t="str">
        <f>IF($A41=0,"",VLOOKUP($A41,従事者明細!$A$3:$F$52,4,FALSE))</f>
        <v/>
      </c>
      <c r="D41" s="565">
        <f>様式2_4旅費!$D41</f>
        <v>0</v>
      </c>
      <c r="E41" s="565" t="str">
        <f>IF(LEFT(C41,1)="G",0,様式2_4旅費!$E41)</f>
        <v/>
      </c>
      <c r="F41" s="565">
        <f>様式2_4旅費!$F41</f>
        <v>0</v>
      </c>
      <c r="G41" s="565" t="str">
        <f>様式2_4旅費!$G41</f>
        <v/>
      </c>
      <c r="I41" s="565">
        <f>様式2_4旅費!$I41</f>
        <v>3800</v>
      </c>
      <c r="J41" s="8" t="s">
        <v>254</v>
      </c>
      <c r="K41" s="565" t="str">
        <f>様式2_4旅費!$K41</f>
        <v/>
      </c>
      <c r="L41" s="8" t="s">
        <v>255</v>
      </c>
      <c r="M41" s="8" t="s">
        <v>256</v>
      </c>
      <c r="N41" s="565" t="str">
        <f>IF(LEFT($C41,1)="G",0,様式2_4旅費!$N41)</f>
        <v/>
      </c>
      <c r="O41" s="565">
        <f>様式2_4旅費!$O41</f>
        <v>11600</v>
      </c>
      <c r="P41" s="8" t="s">
        <v>254</v>
      </c>
      <c r="Q41" s="565" t="str">
        <f>様式2_4旅費!$Q41</f>
        <v/>
      </c>
      <c r="R41" s="7" t="s">
        <v>257</v>
      </c>
      <c r="S41" s="7" t="s">
        <v>256</v>
      </c>
      <c r="T41" s="565" t="str">
        <f>IF(LEFT($C41,1)="G",0,様式2_4旅費!$T41)</f>
        <v/>
      </c>
      <c r="U41" s="565">
        <f>IF(LEFT($C41,1)="G",0,様式2_4旅費!$U41)</f>
        <v>0</v>
      </c>
      <c r="V41" s="151" t="str">
        <f t="shared" si="0"/>
        <v/>
      </c>
      <c r="W41" s="151"/>
      <c r="X41" s="304"/>
    </row>
    <row r="42" spans="1:24" ht="30" customHeight="1" thickBot="1">
      <c r="B42" s="490" t="s">
        <v>268</v>
      </c>
      <c r="C42" s="568">
        <f>COUNTIF(D9:D41,"&gt;0")-COUNTIF(D9:D41,"&gt;=30")</f>
        <v>0</v>
      </c>
      <c r="D42" s="490" t="s">
        <v>269</v>
      </c>
      <c r="E42" s="12">
        <f>SUM(E9:E41)</f>
        <v>0</v>
      </c>
      <c r="F42" s="33"/>
      <c r="I42" s="394" t="s">
        <v>269</v>
      </c>
      <c r="J42" s="495" t="s">
        <v>270</v>
      </c>
      <c r="K42" s="496">
        <f>SUM(K9:K41)</f>
        <v>0</v>
      </c>
      <c r="L42" s="497"/>
      <c r="M42" s="495" t="s">
        <v>271</v>
      </c>
      <c r="N42" s="400">
        <f>SUM(N9:N41)</f>
        <v>0</v>
      </c>
      <c r="O42" s="499"/>
      <c r="P42" s="500" t="s">
        <v>272</v>
      </c>
      <c r="Q42" s="498">
        <f>SUM(Q9:Q41)</f>
        <v>0</v>
      </c>
      <c r="R42" s="497"/>
      <c r="S42" s="495" t="s">
        <v>273</v>
      </c>
      <c r="T42" s="398">
        <f>SUM(T9:T41)</f>
        <v>0</v>
      </c>
      <c r="U42" s="398">
        <f>SUM(U9:U41)</f>
        <v>0</v>
      </c>
      <c r="V42" s="395">
        <f>SUM(V9:V41)</f>
        <v>0</v>
      </c>
      <c r="W42" s="33"/>
      <c r="X42" s="33"/>
    </row>
    <row r="43" spans="1:24" ht="30" customHeight="1" thickBot="1">
      <c r="C43" s="139"/>
      <c r="D43" s="49" t="s">
        <v>226</v>
      </c>
      <c r="E43" s="546">
        <f>ROUNDDOWN(E42,-3)</f>
        <v>0</v>
      </c>
      <c r="F43" s="32"/>
      <c r="I43" s="9"/>
      <c r="J43" s="9"/>
      <c r="K43" s="9"/>
      <c r="L43" s="9"/>
      <c r="M43" s="9"/>
      <c r="N43" s="10"/>
      <c r="O43" s="9"/>
      <c r="P43" s="9"/>
      <c r="Q43" s="9"/>
      <c r="R43" s="9"/>
      <c r="S43" s="9"/>
      <c r="T43" s="10"/>
      <c r="U43" s="49" t="s">
        <v>226</v>
      </c>
      <c r="V43" s="546">
        <f>ROUNDDOWN(V42,-3)</f>
        <v>0</v>
      </c>
      <c r="W43" s="547"/>
      <c r="X43" s="547"/>
    </row>
    <row r="44" spans="1:24" ht="30" customHeight="1">
      <c r="C44" s="139"/>
      <c r="D44" s="49"/>
      <c r="E44" s="49"/>
      <c r="F44" s="49"/>
      <c r="G44" s="49"/>
      <c r="H44" s="49"/>
      <c r="I44" s="49"/>
      <c r="J44" s="49"/>
      <c r="K44" s="49"/>
      <c r="L44" s="49"/>
      <c r="M44" s="49"/>
      <c r="N44" s="49"/>
      <c r="O44" s="49"/>
      <c r="P44" s="49"/>
      <c r="Q44" s="49"/>
      <c r="R44" s="49"/>
      <c r="S44" s="49"/>
      <c r="T44" s="49"/>
      <c r="U44" s="49"/>
      <c r="V44" s="49"/>
      <c r="W44" s="547"/>
      <c r="X44" s="547"/>
    </row>
    <row r="45" spans="1:24" ht="30" customHeight="1" thickBot="1">
      <c r="A45" s="38" t="s">
        <v>140</v>
      </c>
      <c r="B45" s="38" t="s">
        <v>141</v>
      </c>
      <c r="C45" s="54"/>
      <c r="D45" s="15"/>
      <c r="E45" s="699">
        <f>G50</f>
        <v>0</v>
      </c>
      <c r="F45" s="699"/>
      <c r="G45" s="15" t="s">
        <v>115</v>
      </c>
      <c r="H45" s="49"/>
      <c r="I45" s="49"/>
      <c r="J45" s="49"/>
      <c r="K45" s="49"/>
      <c r="L45" s="49"/>
      <c r="M45" s="49"/>
      <c r="N45" s="49"/>
      <c r="O45" s="49"/>
      <c r="P45" s="49"/>
      <c r="Q45" s="49"/>
      <c r="R45" s="49"/>
      <c r="S45" s="49"/>
      <c r="T45" s="49"/>
      <c r="U45" s="49"/>
      <c r="V45" s="49"/>
      <c r="W45" s="547"/>
      <c r="X45" s="547"/>
    </row>
    <row r="46" spans="1:24" ht="30" customHeight="1" thickTop="1">
      <c r="A46" s="3"/>
      <c r="C46" s="54"/>
      <c r="D46" s="15"/>
      <c r="E46" s="15"/>
      <c r="F46" s="15"/>
      <c r="G46" s="54"/>
      <c r="H46" s="49"/>
      <c r="I46" s="49"/>
      <c r="J46" s="49"/>
      <c r="K46" s="49"/>
      <c r="L46" s="49"/>
      <c r="M46" s="49"/>
      <c r="N46" s="49"/>
      <c r="O46" s="49"/>
      <c r="P46" s="49"/>
      <c r="Q46" s="49"/>
      <c r="R46" s="49"/>
      <c r="S46" s="49"/>
      <c r="T46" s="49"/>
      <c r="U46" s="49"/>
      <c r="V46" s="49"/>
      <c r="W46" s="547"/>
      <c r="X46" s="547"/>
    </row>
    <row r="47" spans="1:24" ht="30" customHeight="1">
      <c r="A47" s="15"/>
      <c r="B47" s="15" t="s">
        <v>289</v>
      </c>
      <c r="C47" s="70"/>
      <c r="D47" s="15"/>
      <c r="E47" s="15" t="s">
        <v>290</v>
      </c>
      <c r="F47" s="15"/>
      <c r="G47" s="54"/>
      <c r="H47" s="49"/>
      <c r="I47" s="49"/>
      <c r="J47" s="49"/>
      <c r="K47" s="49"/>
      <c r="L47" s="49"/>
      <c r="M47" s="49"/>
      <c r="N47" s="49"/>
      <c r="O47" s="49"/>
      <c r="P47" s="49"/>
      <c r="Q47" s="49"/>
      <c r="R47" s="49"/>
      <c r="S47" s="49"/>
      <c r="T47" s="49"/>
      <c r="U47" s="49"/>
      <c r="V47" s="49"/>
      <c r="W47" s="547"/>
      <c r="X47" s="547"/>
    </row>
    <row r="48" spans="1:24" ht="30" customHeight="1">
      <c r="A48" s="15"/>
      <c r="B48" s="253" t="s">
        <v>291</v>
      </c>
      <c r="C48" s="70"/>
      <c r="D48" s="15"/>
      <c r="E48" s="15"/>
      <c r="F48" s="15"/>
      <c r="G48" s="54"/>
      <c r="H48" s="49"/>
      <c r="I48" s="49"/>
      <c r="J48" s="49"/>
      <c r="K48" s="49"/>
      <c r="L48" s="49"/>
      <c r="M48" s="49"/>
      <c r="N48" s="49"/>
      <c r="O48" s="49"/>
      <c r="P48" s="49"/>
      <c r="Q48" s="49"/>
      <c r="R48" s="49"/>
      <c r="S48" s="49"/>
      <c r="T48" s="49"/>
      <c r="U48" s="49"/>
      <c r="V48" s="49"/>
      <c r="W48" s="547"/>
      <c r="X48" s="547"/>
    </row>
    <row r="49" spans="1:30" ht="30" customHeight="1" thickBot="1">
      <c r="A49" s="139"/>
      <c r="B49" s="697">
        <f>様式2_3機材!$F$5+様式2_4銀行外!$F$4+様式2_4銀行外!$F$6+様式2_5現地活動費!$E$3+'様式2_6本邦受入活動費&amp;管理費'!$E$6</f>
        <v>0</v>
      </c>
      <c r="C49" s="697">
        <f>$E$5+様式2_4旅費!$F$4+様式2_4旅費!$F$6+様式2_5現地活動費!$E$3+'様式2_6本邦受入活動費&amp;管理費'!$E$6</f>
        <v>0</v>
      </c>
      <c r="D49" s="15" t="s">
        <v>292</v>
      </c>
      <c r="E49" s="363">
        <v>10</v>
      </c>
      <c r="F49" s="55" t="s">
        <v>293</v>
      </c>
      <c r="G49" s="156">
        <f>ROUNDDOWN(B49*E49/100,0)</f>
        <v>0</v>
      </c>
      <c r="I49" s="9"/>
      <c r="J49" s="9"/>
      <c r="K49" s="9"/>
      <c r="L49" s="9"/>
      <c r="M49" s="9"/>
      <c r="N49" s="10"/>
      <c r="O49" s="9"/>
      <c r="P49" s="9"/>
      <c r="Q49" s="9"/>
      <c r="R49" s="9"/>
      <c r="S49" s="9"/>
      <c r="T49" s="10"/>
      <c r="U49" s="11"/>
      <c r="V49" s="56"/>
      <c r="W49" s="56"/>
      <c r="X49" s="56"/>
    </row>
    <row r="50" spans="1:30" ht="17.100000000000001" customHeight="1" thickBot="1">
      <c r="A50" s="15"/>
      <c r="B50" s="15"/>
      <c r="C50" s="54"/>
      <c r="D50" s="15"/>
      <c r="E50" s="698" t="s">
        <v>226</v>
      </c>
      <c r="F50" s="698"/>
      <c r="G50" s="71">
        <f>ROUNDDOWN(G49,-3)</f>
        <v>0</v>
      </c>
    </row>
    <row r="52" spans="1:30" s="550" customFormat="1">
      <c r="A52" s="549" t="s">
        <v>233</v>
      </c>
      <c r="C52" s="549"/>
    </row>
    <row r="53" spans="1:30" hidden="1">
      <c r="B53" s="4" t="s">
        <v>286</v>
      </c>
    </row>
    <row r="54" spans="1:30" hidden="1">
      <c r="B54" s="94">
        <v>1</v>
      </c>
      <c r="C54" s="569">
        <f>ROUNDDOWN(SUMIF($X$9:$X$41,B54,$W$9:$W$41),-3)</f>
        <v>0</v>
      </c>
    </row>
    <row r="55" spans="1:30" hidden="1">
      <c r="B55" s="94">
        <v>2</v>
      </c>
      <c r="C55" s="569">
        <f>ROUNDDOWN(SUMIF($X$9:$X$41,B55,$W$9:$W$41),-3)</f>
        <v>0</v>
      </c>
    </row>
    <row r="56" spans="1:30" hidden="1">
      <c r="B56" s="94">
        <v>3</v>
      </c>
      <c r="C56" s="569">
        <f t="shared" ref="C56:C60" si="1">ROUNDDOWN(SUMIF($X$9:$X$41,B56,$W$9:$W$41),-3)</f>
        <v>0</v>
      </c>
    </row>
    <row r="57" spans="1:30" hidden="1">
      <c r="B57" s="94">
        <v>4</v>
      </c>
      <c r="C57" s="569">
        <f t="shared" si="1"/>
        <v>0</v>
      </c>
    </row>
    <row r="58" spans="1:30" hidden="1">
      <c r="B58" s="94">
        <v>5</v>
      </c>
      <c r="C58" s="569">
        <f t="shared" si="1"/>
        <v>0</v>
      </c>
    </row>
    <row r="59" spans="1:30" hidden="1">
      <c r="B59" s="94">
        <v>6</v>
      </c>
      <c r="C59" s="569">
        <f t="shared" si="1"/>
        <v>0</v>
      </c>
    </row>
    <row r="60" spans="1:30" hidden="1">
      <c r="B60" s="94">
        <v>7</v>
      </c>
      <c r="C60" s="569">
        <f t="shared" si="1"/>
        <v>0</v>
      </c>
    </row>
    <row r="61" spans="1:30" hidden="1"/>
    <row r="62" spans="1:30" hidden="1"/>
    <row r="63" spans="1:30" s="7" customFormat="1" hidden="1">
      <c r="B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row>
    <row r="64" spans="1:30" s="7" customFormat="1" hidden="1">
      <c r="B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row>
  </sheetData>
  <mergeCells count="9">
    <mergeCell ref="I8:N8"/>
    <mergeCell ref="O8:T8"/>
    <mergeCell ref="B49:C49"/>
    <mergeCell ref="E50:F50"/>
    <mergeCell ref="E2:G2"/>
    <mergeCell ref="E45:F45"/>
    <mergeCell ref="F4:G4"/>
    <mergeCell ref="B6:E6"/>
    <mergeCell ref="F6:G6"/>
  </mergeCells>
  <phoneticPr fontId="2"/>
  <conditionalFormatting sqref="E49">
    <cfRule type="cellIs" dxfId="3" priority="1" stopIfTrue="1" operator="greaterThan">
      <formula>10</formula>
    </cfRule>
    <cfRule type="cellIs" dxfId="2" priority="2" stopIfTrue="1" operator="greaterThan">
      <formula>10</formula>
    </cfRule>
  </conditionalFormatting>
  <dataValidations disablePrompts="1" count="1">
    <dataValidation type="list" operator="greaterThanOrEqual" allowBlank="1" showInputMessage="1" showErrorMessage="1" sqref="X9:X41" xr:uid="{00000000-0002-0000-0A00-000000000000}">
      <formula1>"1,2,3,4,5,6,7,精算"</formula1>
    </dataValidation>
  </dataValidations>
  <printOptions horizontalCentered="1" gridLinesSet="0"/>
  <pageMargins left="0.31496062992125984" right="0.11811023622047245" top="0.74803149606299213" bottom="0.35433070866141736" header="0.31496062992125984" footer="0.31496062992125984"/>
  <pageSetup paperSize="9" scale="53" orientation="landscape" r:id="rId1"/>
  <rowBreaks count="1" manualBreakCount="1">
    <brk id="48" max="21"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00CC00"/>
    <pageSetUpPr fitToPage="1"/>
  </sheetPr>
  <dimension ref="A1:H54"/>
  <sheetViews>
    <sheetView showGridLines="0" view="pageBreakPreview" topLeftCell="A2" zoomScale="89" zoomScaleNormal="75" zoomScaleSheetLayoutView="89" workbookViewId="0">
      <selection activeCell="E8" sqref="E8"/>
    </sheetView>
  </sheetViews>
  <sheetFormatPr defaultColWidth="9" defaultRowHeight="14.4"/>
  <cols>
    <col min="1" max="1" width="6.59765625" customWidth="1"/>
    <col min="2" max="2" width="24.59765625" customWidth="1"/>
    <col min="3" max="3" width="14.59765625" customWidth="1"/>
    <col min="4" max="4" width="6.59765625" customWidth="1"/>
    <col min="5" max="5" width="14.59765625" customWidth="1"/>
    <col min="6" max="6" width="21.59765625" customWidth="1"/>
    <col min="7" max="7" width="7.59765625" customWidth="1"/>
  </cols>
  <sheetData>
    <row r="1" spans="1:8" ht="15.75" customHeight="1"/>
    <row r="2" spans="1:8" ht="15" customHeight="1">
      <c r="A2" s="38" t="s">
        <v>129</v>
      </c>
      <c r="B2" s="38" t="s">
        <v>210</v>
      </c>
      <c r="C2" s="149"/>
      <c r="D2" s="93"/>
      <c r="E2" s="149"/>
      <c r="F2" s="93"/>
      <c r="G2" s="93"/>
    </row>
    <row r="3" spans="1:8" ht="20.100000000000001" customHeight="1" thickBot="1">
      <c r="A3" s="35" t="s">
        <v>136</v>
      </c>
      <c r="B3" s="29" t="s">
        <v>137</v>
      </c>
      <c r="C3" s="149"/>
      <c r="D3" s="93"/>
      <c r="E3" s="72">
        <f>E42</f>
        <v>0</v>
      </c>
      <c r="F3" s="93" t="s">
        <v>115</v>
      </c>
      <c r="G3" s="93"/>
    </row>
    <row r="4" spans="1:8" ht="20.100000000000001" customHeight="1" thickTop="1" thickBot="1">
      <c r="A4" s="93"/>
      <c r="B4" s="152"/>
      <c r="C4" s="149"/>
      <c r="D4" s="93"/>
      <c r="E4" s="149"/>
      <c r="F4" s="93"/>
      <c r="G4" s="93"/>
    </row>
    <row r="5" spans="1:8" ht="20.100000000000001" customHeight="1">
      <c r="A5" s="258"/>
      <c r="B5" s="259" t="s">
        <v>294</v>
      </c>
      <c r="C5" s="260" t="s">
        <v>295</v>
      </c>
      <c r="D5" s="259" t="s">
        <v>296</v>
      </c>
      <c r="E5" s="260" t="s">
        <v>297</v>
      </c>
      <c r="F5" s="261" t="s">
        <v>298</v>
      </c>
      <c r="G5" s="256" t="s">
        <v>216</v>
      </c>
      <c r="H5" s="313" t="s">
        <v>217</v>
      </c>
    </row>
    <row r="6" spans="1:8" ht="20.100000000000001" customHeight="1">
      <c r="A6" s="707" t="s">
        <v>299</v>
      </c>
      <c r="B6" s="473"/>
      <c r="C6" s="474"/>
      <c r="D6" s="474"/>
      <c r="E6" s="384">
        <f>C6*D6</f>
        <v>0</v>
      </c>
      <c r="F6" s="557"/>
      <c r="G6" s="257"/>
      <c r="H6" s="354"/>
    </row>
    <row r="7" spans="1:8" ht="20.100000000000001" customHeight="1">
      <c r="A7" s="708"/>
      <c r="B7" s="153"/>
      <c r="C7" s="353"/>
      <c r="D7" s="353"/>
      <c r="E7" s="384">
        <f t="shared" ref="E7:E32" si="0">C7*D7</f>
        <v>0</v>
      </c>
      <c r="F7" s="557"/>
      <c r="G7" s="257"/>
      <c r="H7" s="354"/>
    </row>
    <row r="8" spans="1:8" ht="20.100000000000001" customHeight="1">
      <c r="A8" s="708"/>
      <c r="B8" s="153"/>
      <c r="C8" s="353"/>
      <c r="D8" s="353"/>
      <c r="E8" s="384">
        <f t="shared" si="0"/>
        <v>0</v>
      </c>
      <c r="F8" s="557"/>
      <c r="G8" s="257"/>
      <c r="H8" s="354"/>
    </row>
    <row r="9" spans="1:8" ht="20.100000000000001" customHeight="1">
      <c r="A9" s="708"/>
      <c r="B9" s="153"/>
      <c r="C9" s="353"/>
      <c r="D9" s="353"/>
      <c r="E9" s="384">
        <f t="shared" si="0"/>
        <v>0</v>
      </c>
      <c r="F9" s="557"/>
      <c r="G9" s="257"/>
      <c r="H9" s="354"/>
    </row>
    <row r="10" spans="1:8" ht="20.100000000000001" customHeight="1">
      <c r="A10" s="708"/>
      <c r="B10" s="153"/>
      <c r="C10" s="353"/>
      <c r="D10" s="353"/>
      <c r="E10" s="384">
        <f t="shared" si="0"/>
        <v>0</v>
      </c>
      <c r="F10" s="557"/>
      <c r="G10" s="257"/>
      <c r="H10" s="354"/>
    </row>
    <row r="11" spans="1:8" ht="20.100000000000001" customHeight="1">
      <c r="A11" s="708"/>
      <c r="B11" s="355"/>
      <c r="C11" s="356"/>
      <c r="D11" s="356"/>
      <c r="E11" s="385">
        <f t="shared" si="0"/>
        <v>0</v>
      </c>
      <c r="F11" s="557"/>
      <c r="G11" s="257"/>
      <c r="H11" s="354"/>
    </row>
    <row r="12" spans="1:8" ht="20.100000000000001" customHeight="1" thickBot="1">
      <c r="A12" s="709"/>
      <c r="B12" s="706" t="s">
        <v>300</v>
      </c>
      <c r="C12" s="706"/>
      <c r="D12" s="706"/>
      <c r="E12" s="386">
        <f>SUM(E6:E11)</f>
        <v>0</v>
      </c>
      <c r="F12" s="558"/>
      <c r="G12" s="301"/>
      <c r="H12" s="354"/>
    </row>
    <row r="13" spans="1:8" ht="20.100000000000001" customHeight="1">
      <c r="A13" s="703" t="s">
        <v>301</v>
      </c>
      <c r="B13" s="553"/>
      <c r="C13" s="475"/>
      <c r="D13" s="475"/>
      <c r="E13" s="387">
        <f t="shared" si="0"/>
        <v>0</v>
      </c>
      <c r="F13" s="557"/>
      <c r="G13" s="257"/>
      <c r="H13" s="354"/>
    </row>
    <row r="14" spans="1:8" ht="20.100000000000001" customHeight="1">
      <c r="A14" s="704"/>
      <c r="B14" s="554"/>
      <c r="C14" s="474"/>
      <c r="D14" s="474"/>
      <c r="E14" s="384">
        <f t="shared" si="0"/>
        <v>0</v>
      </c>
      <c r="F14" s="557"/>
      <c r="G14" s="257"/>
      <c r="H14" s="354"/>
    </row>
    <row r="15" spans="1:8" ht="20.100000000000001" customHeight="1">
      <c r="A15" s="704"/>
      <c r="B15" s="257"/>
      <c r="C15" s="353"/>
      <c r="D15" s="353"/>
      <c r="E15" s="384">
        <f t="shared" si="0"/>
        <v>0</v>
      </c>
      <c r="F15" s="557"/>
      <c r="G15" s="257"/>
      <c r="H15" s="354"/>
    </row>
    <row r="16" spans="1:8" ht="20.100000000000001" customHeight="1">
      <c r="A16" s="704"/>
      <c r="B16" s="257"/>
      <c r="C16" s="357"/>
      <c r="D16" s="353"/>
      <c r="E16" s="384">
        <f t="shared" si="0"/>
        <v>0</v>
      </c>
      <c r="F16" s="557"/>
      <c r="G16" s="257"/>
      <c r="H16" s="354"/>
    </row>
    <row r="17" spans="1:8" ht="20.100000000000001" customHeight="1">
      <c r="A17" s="704"/>
      <c r="B17" s="257"/>
      <c r="C17" s="353"/>
      <c r="D17" s="353"/>
      <c r="E17" s="384">
        <f t="shared" si="0"/>
        <v>0</v>
      </c>
      <c r="F17" s="557"/>
      <c r="G17" s="257"/>
      <c r="H17" s="354"/>
    </row>
    <row r="18" spans="1:8" ht="20.100000000000001" customHeight="1">
      <c r="A18" s="704"/>
      <c r="B18" s="358"/>
      <c r="C18" s="356"/>
      <c r="D18" s="356"/>
      <c r="E18" s="385">
        <f t="shared" si="0"/>
        <v>0</v>
      </c>
      <c r="F18" s="557"/>
      <c r="G18" s="257"/>
      <c r="H18" s="354"/>
    </row>
    <row r="19" spans="1:8" ht="20.100000000000001" customHeight="1" thickBot="1">
      <c r="A19" s="705"/>
      <c r="B19" s="710" t="s">
        <v>300</v>
      </c>
      <c r="C19" s="706"/>
      <c r="D19" s="706"/>
      <c r="E19" s="386">
        <f>SUM(E13:E18)</f>
        <v>0</v>
      </c>
      <c r="F19" s="558"/>
      <c r="G19" s="301"/>
      <c r="H19" s="354"/>
    </row>
    <row r="20" spans="1:8" ht="20.100000000000001" customHeight="1">
      <c r="A20" s="703" t="s">
        <v>302</v>
      </c>
      <c r="B20" s="555"/>
      <c r="C20" s="475"/>
      <c r="D20" s="475"/>
      <c r="E20" s="387">
        <f t="shared" si="0"/>
        <v>0</v>
      </c>
      <c r="F20" s="557"/>
      <c r="G20" s="257"/>
      <c r="H20" s="354"/>
    </row>
    <row r="21" spans="1:8" ht="20.100000000000001" customHeight="1">
      <c r="A21" s="704"/>
      <c r="B21" s="473"/>
      <c r="C21" s="474"/>
      <c r="D21" s="474"/>
      <c r="E21" s="384">
        <f t="shared" si="0"/>
        <v>0</v>
      </c>
      <c r="F21" s="557"/>
      <c r="G21" s="257"/>
      <c r="H21" s="354"/>
    </row>
    <row r="22" spans="1:8" ht="20.100000000000001" customHeight="1">
      <c r="A22" s="704"/>
      <c r="B22" s="473"/>
      <c r="C22" s="474"/>
      <c r="D22" s="474"/>
      <c r="E22" s="384">
        <f t="shared" si="0"/>
        <v>0</v>
      </c>
      <c r="F22" s="557"/>
      <c r="G22" s="257"/>
      <c r="H22" s="354"/>
    </row>
    <row r="23" spans="1:8" ht="20.100000000000001" customHeight="1">
      <c r="A23" s="704"/>
      <c r="B23" s="473"/>
      <c r="C23" s="474"/>
      <c r="D23" s="474"/>
      <c r="E23" s="384">
        <f t="shared" si="0"/>
        <v>0</v>
      </c>
      <c r="F23" s="557"/>
      <c r="G23" s="257"/>
      <c r="H23" s="354"/>
    </row>
    <row r="24" spans="1:8" ht="20.100000000000001" customHeight="1">
      <c r="A24" s="704"/>
      <c r="B24" s="473"/>
      <c r="C24" s="474"/>
      <c r="D24" s="474"/>
      <c r="E24" s="384">
        <f t="shared" si="0"/>
        <v>0</v>
      </c>
      <c r="F24" s="557"/>
      <c r="G24" s="257"/>
      <c r="H24" s="354"/>
    </row>
    <row r="25" spans="1:8" ht="20.100000000000001" customHeight="1">
      <c r="A25" s="704"/>
      <c r="B25" s="476"/>
      <c r="C25" s="477"/>
      <c r="D25" s="477"/>
      <c r="E25" s="385">
        <f t="shared" si="0"/>
        <v>0</v>
      </c>
      <c r="F25" s="557"/>
      <c r="G25" s="257"/>
      <c r="H25" s="354"/>
    </row>
    <row r="26" spans="1:8" ht="20.100000000000001" customHeight="1" thickBot="1">
      <c r="A26" s="705"/>
      <c r="B26" s="706" t="s">
        <v>300</v>
      </c>
      <c r="C26" s="706"/>
      <c r="D26" s="706"/>
      <c r="E26" s="386">
        <f>SUM(E20:E25)</f>
        <v>0</v>
      </c>
      <c r="F26" s="558"/>
      <c r="G26" s="301"/>
      <c r="H26" s="354"/>
    </row>
    <row r="27" spans="1:8" ht="20.100000000000001" customHeight="1">
      <c r="A27" s="703" t="s">
        <v>303</v>
      </c>
      <c r="B27" s="479"/>
      <c r="C27" s="478"/>
      <c r="D27" s="478"/>
      <c r="E27" s="388">
        <f t="shared" si="0"/>
        <v>0</v>
      </c>
      <c r="F27" s="559"/>
      <c r="G27" s="257"/>
      <c r="H27" s="304"/>
    </row>
    <row r="28" spans="1:8" ht="20.100000000000001" customHeight="1">
      <c r="A28" s="704"/>
      <c r="B28" s="473"/>
      <c r="C28" s="474"/>
      <c r="D28" s="474"/>
      <c r="E28" s="384">
        <f t="shared" si="0"/>
        <v>0</v>
      </c>
      <c r="F28" s="557"/>
      <c r="G28" s="257"/>
      <c r="H28" s="304"/>
    </row>
    <row r="29" spans="1:8" ht="20.100000000000001" customHeight="1">
      <c r="A29" s="704"/>
      <c r="B29" s="473"/>
      <c r="C29" s="474"/>
      <c r="D29" s="474"/>
      <c r="E29" s="384">
        <f t="shared" si="0"/>
        <v>0</v>
      </c>
      <c r="F29" s="557"/>
      <c r="G29" s="257"/>
      <c r="H29" s="304"/>
    </row>
    <row r="30" spans="1:8" ht="20.100000000000001" customHeight="1">
      <c r="A30" s="704"/>
      <c r="B30" s="473"/>
      <c r="C30" s="474"/>
      <c r="D30" s="474"/>
      <c r="E30" s="384">
        <f t="shared" si="0"/>
        <v>0</v>
      </c>
      <c r="F30" s="557"/>
      <c r="G30" s="257"/>
      <c r="H30" s="304"/>
    </row>
    <row r="31" spans="1:8" ht="20.100000000000001" customHeight="1">
      <c r="A31" s="704"/>
      <c r="B31" s="473"/>
      <c r="C31" s="474"/>
      <c r="D31" s="474"/>
      <c r="E31" s="384">
        <f t="shared" si="0"/>
        <v>0</v>
      </c>
      <c r="F31" s="557"/>
      <c r="G31" s="257"/>
      <c r="H31" s="304"/>
    </row>
    <row r="32" spans="1:8" ht="20.100000000000001" customHeight="1">
      <c r="A32" s="704"/>
      <c r="B32" s="476"/>
      <c r="C32" s="477"/>
      <c r="D32" s="477"/>
      <c r="E32" s="385">
        <f t="shared" si="0"/>
        <v>0</v>
      </c>
      <c r="F32" s="557"/>
      <c r="G32" s="257"/>
      <c r="H32" s="304"/>
    </row>
    <row r="33" spans="1:8" ht="20.100000000000001" customHeight="1" thickBot="1">
      <c r="A33" s="705"/>
      <c r="B33" s="706" t="s">
        <v>300</v>
      </c>
      <c r="C33" s="706"/>
      <c r="D33" s="706"/>
      <c r="E33" s="386">
        <f>SUM(E27:E32)</f>
        <v>0</v>
      </c>
      <c r="F33" s="560"/>
      <c r="G33" s="301"/>
      <c r="H33" s="354"/>
    </row>
    <row r="34" spans="1:8" ht="20.100000000000001" customHeight="1">
      <c r="A34" s="703" t="s">
        <v>304</v>
      </c>
      <c r="B34" s="479"/>
      <c r="C34" s="478"/>
      <c r="D34" s="478"/>
      <c r="E34" s="388">
        <f t="shared" ref="E34:E39" si="1">C34*D34</f>
        <v>0</v>
      </c>
      <c r="F34" s="559"/>
      <c r="G34" s="257"/>
      <c r="H34" s="354"/>
    </row>
    <row r="35" spans="1:8" ht="20.100000000000001" customHeight="1">
      <c r="A35" s="704"/>
      <c r="B35" s="480"/>
      <c r="C35" s="474"/>
      <c r="D35" s="474"/>
      <c r="E35" s="384">
        <f t="shared" si="1"/>
        <v>0</v>
      </c>
      <c r="F35" s="557"/>
      <c r="G35" s="257"/>
      <c r="H35" s="354"/>
    </row>
    <row r="36" spans="1:8" ht="20.100000000000001" customHeight="1">
      <c r="A36" s="704"/>
      <c r="B36" s="153"/>
      <c r="C36" s="353"/>
      <c r="D36" s="353"/>
      <c r="E36" s="384">
        <f t="shared" si="1"/>
        <v>0</v>
      </c>
      <c r="F36" s="482"/>
      <c r="G36" s="257"/>
      <c r="H36" s="354"/>
    </row>
    <row r="37" spans="1:8" ht="20.100000000000001" customHeight="1">
      <c r="A37" s="704"/>
      <c r="B37" s="153"/>
      <c r="C37" s="353"/>
      <c r="D37" s="353"/>
      <c r="E37" s="384">
        <f t="shared" si="1"/>
        <v>0</v>
      </c>
      <c r="F37" s="482"/>
      <c r="G37" s="257"/>
      <c r="H37" s="354"/>
    </row>
    <row r="38" spans="1:8" ht="20.100000000000001" customHeight="1">
      <c r="A38" s="704"/>
      <c r="B38" s="153"/>
      <c r="C38" s="353"/>
      <c r="D38" s="353"/>
      <c r="E38" s="384">
        <f t="shared" si="1"/>
        <v>0</v>
      </c>
      <c r="F38" s="482"/>
      <c r="G38" s="257"/>
      <c r="H38" s="354"/>
    </row>
    <row r="39" spans="1:8" ht="20.100000000000001" customHeight="1">
      <c r="A39" s="704"/>
      <c r="B39" s="355"/>
      <c r="C39" s="356"/>
      <c r="D39" s="356"/>
      <c r="E39" s="385">
        <f t="shared" si="1"/>
        <v>0</v>
      </c>
      <c r="F39" s="482"/>
      <c r="G39" s="257"/>
      <c r="H39" s="354"/>
    </row>
    <row r="40" spans="1:8" ht="20.100000000000001" customHeight="1" thickBot="1">
      <c r="A40" s="705"/>
      <c r="B40" s="711" t="s">
        <v>300</v>
      </c>
      <c r="C40" s="711"/>
      <c r="D40" s="711"/>
      <c r="E40" s="385">
        <f>SUM(E34:E39)</f>
        <v>0</v>
      </c>
      <c r="F40" s="483"/>
      <c r="G40" s="301"/>
      <c r="H40" s="354"/>
    </row>
    <row r="41" spans="1:8" ht="20.100000000000001" customHeight="1" thickBot="1">
      <c r="A41" s="700" t="s">
        <v>305</v>
      </c>
      <c r="B41" s="701"/>
      <c r="C41" s="701"/>
      <c r="D41" s="702"/>
      <c r="E41" s="154">
        <f>E12+E19+E26+E33+E40</f>
        <v>0</v>
      </c>
      <c r="F41" s="484"/>
      <c r="G41" s="93"/>
    </row>
    <row r="42" spans="1:8" ht="20.100000000000001" customHeight="1" thickBot="1">
      <c r="A42" s="93"/>
      <c r="B42" s="93"/>
      <c r="C42" s="149"/>
      <c r="D42" s="49" t="s">
        <v>226</v>
      </c>
      <c r="E42" s="359">
        <f>ROUNDDOWN(E41,-3)</f>
        <v>0</v>
      </c>
      <c r="F42" s="141"/>
      <c r="G42" s="93"/>
    </row>
    <row r="45" spans="1:8" s="263" customFormat="1">
      <c r="A45" s="263" t="s">
        <v>233</v>
      </c>
    </row>
    <row r="46" spans="1:8" hidden="1">
      <c r="A46" s="4" t="s">
        <v>306</v>
      </c>
      <c r="B46" s="4"/>
    </row>
    <row r="47" spans="1:8" hidden="1">
      <c r="A47" s="94">
        <v>1</v>
      </c>
      <c r="B47" s="265">
        <f>ROUNDDOWN(SUMIF($H$27:$H$32,A47,$E$27:$E$32),-3)</f>
        <v>0</v>
      </c>
    </row>
    <row r="48" spans="1:8" hidden="1">
      <c r="A48" s="94">
        <v>2</v>
      </c>
      <c r="B48" s="265">
        <f t="shared" ref="B48:B53" si="2">ROUNDDOWN(SUMIF($H$27:$H$32,A48,$E$27:$E$32),-3)</f>
        <v>0</v>
      </c>
    </row>
    <row r="49" spans="1:2" hidden="1">
      <c r="A49" s="94">
        <v>3</v>
      </c>
      <c r="B49" s="265">
        <f t="shared" si="2"/>
        <v>0</v>
      </c>
    </row>
    <row r="50" spans="1:2" hidden="1">
      <c r="A50" s="94">
        <v>4</v>
      </c>
      <c r="B50" s="265">
        <f t="shared" si="2"/>
        <v>0</v>
      </c>
    </row>
    <row r="51" spans="1:2" hidden="1">
      <c r="A51" s="94">
        <v>5</v>
      </c>
      <c r="B51" s="265">
        <f t="shared" si="2"/>
        <v>0</v>
      </c>
    </row>
    <row r="52" spans="1:2" hidden="1">
      <c r="A52" s="94">
        <v>6</v>
      </c>
      <c r="B52" s="265">
        <f t="shared" si="2"/>
        <v>0</v>
      </c>
    </row>
    <row r="53" spans="1:2" hidden="1">
      <c r="A53" s="94">
        <v>7</v>
      </c>
      <c r="B53" s="265">
        <f t="shared" si="2"/>
        <v>0</v>
      </c>
    </row>
    <row r="54" spans="1:2" hidden="1"/>
  </sheetData>
  <mergeCells count="11">
    <mergeCell ref="A41:D41"/>
    <mergeCell ref="A27:A33"/>
    <mergeCell ref="B33:D33"/>
    <mergeCell ref="A6:A12"/>
    <mergeCell ref="B12:D12"/>
    <mergeCell ref="A13:A19"/>
    <mergeCell ref="B19:D19"/>
    <mergeCell ref="A20:A26"/>
    <mergeCell ref="B26:D26"/>
    <mergeCell ref="A34:A40"/>
    <mergeCell ref="B40:D40"/>
  </mergeCells>
  <phoneticPr fontId="2"/>
  <dataValidations count="3">
    <dataValidation type="whole" operator="notEqual" allowBlank="1" showInputMessage="1" showErrorMessage="1" sqref="C34:C39 C13:C18 C6:C11 C20:C25 C27:C32" xr:uid="{00000000-0002-0000-0B00-000000000000}">
      <formula1>0</formula1>
    </dataValidation>
    <dataValidation type="list" operator="greaterThanOrEqual" allowBlank="1" showInputMessage="1" showErrorMessage="1" sqref="H27:H32" xr:uid="{00000000-0002-0000-0B00-000001000000}">
      <formula1>"1,2,3,4,5,6,7,精算"</formula1>
    </dataValidation>
    <dataValidation type="list" operator="greaterThanOrEqual" allowBlank="1" showInputMessage="1" showErrorMessage="1" sqref="H33:H40 H6:H26" xr:uid="{00000000-0002-0000-0B00-000002000000}">
      <formula1>"選択不可"</formula1>
    </dataValidation>
  </dataValidations>
  <pageMargins left="0.31496062992125984" right="0.11811023622047245" top="0.74803149606299213" bottom="0.35433070866141736"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rgb="FFC00000"/>
    <pageSetUpPr fitToPage="1"/>
  </sheetPr>
  <dimension ref="A1:J42"/>
  <sheetViews>
    <sheetView showGridLines="0" view="pageBreakPreview" topLeftCell="A2" zoomScale="89" zoomScaleNormal="100" zoomScaleSheetLayoutView="89" workbookViewId="0">
      <selection activeCell="A2" sqref="A2:G32"/>
    </sheetView>
  </sheetViews>
  <sheetFormatPr defaultColWidth="9" defaultRowHeight="14.4"/>
  <cols>
    <col min="1" max="1" width="5.5" customWidth="1"/>
    <col min="2" max="2" width="20.8984375" customWidth="1"/>
    <col min="3" max="3" width="11.8984375" style="2" customWidth="1"/>
    <col min="4" max="4" width="9.8984375" customWidth="1"/>
    <col min="5" max="5" width="8" customWidth="1"/>
    <col min="6" max="6" width="14.5" customWidth="1"/>
    <col min="7" max="7" width="14.59765625" style="2" customWidth="1"/>
    <col min="8" max="8" width="6.59765625" customWidth="1"/>
  </cols>
  <sheetData>
    <row r="1" spans="1:10" ht="15.75" customHeight="1">
      <c r="G1" s="108"/>
    </row>
    <row r="2" spans="1:10" ht="15" customHeight="1">
      <c r="A2" s="38" t="s">
        <v>307</v>
      </c>
      <c r="B2" s="38" t="s">
        <v>130</v>
      </c>
      <c r="C2" s="155"/>
      <c r="D2" s="93"/>
      <c r="E2" s="93"/>
      <c r="F2" s="93"/>
      <c r="G2" s="155"/>
    </row>
    <row r="3" spans="1:10">
      <c r="A3" s="35"/>
      <c r="B3" s="4"/>
      <c r="C3" s="155"/>
      <c r="D3" s="93"/>
      <c r="E3" s="93"/>
      <c r="F3" s="93"/>
      <c r="G3" s="155"/>
    </row>
    <row r="4" spans="1:10" ht="27" customHeight="1" thickBot="1">
      <c r="A4" s="262" t="s">
        <v>308</v>
      </c>
      <c r="B4" s="15"/>
      <c r="C4" s="54"/>
      <c r="D4" s="15"/>
      <c r="E4" s="699">
        <f>E6+E16</f>
        <v>0</v>
      </c>
      <c r="F4" s="699"/>
      <c r="G4" s="15" t="s">
        <v>115</v>
      </c>
      <c r="J4" s="2"/>
    </row>
    <row r="5" spans="1:10" ht="15.6" thickTop="1" thickBot="1">
      <c r="A5" s="109"/>
      <c r="B5" s="15"/>
      <c r="C5" s="54"/>
      <c r="D5" s="15"/>
      <c r="E5" s="54"/>
      <c r="F5" s="15"/>
      <c r="G5" s="54"/>
      <c r="J5" s="2"/>
    </row>
    <row r="6" spans="1:10" ht="24" customHeight="1" thickBot="1">
      <c r="A6" s="109"/>
      <c r="B6" s="15" t="s">
        <v>309</v>
      </c>
      <c r="C6" s="54"/>
      <c r="D6" s="15"/>
      <c r="E6" s="733">
        <f>G14</f>
        <v>0</v>
      </c>
      <c r="F6" s="734"/>
      <c r="G6" s="15" t="s">
        <v>115</v>
      </c>
      <c r="J6" s="2"/>
    </row>
    <row r="7" spans="1:10" ht="9" customHeight="1">
      <c r="A7" s="15"/>
      <c r="B7" s="15"/>
      <c r="C7" s="54"/>
      <c r="D7" s="15"/>
      <c r="E7" s="15"/>
      <c r="F7" s="15"/>
      <c r="G7" s="54"/>
    </row>
    <row r="8" spans="1:10" ht="30" customHeight="1">
      <c r="A8" s="15"/>
      <c r="B8" s="635" t="s">
        <v>310</v>
      </c>
      <c r="C8" s="635"/>
      <c r="D8" s="142" t="s">
        <v>311</v>
      </c>
      <c r="E8" s="716" t="s">
        <v>277</v>
      </c>
      <c r="F8" s="625"/>
      <c r="G8" s="110" t="s">
        <v>312</v>
      </c>
      <c r="H8" s="137" t="s">
        <v>216</v>
      </c>
      <c r="I8" s="318" t="s">
        <v>313</v>
      </c>
    </row>
    <row r="9" spans="1:10" ht="30" customHeight="1">
      <c r="A9" s="15"/>
      <c r="B9" s="717"/>
      <c r="C9" s="718"/>
      <c r="D9" s="481"/>
      <c r="E9" s="719"/>
      <c r="F9" s="720"/>
      <c r="G9" s="401">
        <f>D9*E9</f>
        <v>0</v>
      </c>
      <c r="H9" s="153"/>
      <c r="I9" s="304"/>
    </row>
    <row r="10" spans="1:10" ht="30" customHeight="1">
      <c r="A10" s="15"/>
      <c r="B10" s="712"/>
      <c r="C10" s="713"/>
      <c r="D10" s="360"/>
      <c r="E10" s="714"/>
      <c r="F10" s="715"/>
      <c r="G10" s="401">
        <f>D10*E10</f>
        <v>0</v>
      </c>
      <c r="H10" s="153"/>
      <c r="I10" s="304"/>
    </row>
    <row r="11" spans="1:10" ht="30" customHeight="1">
      <c r="A11" s="15"/>
      <c r="B11" s="712"/>
      <c r="C11" s="713"/>
      <c r="D11" s="360"/>
      <c r="E11" s="714"/>
      <c r="F11" s="715"/>
      <c r="G11" s="401">
        <f>D11*E11</f>
        <v>0</v>
      </c>
      <c r="H11" s="153"/>
      <c r="I11" s="304"/>
    </row>
    <row r="12" spans="1:10" ht="30" customHeight="1" thickBot="1">
      <c r="A12" s="15"/>
      <c r="B12" s="721"/>
      <c r="C12" s="722"/>
      <c r="D12" s="361"/>
      <c r="E12" s="723"/>
      <c r="F12" s="724"/>
      <c r="G12" s="402">
        <f>D12*E12</f>
        <v>0</v>
      </c>
      <c r="H12" s="153"/>
      <c r="I12" s="304"/>
    </row>
    <row r="13" spans="1:10" ht="30" customHeight="1" thickBot="1">
      <c r="A13" s="15"/>
      <c r="B13" s="725" t="s">
        <v>300</v>
      </c>
      <c r="C13" s="726"/>
      <c r="D13" s="726"/>
      <c r="E13" s="726"/>
      <c r="F13" s="726"/>
      <c r="G13" s="111">
        <f>SUM(G9:G12)</f>
        <v>0</v>
      </c>
    </row>
    <row r="14" spans="1:10" ht="30" customHeight="1" thickBot="1">
      <c r="A14" s="15"/>
      <c r="B14" s="362"/>
      <c r="C14" s="362"/>
      <c r="D14" s="53"/>
      <c r="E14" s="115"/>
      <c r="F14" s="49" t="s">
        <v>226</v>
      </c>
      <c r="G14" s="359">
        <f>ROUNDDOWN(G13,-3)</f>
        <v>0</v>
      </c>
    </row>
    <row r="15" spans="1:10" ht="15" customHeight="1" thickBot="1">
      <c r="A15" s="15"/>
      <c r="B15" s="15"/>
      <c r="C15" s="54"/>
      <c r="D15" s="15"/>
      <c r="E15" s="15"/>
      <c r="F15" s="15"/>
      <c r="G15" s="54"/>
    </row>
    <row r="16" spans="1:10" ht="30" customHeight="1" thickBot="1">
      <c r="A16" s="109"/>
      <c r="B16" s="15" t="s">
        <v>314</v>
      </c>
      <c r="C16" s="54"/>
      <c r="D16" s="15"/>
      <c r="E16" s="733">
        <f>G23</f>
        <v>0</v>
      </c>
      <c r="F16" s="734"/>
      <c r="G16" s="15" t="s">
        <v>115</v>
      </c>
      <c r="J16" s="2"/>
    </row>
    <row r="17" spans="1:10" ht="10.5" customHeight="1">
      <c r="A17" s="109"/>
      <c r="B17" s="15"/>
      <c r="C17" s="54"/>
      <c r="D17" s="15"/>
      <c r="E17" s="299"/>
      <c r="F17" s="299"/>
      <c r="G17" s="15"/>
      <c r="J17" s="2"/>
    </row>
    <row r="18" spans="1:10" ht="30" customHeight="1">
      <c r="A18" s="109"/>
      <c r="B18" s="635" t="s">
        <v>315</v>
      </c>
      <c r="C18" s="635"/>
      <c r="D18" s="716" t="s">
        <v>316</v>
      </c>
      <c r="E18" s="625"/>
      <c r="F18" s="142" t="s">
        <v>317</v>
      </c>
      <c r="G18" s="110" t="s">
        <v>300</v>
      </c>
      <c r="I18" s="318" t="s">
        <v>313</v>
      </c>
      <c r="J18" s="2"/>
    </row>
    <row r="19" spans="1:10" ht="30" customHeight="1">
      <c r="A19" s="109"/>
      <c r="B19" s="727"/>
      <c r="C19" s="728"/>
      <c r="D19" s="729">
        <v>75500</v>
      </c>
      <c r="E19" s="730"/>
      <c r="F19" s="300"/>
      <c r="G19" s="403">
        <f>F19*D19</f>
        <v>0</v>
      </c>
      <c r="I19" s="304"/>
      <c r="J19" s="2"/>
    </row>
    <row r="20" spans="1:10" ht="30" hidden="1" customHeight="1">
      <c r="A20" s="109"/>
      <c r="B20" s="727" t="s">
        <v>318</v>
      </c>
      <c r="C20" s="728"/>
      <c r="D20" s="729">
        <v>75500</v>
      </c>
      <c r="E20" s="730"/>
      <c r="F20" s="300"/>
      <c r="G20" s="403">
        <f>F20*D20</f>
        <v>0</v>
      </c>
      <c r="I20" s="304"/>
      <c r="J20" s="2"/>
    </row>
    <row r="21" spans="1:10" ht="30" hidden="1" customHeight="1">
      <c r="A21" s="109"/>
      <c r="B21" s="727" t="s">
        <v>319</v>
      </c>
      <c r="C21" s="728"/>
      <c r="D21" s="729">
        <v>75500</v>
      </c>
      <c r="E21" s="730"/>
      <c r="F21" s="300"/>
      <c r="G21" s="403">
        <f>F21*D21</f>
        <v>0</v>
      </c>
      <c r="I21" s="304"/>
      <c r="J21" s="2"/>
    </row>
    <row r="22" spans="1:10" ht="30" customHeight="1" thickBot="1">
      <c r="A22" s="109"/>
      <c r="B22" s="727"/>
      <c r="C22" s="728"/>
      <c r="D22" s="729"/>
      <c r="E22" s="730"/>
      <c r="F22" s="300"/>
      <c r="G22" s="403">
        <f>F22*D22</f>
        <v>0</v>
      </c>
      <c r="I22" s="304"/>
      <c r="J22" s="2"/>
    </row>
    <row r="23" spans="1:10" ht="30" customHeight="1" thickBot="1">
      <c r="A23" s="109"/>
      <c r="B23" s="731"/>
      <c r="C23" s="732"/>
      <c r="D23" s="732"/>
      <c r="E23" s="698" t="s">
        <v>226</v>
      </c>
      <c r="F23" s="698"/>
      <c r="G23" s="359">
        <f>ROUNDDOWN(SUM(G19:G22),-3)</f>
        <v>0</v>
      </c>
      <c r="J23" s="2"/>
    </row>
    <row r="24" spans="1:10" ht="39" customHeight="1">
      <c r="A24" s="109"/>
      <c r="B24" s="321"/>
      <c r="C24" s="139"/>
      <c r="D24" s="49"/>
      <c r="E24" s="112"/>
      <c r="F24" s="49"/>
      <c r="G24" s="49"/>
      <c r="J24" s="2"/>
    </row>
    <row r="25" spans="1:10" ht="29.25" customHeight="1" thickBot="1">
      <c r="A25" s="38" t="s">
        <v>140</v>
      </c>
      <c r="B25" s="38" t="s">
        <v>141</v>
      </c>
      <c r="C25" s="54"/>
      <c r="D25" s="15"/>
      <c r="E25" s="699">
        <f>G30</f>
        <v>0</v>
      </c>
      <c r="F25" s="699"/>
      <c r="G25" s="15" t="s">
        <v>115</v>
      </c>
    </row>
    <row r="26" spans="1:10" ht="15" thickTop="1">
      <c r="A26" s="3"/>
      <c r="B26" s="4"/>
      <c r="C26" s="54"/>
      <c r="D26" s="15"/>
      <c r="E26" s="15"/>
      <c r="F26" s="15"/>
      <c r="G26" s="54"/>
    </row>
    <row r="27" spans="1:10" ht="15" customHeight="1">
      <c r="A27" s="15"/>
      <c r="B27" s="15" t="s">
        <v>289</v>
      </c>
      <c r="C27" s="70"/>
      <c r="D27" s="15"/>
      <c r="E27" s="15" t="s">
        <v>290</v>
      </c>
      <c r="F27" s="15"/>
      <c r="G27" s="54"/>
    </row>
    <row r="28" spans="1:10" ht="15" customHeight="1">
      <c r="A28" s="15"/>
      <c r="B28" s="253" t="s">
        <v>291</v>
      </c>
      <c r="C28" s="70"/>
      <c r="D28" s="15"/>
      <c r="E28" s="15"/>
      <c r="F28" s="15"/>
      <c r="G28" s="54"/>
    </row>
    <row r="29" spans="1:10" ht="30" customHeight="1" thickBot="1">
      <c r="A29" s="139"/>
      <c r="B29" s="697">
        <f>様式2_3機材!$F$5+様式2_4旅費!$F$4+様式2_4旅費!$F$6+様式2_5現地活動費!$E$3+'様式2_6本邦受入活動費&amp;管理費'!$E$6</f>
        <v>0</v>
      </c>
      <c r="C29" s="697">
        <f>$E$5+様式2_4旅費!$F$4+様式2_4旅費!$F$6+様式2_5現地活動費!$E$3+'様式2_6本邦受入活動費&amp;管理費'!$E$6</f>
        <v>0</v>
      </c>
      <c r="D29" s="15" t="s">
        <v>292</v>
      </c>
      <c r="E29" s="363">
        <v>10</v>
      </c>
      <c r="F29" s="55" t="s">
        <v>293</v>
      </c>
      <c r="G29" s="156">
        <f>ROUNDDOWN(B29*E29/100,0)</f>
        <v>0</v>
      </c>
    </row>
    <row r="30" spans="1:10" ht="30" customHeight="1" thickBot="1">
      <c r="A30" s="15"/>
      <c r="B30" s="15"/>
      <c r="C30" s="54"/>
      <c r="D30" s="15"/>
      <c r="E30" s="698" t="s">
        <v>226</v>
      </c>
      <c r="F30" s="698"/>
      <c r="G30" s="71">
        <f>ROUNDDOWN(G29,-3)</f>
        <v>0</v>
      </c>
    </row>
    <row r="31" spans="1:10">
      <c r="A31" s="93"/>
      <c r="B31" s="93"/>
      <c r="C31" s="155"/>
      <c r="D31" s="93"/>
      <c r="E31" s="93"/>
      <c r="F31" s="93"/>
      <c r="G31" s="155"/>
    </row>
    <row r="32" spans="1:10">
      <c r="A32" s="93"/>
      <c r="B32" s="93"/>
      <c r="C32" s="155"/>
      <c r="D32" s="93"/>
      <c r="E32" s="93"/>
      <c r="F32" s="93"/>
      <c r="G32" s="155"/>
    </row>
    <row r="33" spans="1:2" s="263" customFormat="1">
      <c r="A33" s="263" t="s">
        <v>233</v>
      </c>
    </row>
    <row r="34" spans="1:2" hidden="1">
      <c r="A34" s="4" t="s">
        <v>306</v>
      </c>
      <c r="B34" s="4"/>
    </row>
    <row r="35" spans="1:2" hidden="1">
      <c r="A35" s="94">
        <v>1</v>
      </c>
      <c r="B35" s="265">
        <f t="shared" ref="B35:B41" si="0">SUMIF($I$9:$I$23,A35,$G$9:$G$23)</f>
        <v>0</v>
      </c>
    </row>
    <row r="36" spans="1:2" hidden="1">
      <c r="A36" s="94">
        <v>2</v>
      </c>
      <c r="B36" s="265">
        <f t="shared" si="0"/>
        <v>0</v>
      </c>
    </row>
    <row r="37" spans="1:2" hidden="1">
      <c r="A37" s="94">
        <v>3</v>
      </c>
      <c r="B37" s="265">
        <f t="shared" si="0"/>
        <v>0</v>
      </c>
    </row>
    <row r="38" spans="1:2" hidden="1">
      <c r="A38" s="94">
        <v>4</v>
      </c>
      <c r="B38" s="265">
        <f t="shared" si="0"/>
        <v>0</v>
      </c>
    </row>
    <row r="39" spans="1:2" hidden="1">
      <c r="A39" s="94">
        <v>5</v>
      </c>
      <c r="B39" s="265">
        <f t="shared" si="0"/>
        <v>0</v>
      </c>
    </row>
    <row r="40" spans="1:2" hidden="1">
      <c r="A40" s="94">
        <v>6</v>
      </c>
      <c r="B40" s="265">
        <f t="shared" si="0"/>
        <v>0</v>
      </c>
    </row>
    <row r="41" spans="1:2" hidden="1">
      <c r="A41" s="94">
        <v>7</v>
      </c>
      <c r="B41" s="265">
        <f t="shared" si="0"/>
        <v>0</v>
      </c>
    </row>
    <row r="42" spans="1:2" hidden="1"/>
  </sheetData>
  <mergeCells count="29">
    <mergeCell ref="E4:F4"/>
    <mergeCell ref="E6:F6"/>
    <mergeCell ref="E16:F16"/>
    <mergeCell ref="E25:F25"/>
    <mergeCell ref="E23:F23"/>
    <mergeCell ref="D18:E18"/>
    <mergeCell ref="D22:E22"/>
    <mergeCell ref="D19:E19"/>
    <mergeCell ref="B29:C29"/>
    <mergeCell ref="E30:F30"/>
    <mergeCell ref="B12:C12"/>
    <mergeCell ref="E12:F12"/>
    <mergeCell ref="B13:F13"/>
    <mergeCell ref="B18:C18"/>
    <mergeCell ref="B22:C22"/>
    <mergeCell ref="B19:C19"/>
    <mergeCell ref="B20:C20"/>
    <mergeCell ref="D20:E20"/>
    <mergeCell ref="B21:C21"/>
    <mergeCell ref="D21:E21"/>
    <mergeCell ref="B23:D23"/>
    <mergeCell ref="B11:C11"/>
    <mergeCell ref="E11:F11"/>
    <mergeCell ref="B8:C8"/>
    <mergeCell ref="E8:F8"/>
    <mergeCell ref="B9:C9"/>
    <mergeCell ref="E9:F9"/>
    <mergeCell ref="B10:C10"/>
    <mergeCell ref="E10:F10"/>
  </mergeCells>
  <phoneticPr fontId="2"/>
  <conditionalFormatting sqref="E29">
    <cfRule type="cellIs" dxfId="1" priority="3" stopIfTrue="1" operator="greaterThan">
      <formula>10</formula>
    </cfRule>
    <cfRule type="cellIs" dxfId="0" priority="4" stopIfTrue="1" operator="greaterThan">
      <formula>10</formula>
    </cfRule>
  </conditionalFormatting>
  <dataValidations disablePrompts="1" count="4">
    <dataValidation type="whole" operator="notEqual" allowBlank="1" showInputMessage="1" showErrorMessage="1" sqref="D14:E14 F20:F22 D9:F12" xr:uid="{00000000-0002-0000-0C00-000000000000}">
      <formula1>0</formula1>
    </dataValidation>
    <dataValidation type="list" operator="greaterThanOrEqual" allowBlank="1" showInputMessage="1" showErrorMessage="1" sqref="I9:I12 I19:I22" xr:uid="{00000000-0002-0000-0C00-000001000000}">
      <formula1>"1,2,3,4,5,6,7,精算"</formula1>
    </dataValidation>
    <dataValidation type="list" operator="notEqual" allowBlank="1" showInputMessage="1" showErrorMessage="1" sqref="D20:E21" xr:uid="{00000000-0002-0000-0C00-000002000000}">
      <formula1>"75500,69800"</formula1>
    </dataValidation>
    <dataValidation type="list" operator="notEqual" allowBlank="1" showInputMessage="1" showErrorMessage="1" sqref="D19:E19 D22:E22" xr:uid="{00000000-0002-0000-0C00-000003000000}">
      <formula1>"75500"</formula1>
    </dataValidation>
  </dataValidations>
  <pageMargins left="0.51181102362204722" right="0.11811023622047245" top="0.74803149606299213" bottom="0.35433070866141736"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tabColor rgb="FF00B0F0"/>
    <pageSetUpPr fitToPage="1"/>
  </sheetPr>
  <dimension ref="A2:I52"/>
  <sheetViews>
    <sheetView showGridLines="0" view="pageBreakPreview" zoomScale="89" zoomScaleNormal="100" zoomScaleSheetLayoutView="89" workbookViewId="0">
      <selection activeCell="C4" sqref="C4"/>
    </sheetView>
  </sheetViews>
  <sheetFormatPr defaultColWidth="9" defaultRowHeight="14.4"/>
  <cols>
    <col min="1" max="1" width="6.09765625" style="15" customWidth="1"/>
    <col min="2" max="2" width="30.3984375" style="15" customWidth="1"/>
    <col min="3" max="3" width="21.5" style="15" customWidth="1"/>
    <col min="4" max="4" width="16.59765625" style="15" customWidth="1"/>
    <col min="5" max="5" width="13.5" style="15" customWidth="1"/>
    <col min="6" max="6" width="22.59765625" style="15" customWidth="1"/>
    <col min="7" max="7" width="19.09765625" style="15" customWidth="1"/>
    <col min="8" max="8" width="7.59765625" style="15" customWidth="1"/>
    <col min="9" max="9" width="7.09765625" style="15" bestFit="1" customWidth="1"/>
    <col min="10" max="16384" width="9" style="15"/>
  </cols>
  <sheetData>
    <row r="2" spans="1:9" ht="15" customHeight="1">
      <c r="A2" s="29" t="s">
        <v>320</v>
      </c>
      <c r="B2" s="57"/>
      <c r="C2" s="29"/>
      <c r="D2" s="29"/>
      <c r="E2" s="29"/>
      <c r="F2" s="29"/>
      <c r="G2" s="29"/>
    </row>
    <row r="3" spans="1:9" ht="9.9" customHeight="1">
      <c r="A3" s="29"/>
      <c r="B3" s="29"/>
      <c r="C3" s="29"/>
      <c r="D3" s="29"/>
      <c r="E3" s="29"/>
      <c r="F3" s="29"/>
      <c r="G3" s="29"/>
    </row>
    <row r="4" spans="1:9" ht="15" customHeight="1" thickBot="1">
      <c r="A4" s="29" t="s">
        <v>321</v>
      </c>
      <c r="B4" s="29"/>
      <c r="C4" s="58">
        <f>F14</f>
        <v>0</v>
      </c>
      <c r="D4" s="29" t="s">
        <v>94</v>
      </c>
      <c r="E4" s="29"/>
      <c r="F4" s="29"/>
      <c r="G4" s="29"/>
    </row>
    <row r="5" spans="1:9" ht="15" customHeight="1">
      <c r="A5" s="29"/>
      <c r="B5" s="169" t="s">
        <v>322</v>
      </c>
      <c r="C5" s="30" t="s">
        <v>323</v>
      </c>
      <c r="D5" s="140" t="s">
        <v>324</v>
      </c>
      <c r="E5" s="30" t="s">
        <v>325</v>
      </c>
      <c r="F5" s="121" t="s">
        <v>326</v>
      </c>
      <c r="G5" s="187" t="s">
        <v>327</v>
      </c>
      <c r="H5" s="314" t="s">
        <v>216</v>
      </c>
      <c r="I5" s="313" t="s">
        <v>217</v>
      </c>
    </row>
    <row r="6" spans="1:9" ht="15" customHeight="1">
      <c r="A6" s="29"/>
      <c r="B6" s="114"/>
      <c r="C6" s="59"/>
      <c r="D6" s="120"/>
      <c r="E6" s="60"/>
      <c r="F6" s="389">
        <f t="shared" ref="F6:F13" si="0">D6*E6</f>
        <v>0</v>
      </c>
      <c r="G6" s="188"/>
      <c r="H6" s="264"/>
      <c r="I6" s="316"/>
    </row>
    <row r="7" spans="1:9" ht="15" customHeight="1">
      <c r="A7" s="29"/>
      <c r="B7" s="114"/>
      <c r="C7" s="59"/>
      <c r="D7" s="120"/>
      <c r="E7" s="61"/>
      <c r="F7" s="389">
        <f t="shared" si="0"/>
        <v>0</v>
      </c>
      <c r="G7" s="188"/>
      <c r="H7" s="264"/>
      <c r="I7" s="316"/>
    </row>
    <row r="8" spans="1:9" ht="15" customHeight="1">
      <c r="A8" s="29"/>
      <c r="B8" s="114"/>
      <c r="C8" s="489"/>
      <c r="D8" s="120"/>
      <c r="E8" s="61"/>
      <c r="F8" s="389">
        <f t="shared" si="0"/>
        <v>0</v>
      </c>
      <c r="G8" s="578"/>
      <c r="H8" s="264"/>
      <c r="I8" s="316"/>
    </row>
    <row r="9" spans="1:9" ht="15" hidden="1" customHeight="1">
      <c r="A9" s="29"/>
      <c r="B9" s="114"/>
      <c r="C9" s="489"/>
      <c r="D9" s="120"/>
      <c r="E9" s="61"/>
      <c r="F9" s="389">
        <f t="shared" si="0"/>
        <v>0</v>
      </c>
      <c r="G9" s="188"/>
      <c r="H9" s="264"/>
      <c r="I9" s="316"/>
    </row>
    <row r="10" spans="1:9" ht="15" customHeight="1">
      <c r="A10" s="29"/>
      <c r="B10" s="114"/>
      <c r="C10" s="59"/>
      <c r="D10" s="120"/>
      <c r="E10" s="61"/>
      <c r="F10" s="389">
        <f t="shared" si="0"/>
        <v>0</v>
      </c>
      <c r="G10" s="188"/>
      <c r="H10" s="264"/>
      <c r="I10" s="316"/>
    </row>
    <row r="11" spans="1:9" ht="15" customHeight="1">
      <c r="A11" s="29"/>
      <c r="B11" s="114"/>
      <c r="C11" s="59"/>
      <c r="D11" s="120"/>
      <c r="E11" s="61"/>
      <c r="F11" s="389">
        <f t="shared" si="0"/>
        <v>0</v>
      </c>
      <c r="G11" s="188"/>
      <c r="H11" s="264"/>
      <c r="I11" s="316"/>
    </row>
    <row r="12" spans="1:9" ht="15" customHeight="1">
      <c r="A12" s="29"/>
      <c r="B12" s="114"/>
      <c r="C12" s="59"/>
      <c r="D12" s="120"/>
      <c r="E12" s="61"/>
      <c r="F12" s="389">
        <f t="shared" si="0"/>
        <v>0</v>
      </c>
      <c r="G12" s="188"/>
      <c r="H12" s="264"/>
      <c r="I12" s="316"/>
    </row>
    <row r="13" spans="1:9" ht="15" customHeight="1">
      <c r="A13" s="29"/>
      <c r="B13" s="114"/>
      <c r="C13" s="59"/>
      <c r="D13" s="120"/>
      <c r="E13" s="61"/>
      <c r="F13" s="389">
        <f t="shared" si="0"/>
        <v>0</v>
      </c>
      <c r="G13" s="188"/>
      <c r="H13" s="264"/>
      <c r="I13" s="316"/>
    </row>
    <row r="14" spans="1:9" ht="15" customHeight="1" thickBot="1">
      <c r="A14" s="29"/>
      <c r="B14" s="737" t="s">
        <v>328</v>
      </c>
      <c r="C14" s="738"/>
      <c r="D14" s="116"/>
      <c r="E14" s="65"/>
      <c r="F14" s="390">
        <f>SUM(F6:F13)</f>
        <v>0</v>
      </c>
      <c r="G14" s="189"/>
      <c r="H14" s="315"/>
      <c r="I14" s="317"/>
    </row>
    <row r="15" spans="1:9" ht="9.9" customHeight="1"/>
    <row r="16" spans="1:9" ht="9.9" customHeight="1">
      <c r="A16" s="29"/>
      <c r="B16" s="57"/>
      <c r="C16" s="29"/>
      <c r="D16" s="29"/>
      <c r="E16" s="29"/>
      <c r="F16" s="31"/>
      <c r="G16" s="29"/>
    </row>
    <row r="17" spans="1:9" ht="15" customHeight="1" thickBot="1">
      <c r="A17" s="29" t="s">
        <v>329</v>
      </c>
      <c r="B17" s="62"/>
      <c r="C17" s="58">
        <f>F25</f>
        <v>0</v>
      </c>
      <c r="D17" s="29" t="s">
        <v>94</v>
      </c>
      <c r="E17" s="29"/>
      <c r="F17" s="29"/>
      <c r="G17" s="29"/>
    </row>
    <row r="18" spans="1:9" ht="15" customHeight="1">
      <c r="A18" s="57"/>
      <c r="B18" s="169" t="s">
        <v>322</v>
      </c>
      <c r="C18" s="30" t="s">
        <v>323</v>
      </c>
      <c r="D18" s="140" t="s">
        <v>324</v>
      </c>
      <c r="E18" s="30" t="s">
        <v>325</v>
      </c>
      <c r="F18" s="121" t="s">
        <v>330</v>
      </c>
      <c r="G18" s="187" t="s">
        <v>327</v>
      </c>
      <c r="H18" s="129" t="s">
        <v>216</v>
      </c>
      <c r="I18" s="313" t="s">
        <v>217</v>
      </c>
    </row>
    <row r="19" spans="1:9" ht="15" customHeight="1">
      <c r="A19" s="29"/>
      <c r="B19" s="114"/>
      <c r="C19" s="59"/>
      <c r="D19" s="120"/>
      <c r="E19" s="60"/>
      <c r="F19" s="389">
        <f t="shared" ref="F19:F24" si="1">D19*E19</f>
        <v>0</v>
      </c>
      <c r="G19" s="188"/>
      <c r="H19" s="130"/>
      <c r="I19" s="316"/>
    </row>
    <row r="20" spans="1:9" ht="15" customHeight="1">
      <c r="A20" s="29"/>
      <c r="B20" s="114"/>
      <c r="C20" s="59"/>
      <c r="D20" s="120"/>
      <c r="E20" s="60"/>
      <c r="F20" s="389">
        <f t="shared" si="1"/>
        <v>0</v>
      </c>
      <c r="G20" s="188"/>
      <c r="H20" s="130"/>
      <c r="I20" s="316"/>
    </row>
    <row r="21" spans="1:9" ht="15" customHeight="1">
      <c r="A21" s="29"/>
      <c r="B21" s="114"/>
      <c r="C21" s="59"/>
      <c r="D21" s="120"/>
      <c r="E21" s="61"/>
      <c r="F21" s="389">
        <f t="shared" si="1"/>
        <v>0</v>
      </c>
      <c r="G21" s="188"/>
      <c r="H21" s="130"/>
      <c r="I21" s="316"/>
    </row>
    <row r="22" spans="1:9" ht="15" customHeight="1">
      <c r="A22" s="29"/>
      <c r="B22" s="114"/>
      <c r="C22" s="59"/>
      <c r="D22" s="120"/>
      <c r="E22" s="61"/>
      <c r="F22" s="389">
        <f t="shared" si="1"/>
        <v>0</v>
      </c>
      <c r="G22" s="188"/>
      <c r="H22" s="130"/>
      <c r="I22" s="316"/>
    </row>
    <row r="23" spans="1:9" ht="15" customHeight="1">
      <c r="A23" s="29"/>
      <c r="B23" s="114"/>
      <c r="C23" s="59"/>
      <c r="D23" s="120"/>
      <c r="E23" s="61"/>
      <c r="F23" s="389">
        <f t="shared" si="1"/>
        <v>0</v>
      </c>
      <c r="G23" s="188"/>
      <c r="H23" s="130"/>
      <c r="I23" s="316"/>
    </row>
    <row r="24" spans="1:9" ht="15" customHeight="1">
      <c r="A24" s="29"/>
      <c r="B24" s="114"/>
      <c r="C24" s="59"/>
      <c r="D24" s="120"/>
      <c r="E24" s="61"/>
      <c r="F24" s="389">
        <f t="shared" si="1"/>
        <v>0</v>
      </c>
      <c r="G24" s="188"/>
      <c r="H24" s="130"/>
      <c r="I24" s="316"/>
    </row>
    <row r="25" spans="1:9" ht="15" customHeight="1" thickBot="1">
      <c r="A25" s="29"/>
      <c r="B25" s="735" t="s">
        <v>331</v>
      </c>
      <c r="C25" s="736"/>
      <c r="D25" s="117"/>
      <c r="E25" s="63"/>
      <c r="F25" s="390">
        <f>SUM(F19:F24)</f>
        <v>0</v>
      </c>
      <c r="G25" s="189"/>
      <c r="H25" s="131"/>
      <c r="I25" s="317"/>
    </row>
    <row r="26" spans="1:9" ht="9.9" customHeight="1">
      <c r="A26" s="29"/>
      <c r="B26" s="57"/>
      <c r="C26" s="118"/>
      <c r="D26" s="122"/>
      <c r="E26" s="64"/>
      <c r="F26" s="119"/>
      <c r="G26" s="123"/>
    </row>
    <row r="27" spans="1:9" ht="9.9" customHeight="1"/>
    <row r="28" spans="1:9" ht="15" customHeight="1" thickBot="1">
      <c r="A28" s="15" t="s">
        <v>332</v>
      </c>
      <c r="C28" s="58">
        <f>F36</f>
        <v>0</v>
      </c>
      <c r="D28" s="29" t="s">
        <v>94</v>
      </c>
    </row>
    <row r="29" spans="1:9" ht="15" customHeight="1">
      <c r="B29" s="169" t="s">
        <v>322</v>
      </c>
      <c r="C29" s="30" t="s">
        <v>294</v>
      </c>
      <c r="D29" s="140" t="s">
        <v>333</v>
      </c>
      <c r="E29" s="30" t="s">
        <v>334</v>
      </c>
      <c r="F29" s="140" t="s">
        <v>335</v>
      </c>
      <c r="G29" s="187" t="s">
        <v>327</v>
      </c>
      <c r="H29" s="129" t="s">
        <v>216</v>
      </c>
      <c r="I29" s="313" t="s">
        <v>217</v>
      </c>
    </row>
    <row r="30" spans="1:9" ht="15" customHeight="1">
      <c r="B30" s="114"/>
      <c r="C30" s="34"/>
      <c r="D30" s="124"/>
      <c r="E30" s="34"/>
      <c r="F30" s="389">
        <f t="shared" ref="F30:F35" si="2">D30*E30</f>
        <v>0</v>
      </c>
      <c r="G30" s="190"/>
      <c r="H30" s="130"/>
      <c r="I30" s="316"/>
    </row>
    <row r="31" spans="1:9" ht="15" customHeight="1">
      <c r="B31" s="114"/>
      <c r="C31" s="34"/>
      <c r="D31" s="124"/>
      <c r="E31" s="34"/>
      <c r="F31" s="389">
        <f t="shared" si="2"/>
        <v>0</v>
      </c>
      <c r="G31" s="190"/>
      <c r="H31" s="130"/>
      <c r="I31" s="316"/>
    </row>
    <row r="32" spans="1:9" ht="15" customHeight="1">
      <c r="B32" s="114"/>
      <c r="C32" s="34"/>
      <c r="D32" s="124"/>
      <c r="E32" s="34"/>
      <c r="F32" s="389">
        <f t="shared" si="2"/>
        <v>0</v>
      </c>
      <c r="G32" s="190"/>
      <c r="H32" s="130"/>
      <c r="I32" s="316"/>
    </row>
    <row r="33" spans="1:9" ht="15" customHeight="1">
      <c r="B33" s="114"/>
      <c r="C33" s="34"/>
      <c r="D33" s="124"/>
      <c r="E33" s="34"/>
      <c r="F33" s="389">
        <f t="shared" si="2"/>
        <v>0</v>
      </c>
      <c r="G33" s="190"/>
      <c r="H33" s="130"/>
      <c r="I33" s="316"/>
    </row>
    <row r="34" spans="1:9" ht="15" customHeight="1">
      <c r="B34" s="114"/>
      <c r="C34" s="34"/>
      <c r="D34" s="124"/>
      <c r="E34" s="34"/>
      <c r="F34" s="389">
        <f t="shared" si="2"/>
        <v>0</v>
      </c>
      <c r="G34" s="190"/>
      <c r="H34" s="130"/>
      <c r="I34" s="316"/>
    </row>
    <row r="35" spans="1:9" ht="15" customHeight="1">
      <c r="B35" s="114" t="s">
        <v>336</v>
      </c>
      <c r="C35" s="34"/>
      <c r="D35" s="124"/>
      <c r="E35" s="34"/>
      <c r="F35" s="389">
        <f t="shared" si="2"/>
        <v>0</v>
      </c>
      <c r="G35" s="190"/>
      <c r="H35" s="130"/>
      <c r="I35" s="316"/>
    </row>
    <row r="36" spans="1:9" ht="15" customHeight="1" thickBot="1">
      <c r="B36" s="735" t="s">
        <v>337</v>
      </c>
      <c r="C36" s="736"/>
      <c r="D36" s="116"/>
      <c r="E36" s="66"/>
      <c r="F36" s="391">
        <f>SUM(F30:F35)</f>
        <v>0</v>
      </c>
      <c r="G36" s="191"/>
      <c r="H36" s="131"/>
      <c r="I36" s="317"/>
    </row>
    <row r="37" spans="1:9" ht="5.0999999999999996" customHeight="1">
      <c r="B37" s="57"/>
      <c r="C37" s="57"/>
      <c r="D37" s="118"/>
      <c r="E37" s="118"/>
      <c r="F37" s="118"/>
      <c r="G37" s="57"/>
    </row>
    <row r="38" spans="1:9" ht="14.1" customHeight="1">
      <c r="B38" s="425" t="s">
        <v>338</v>
      </c>
    </row>
    <row r="39" spans="1:9" ht="14.1" customHeight="1">
      <c r="A39" s="29"/>
      <c r="B39" s="345" t="s">
        <v>339</v>
      </c>
      <c r="C39" s="29"/>
      <c r="D39" s="118"/>
      <c r="E39" s="37"/>
      <c r="F39" s="115"/>
      <c r="G39" s="118"/>
    </row>
    <row r="40" spans="1:9" ht="5.0999999999999996" customHeight="1"/>
    <row r="42" spans="1:9">
      <c r="A42" s="263" t="s">
        <v>233</v>
      </c>
      <c r="B42" s="263"/>
      <c r="C42" s="263"/>
    </row>
    <row r="43" spans="1:9" hidden="1">
      <c r="A43" s="4"/>
      <c r="B43" s="4" t="s">
        <v>286</v>
      </c>
      <c r="C43" s="4"/>
    </row>
    <row r="44" spans="1:9" hidden="1">
      <c r="A44" s="4"/>
      <c r="B44" s="94">
        <v>1</v>
      </c>
      <c r="C44" s="265">
        <f t="shared" ref="C44:C50" si="3">ROUNDDOWN(SUMIF($I$6:$I$36,B44,$F$6:$F$36),-3)</f>
        <v>0</v>
      </c>
    </row>
    <row r="45" spans="1:9" hidden="1">
      <c r="A45" s="4"/>
      <c r="B45" s="94">
        <v>2</v>
      </c>
      <c r="C45" s="265">
        <f t="shared" si="3"/>
        <v>0</v>
      </c>
    </row>
    <row r="46" spans="1:9" hidden="1">
      <c r="A46" s="4"/>
      <c r="B46" s="94">
        <v>3</v>
      </c>
      <c r="C46" s="265">
        <f t="shared" si="3"/>
        <v>0</v>
      </c>
    </row>
    <row r="47" spans="1:9" hidden="1">
      <c r="A47" s="4"/>
      <c r="B47" s="94">
        <v>4</v>
      </c>
      <c r="C47" s="265">
        <f t="shared" si="3"/>
        <v>0</v>
      </c>
    </row>
    <row r="48" spans="1:9" hidden="1">
      <c r="A48" s="4"/>
      <c r="B48" s="94">
        <v>5</v>
      </c>
      <c r="C48" s="265">
        <f t="shared" si="3"/>
        <v>0</v>
      </c>
    </row>
    <row r="49" spans="1:3" hidden="1">
      <c r="A49" s="4"/>
      <c r="B49" s="94">
        <v>6</v>
      </c>
      <c r="C49" s="265">
        <f t="shared" si="3"/>
        <v>0</v>
      </c>
    </row>
    <row r="50" spans="1:3" hidden="1">
      <c r="A50" s="4"/>
      <c r="B50" s="94">
        <v>7</v>
      </c>
      <c r="C50" s="265">
        <f t="shared" si="3"/>
        <v>0</v>
      </c>
    </row>
    <row r="51" spans="1:3" hidden="1"/>
    <row r="52" spans="1:3" hidden="1"/>
  </sheetData>
  <mergeCells count="3">
    <mergeCell ref="B25:C25"/>
    <mergeCell ref="B14:C14"/>
    <mergeCell ref="B36:C36"/>
  </mergeCells>
  <phoneticPr fontId="2"/>
  <dataValidations count="1">
    <dataValidation type="list" operator="greaterThanOrEqual" allowBlank="1" showInputMessage="1" showErrorMessage="1" sqref="I19:I25 I30:I36 I6:I14" xr:uid="{00000000-0002-0000-0D00-000000000000}">
      <formula1>"1,2,3,4,5,6,7,精算"</formula1>
    </dataValidation>
  </dataValidations>
  <printOptions horizontalCentered="1"/>
  <pageMargins left="0.31496062992125984" right="0.11811023622047245" top="0.74803149606299213" bottom="0.35433070866141736" header="0.31496062992125984" footer="0.31496062992125984"/>
  <pageSetup paperSize="9" orientation="landscape" r:id="rId1"/>
  <ignoredErrors>
    <ignoredError sqref="F36"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rgb="FF99FFCC"/>
    <pageSetUpPr fitToPage="1"/>
  </sheetPr>
  <dimension ref="A2:Q31"/>
  <sheetViews>
    <sheetView view="pageBreakPreview" zoomScale="89" zoomScaleNormal="100" zoomScaleSheetLayoutView="89" workbookViewId="0">
      <selection activeCell="A3" sqref="A3:I26"/>
    </sheetView>
  </sheetViews>
  <sheetFormatPr defaultRowHeight="14.4"/>
  <cols>
    <col min="1" max="1" width="5" customWidth="1"/>
    <col min="2" max="2" width="23.59765625" customWidth="1"/>
    <col min="3" max="3" width="19.09765625" customWidth="1"/>
    <col min="4" max="4" width="18.8984375" bestFit="1" customWidth="1"/>
    <col min="5" max="5" width="5.5" style="79" bestFit="1" customWidth="1"/>
    <col min="6" max="6" width="9" style="79"/>
    <col min="7" max="7" width="16.59765625" customWidth="1"/>
    <col min="8" max="8" width="21" bestFit="1" customWidth="1"/>
    <col min="9" max="9" width="14.3984375" bestFit="1" customWidth="1"/>
  </cols>
  <sheetData>
    <row r="2" spans="1:17" ht="17.25" customHeight="1"/>
    <row r="3" spans="1:17" ht="17.25" customHeight="1">
      <c r="B3" t="str">
        <f>IF(様式1!B5="見積金額内訳書","",IF(様式1!B5="最終見積金額内訳書","",Q7))</f>
        <v/>
      </c>
      <c r="I3" s="157"/>
    </row>
    <row r="4" spans="1:17" ht="16.2">
      <c r="B4" s="739" t="str">
        <f>IF(従事者明細!C1="",業務従事者名簿!Q9,業務従事者名簿!Q10)</f>
        <v>業務従事者名簿　　</v>
      </c>
      <c r="C4" s="739"/>
      <c r="D4" s="739"/>
      <c r="E4" s="739"/>
      <c r="F4" s="739"/>
      <c r="G4" s="739"/>
      <c r="H4" s="739"/>
      <c r="I4" s="739"/>
    </row>
    <row r="5" spans="1:17" ht="16.8" thickBot="1">
      <c r="B5" s="740"/>
      <c r="C5" s="740"/>
      <c r="D5" s="740"/>
      <c r="E5" s="740"/>
      <c r="F5" s="740"/>
      <c r="G5" s="740"/>
      <c r="H5" s="740"/>
      <c r="I5" s="740"/>
    </row>
    <row r="6" spans="1:17" ht="30" customHeight="1" thickBot="1">
      <c r="A6" s="556" t="s">
        <v>340</v>
      </c>
      <c r="B6" s="83" t="s">
        <v>341</v>
      </c>
      <c r="C6" s="75" t="s">
        <v>342</v>
      </c>
      <c r="D6" s="75" t="s">
        <v>343</v>
      </c>
      <c r="E6" s="75" t="s">
        <v>56</v>
      </c>
      <c r="F6" s="75" t="s">
        <v>344</v>
      </c>
      <c r="G6" s="75" t="s">
        <v>345</v>
      </c>
      <c r="H6" s="75" t="s">
        <v>346</v>
      </c>
      <c r="I6" s="76" t="s">
        <v>347</v>
      </c>
    </row>
    <row r="7" spans="1:17" ht="30" customHeight="1" thickTop="1">
      <c r="A7" s="404"/>
      <c r="B7" s="158" t="str">
        <f>IF($A7="","",VLOOKUP($A7,従事者明細!$A$3:$I$52,2,FALSE))</f>
        <v/>
      </c>
      <c r="C7" s="69" t="str">
        <f>IF($A7="","",VLOOKUP($A7,従事者明細!$A$3:$I$52,3,FALSE))</f>
        <v/>
      </c>
      <c r="D7" s="69" t="str">
        <f>IF($A7="","",VLOOKUP($A7,従事者明細!$A$3:$I$52,5,FALSE))</f>
        <v/>
      </c>
      <c r="E7" s="80" t="str">
        <f>IF($A7="","",VLOOKUP($A7,従事者明細!$A$3:$I$52,4,FALSE))</f>
        <v/>
      </c>
      <c r="F7" s="81" t="str">
        <f>IF($A7="","",VLOOKUP($A7,従事者明細!$A$3:$I$52,6,FALSE))</f>
        <v/>
      </c>
      <c r="G7" s="85" t="str">
        <f>IF($A7="","",VLOOKUP($A7,従事者明細!$A$3:$I$52,7,FALSE))</f>
        <v/>
      </c>
      <c r="H7" s="82" t="str">
        <f>IF($A7="","",VLOOKUP($A7,従事者明細!$A$3:$I$52,8,FALSE))</f>
        <v/>
      </c>
      <c r="I7" s="242" t="str">
        <f>IF($A7="","",VLOOKUP($A7,従事者明細!$A$3:$I$52,9,FALSE))</f>
        <v/>
      </c>
      <c r="Q7" t="s">
        <v>348</v>
      </c>
    </row>
    <row r="8" spans="1:17" ht="30" customHeight="1">
      <c r="A8" s="405"/>
      <c r="B8" s="158" t="str">
        <f>IF($A8="","",VLOOKUP($A8,従事者明細!$A$3:$I$52,2,FALSE))</f>
        <v/>
      </c>
      <c r="C8" s="69" t="str">
        <f>IF($A8="","",VLOOKUP($A8,従事者明細!$A$3:$I$52,3,FALSE))</f>
        <v/>
      </c>
      <c r="D8" s="69" t="str">
        <f>IF($A8="","",VLOOKUP($A8,従事者明細!$A$3:$I$52,5,FALSE))</f>
        <v/>
      </c>
      <c r="E8" s="80" t="str">
        <f>IF($A8="","",VLOOKUP($A8,従事者明細!$A$3:$I$52,4,FALSE))</f>
        <v/>
      </c>
      <c r="F8" s="81" t="str">
        <f>IF($A8="","",VLOOKUP($A8,従事者明細!$A$3:$I$52,6,FALSE))</f>
        <v/>
      </c>
      <c r="G8" s="85" t="str">
        <f>IF($A8="","",VLOOKUP($A8,従事者明細!$A$3:$I$52,7,FALSE))</f>
        <v/>
      </c>
      <c r="H8" s="82" t="str">
        <f>IF($A8="","",VLOOKUP($A8,従事者明細!$A$3:$I$52,8,FALSE))</f>
        <v/>
      </c>
      <c r="I8" s="242" t="str">
        <f>IF($A8="","",VLOOKUP($A8,従事者明細!$A$3:$I$52,9,FALSE))</f>
        <v/>
      </c>
      <c r="Q8" t="s">
        <v>349</v>
      </c>
    </row>
    <row r="9" spans="1:17" ht="30" customHeight="1">
      <c r="A9" s="404"/>
      <c r="B9" s="158" t="str">
        <f>IF($A9="","",VLOOKUP($A9,従事者明細!$A$3:$I$52,2,FALSE))</f>
        <v/>
      </c>
      <c r="C9" s="69" t="str">
        <f>IF($A9="","",VLOOKUP($A9,従事者明細!$A$3:$I$52,3,FALSE))</f>
        <v/>
      </c>
      <c r="D9" s="69" t="str">
        <f>IF($A9="","",VLOOKUP($A9,従事者明細!$A$3:$I$52,5,FALSE))</f>
        <v/>
      </c>
      <c r="E9" s="80" t="str">
        <f>IF($A9="","",VLOOKUP($A9,従事者明細!$A$3:$I$52,4,FALSE))</f>
        <v/>
      </c>
      <c r="F9" s="81" t="str">
        <f>IF($A9="","",VLOOKUP($A9,従事者明細!$A$3:$I$52,6,FALSE))</f>
        <v/>
      </c>
      <c r="G9" s="85" t="str">
        <f>IF($A9="","",VLOOKUP($A9,従事者明細!$A$3:$I$52,7,FALSE))</f>
        <v/>
      </c>
      <c r="H9" s="82" t="str">
        <f>IF($A9="","",VLOOKUP($A9,従事者明細!$A$3:$I$52,8,FALSE))</f>
        <v/>
      </c>
      <c r="I9" s="242" t="str">
        <f>IF($A9="","",VLOOKUP($A9,従事者明細!$A$3:$I$52,9,FALSE))</f>
        <v/>
      </c>
      <c r="Q9" t="s">
        <v>350</v>
      </c>
    </row>
    <row r="10" spans="1:17" ht="30" customHeight="1">
      <c r="A10" s="405"/>
      <c r="B10" s="158" t="str">
        <f>IF($A10="","",VLOOKUP($A10,従事者明細!$A$3:$I$52,2,FALSE))</f>
        <v/>
      </c>
      <c r="C10" s="69" t="str">
        <f>IF($A10="","",VLOOKUP($A10,従事者明細!$A$3:$I$52,3,FALSE))</f>
        <v/>
      </c>
      <c r="D10" s="69" t="str">
        <f>IF($A10="","",VLOOKUP($A10,従事者明細!$A$3:$I$52,5,FALSE))</f>
        <v/>
      </c>
      <c r="E10" s="80" t="str">
        <f>IF($A10="","",VLOOKUP($A10,従事者明細!$A$3:$I$52,4,FALSE))</f>
        <v/>
      </c>
      <c r="F10" s="81" t="str">
        <f>IF($A10="","",VLOOKUP($A10,従事者明細!$A$3:$I$52,6,FALSE))</f>
        <v/>
      </c>
      <c r="G10" s="85" t="str">
        <f>IF($A10="","",VLOOKUP($A10,従事者明細!$A$3:$I$52,7,FALSE))</f>
        <v/>
      </c>
      <c r="H10" s="82" t="str">
        <f>IF($A10="","",VLOOKUP($A10,従事者明細!$A$3:$I$52,8,FALSE))</f>
        <v/>
      </c>
      <c r="I10" s="242" t="str">
        <f>IF($A10="","",VLOOKUP($A10,従事者明細!$A$3:$I$52,9,FALSE))</f>
        <v/>
      </c>
      <c r="Q10" t="s">
        <v>351</v>
      </c>
    </row>
    <row r="11" spans="1:17" ht="30" customHeight="1">
      <c r="A11" s="404"/>
      <c r="B11" s="158" t="str">
        <f>IF($A11="","",VLOOKUP($A11,従事者明細!$A$3:$I$52,2,FALSE))</f>
        <v/>
      </c>
      <c r="C11" s="69" t="str">
        <f>IF($A11="","",VLOOKUP($A11,従事者明細!$A$3:$I$52,3,FALSE))</f>
        <v/>
      </c>
      <c r="D11" s="69" t="str">
        <f>IF($A11="","",VLOOKUP($A11,従事者明細!$A$3:$I$52,5,FALSE))</f>
        <v/>
      </c>
      <c r="E11" s="80" t="str">
        <f>IF($A11="","",VLOOKUP($A11,従事者明細!$A$3:$I$52,4,FALSE))</f>
        <v/>
      </c>
      <c r="F11" s="81" t="str">
        <f>IF($A11="","",VLOOKUP($A11,従事者明細!$A$3:$I$52,6,FALSE))</f>
        <v/>
      </c>
      <c r="G11" s="85" t="str">
        <f>IF($A11="","",VLOOKUP($A11,従事者明細!$A$3:$I$52,7,FALSE))</f>
        <v/>
      </c>
      <c r="H11" s="82" t="str">
        <f>IF($A11="","",VLOOKUP($A11,従事者明細!$A$3:$I$52,8,FALSE))</f>
        <v/>
      </c>
      <c r="I11" s="242" t="str">
        <f>IF($A11="","",VLOOKUP($A11,従事者明細!$A$3:$I$52,9,FALSE))</f>
        <v/>
      </c>
    </row>
    <row r="12" spans="1:17" ht="30" customHeight="1">
      <c r="A12" s="405"/>
      <c r="B12" s="158" t="str">
        <f>IF($A12="","",VLOOKUP($A12,従事者明細!$A$3:$I$52,2,FALSE))</f>
        <v/>
      </c>
      <c r="C12" s="69" t="str">
        <f>IF($A12="","",VLOOKUP($A12,従事者明細!$A$3:$I$52,3,FALSE))</f>
        <v/>
      </c>
      <c r="D12" s="69" t="str">
        <f>IF($A12="","",VLOOKUP($A12,従事者明細!$A$3:$I$52,5,FALSE))</f>
        <v/>
      </c>
      <c r="E12" s="80" t="str">
        <f>IF($A12="","",VLOOKUP($A12,従事者明細!$A$3:$I$52,4,FALSE))</f>
        <v/>
      </c>
      <c r="F12" s="81" t="str">
        <f>IF($A12="","",VLOOKUP($A12,従事者明細!$A$3:$I$52,6,FALSE))</f>
        <v/>
      </c>
      <c r="G12" s="85" t="str">
        <f>IF($A12="","",VLOOKUP($A12,従事者明細!$A$3:$I$52,7,FALSE))</f>
        <v/>
      </c>
      <c r="H12" s="82" t="str">
        <f>IF($A12="","",VLOOKUP($A12,従事者明細!$A$3:$I$52,8,FALSE))</f>
        <v/>
      </c>
      <c r="I12" s="242" t="str">
        <f>IF($A12="","",VLOOKUP($A12,従事者明細!$A$3:$I$52,9,FALSE))</f>
        <v/>
      </c>
    </row>
    <row r="13" spans="1:17" ht="30" customHeight="1">
      <c r="A13" s="404"/>
      <c r="B13" s="158" t="str">
        <f>IF($A13="","",VLOOKUP($A13,従事者明細!$A$3:$I$52,2,FALSE))</f>
        <v/>
      </c>
      <c r="C13" s="69" t="str">
        <f>IF($A13="","",VLOOKUP($A13,従事者明細!$A$3:$I$52,3,FALSE))</f>
        <v/>
      </c>
      <c r="D13" s="69" t="str">
        <f>IF($A13="","",VLOOKUP($A13,従事者明細!$A$3:$I$52,5,FALSE))</f>
        <v/>
      </c>
      <c r="E13" s="80" t="str">
        <f>IF($A13="","",VLOOKUP($A13,従事者明細!$A$3:$I$52,4,FALSE))</f>
        <v/>
      </c>
      <c r="F13" s="81" t="str">
        <f>IF($A13="","",VLOOKUP($A13,従事者明細!$A$3:$I$52,6,FALSE))</f>
        <v/>
      </c>
      <c r="G13" s="85" t="str">
        <f>IF($A13="","",VLOOKUP($A13,従事者明細!$A$3:$I$52,7,FALSE))</f>
        <v/>
      </c>
      <c r="H13" s="82" t="str">
        <f>IF($A13="","",VLOOKUP($A13,従事者明細!$A$3:$I$52,8,FALSE))</f>
        <v/>
      </c>
      <c r="I13" s="242" t="str">
        <f>IF($A13="","",VLOOKUP($A13,従事者明細!$A$3:$I$52,9,FALSE))</f>
        <v/>
      </c>
    </row>
    <row r="14" spans="1:17" ht="30" customHeight="1">
      <c r="A14" s="405"/>
      <c r="B14" s="158" t="str">
        <f>IF($A14="","",VLOOKUP($A14,従事者明細!$A$3:$I$52,2,FALSE))</f>
        <v/>
      </c>
      <c r="C14" s="69" t="str">
        <f>IF($A14="","",VLOOKUP($A14,従事者明細!$A$3:$I$52,3,FALSE))</f>
        <v/>
      </c>
      <c r="D14" s="69" t="str">
        <f>IF($A14="","",VLOOKUP($A14,従事者明細!$A$3:$I$52,5,FALSE))</f>
        <v/>
      </c>
      <c r="E14" s="80" t="str">
        <f>IF($A14="","",VLOOKUP($A14,従事者明細!$A$3:$I$52,4,FALSE))</f>
        <v/>
      </c>
      <c r="F14" s="81" t="str">
        <f>IF($A14="","",VLOOKUP($A14,従事者明細!$A$3:$I$52,6,FALSE))</f>
        <v/>
      </c>
      <c r="G14" s="85" t="str">
        <f>IF($A14="","",VLOOKUP($A14,従事者明細!$A$3:$I$52,7,FALSE))</f>
        <v/>
      </c>
      <c r="H14" s="82" t="str">
        <f>IF($A14="","",VLOOKUP($A14,従事者明細!$A$3:$I$52,8,FALSE))</f>
        <v/>
      </c>
      <c r="I14" s="242" t="str">
        <f>IF($A14="","",VLOOKUP($A14,従事者明細!$A$3:$I$52,9,FALSE))</f>
        <v/>
      </c>
    </row>
    <row r="15" spans="1:17" ht="30" customHeight="1">
      <c r="A15" s="404"/>
      <c r="B15" s="158" t="str">
        <f>IF($A15="","",VLOOKUP($A15,従事者明細!$A$3:$I$52,2,FALSE))</f>
        <v/>
      </c>
      <c r="C15" s="69" t="str">
        <f>IF($A15="","",VLOOKUP($A15,従事者明細!$A$3:$I$52,3,FALSE))</f>
        <v/>
      </c>
      <c r="D15" s="69" t="str">
        <f>IF($A15="","",VLOOKUP($A15,従事者明細!$A$3:$I$52,5,FALSE))</f>
        <v/>
      </c>
      <c r="E15" s="80" t="str">
        <f>IF($A15="","",VLOOKUP($A15,従事者明細!$A$3:$I$52,4,FALSE))</f>
        <v/>
      </c>
      <c r="F15" s="81" t="str">
        <f>IF($A15="","",VLOOKUP($A15,従事者明細!$A$3:$I$52,6,FALSE))</f>
        <v/>
      </c>
      <c r="G15" s="85" t="str">
        <f>IF($A15="","",VLOOKUP($A15,従事者明細!$A$3:$I$52,7,FALSE))</f>
        <v/>
      </c>
      <c r="H15" s="82" t="str">
        <f>IF($A15="","",VLOOKUP($A15,従事者明細!$A$3:$I$52,8,FALSE))</f>
        <v/>
      </c>
      <c r="I15" s="242" t="str">
        <f>IF($A15="","",VLOOKUP($A15,従事者明細!$A$3:$I$52,9,FALSE))</f>
        <v/>
      </c>
    </row>
    <row r="16" spans="1:17" ht="30" customHeight="1">
      <c r="A16" s="405"/>
      <c r="B16" s="158" t="str">
        <f>IF($A16="","",VLOOKUP($A16,従事者明細!$A$3:$I$52,2,FALSE))</f>
        <v/>
      </c>
      <c r="C16" s="69" t="str">
        <f>IF($A16="","",VLOOKUP($A16,従事者明細!$A$3:$I$52,3,FALSE))</f>
        <v/>
      </c>
      <c r="D16" s="69" t="str">
        <f>IF($A16="","",VLOOKUP($A16,従事者明細!$A$3:$I$52,5,FALSE))</f>
        <v/>
      </c>
      <c r="E16" s="80" t="str">
        <f>IF($A16="","",VLOOKUP($A16,従事者明細!$A$3:$I$52,4,FALSE))</f>
        <v/>
      </c>
      <c r="F16" s="81" t="str">
        <f>IF($A16="","",VLOOKUP($A16,従事者明細!$A$3:$I$52,6,FALSE))</f>
        <v/>
      </c>
      <c r="G16" s="85" t="str">
        <f>IF($A16="","",VLOOKUP($A16,従事者明細!$A$3:$I$52,7,FALSE))</f>
        <v/>
      </c>
      <c r="H16" s="82" t="str">
        <f>IF($A16="","",VLOOKUP($A16,従事者明細!$A$3:$I$52,8,FALSE))</f>
        <v/>
      </c>
      <c r="I16" s="242" t="str">
        <f>IF($A16="","",VLOOKUP($A16,従事者明細!$A$3:$I$52,9,FALSE))</f>
        <v/>
      </c>
    </row>
    <row r="17" spans="1:9" ht="30" hidden="1" customHeight="1">
      <c r="A17" s="404"/>
      <c r="B17" s="192" t="str">
        <f>IF($A17="","",VLOOKUP($A17,従事者明細!$A$3:$I$52,2,FALSE))</f>
        <v/>
      </c>
      <c r="C17" s="193" t="str">
        <f>IF($A17="","",VLOOKUP($A17,従事者明細!$A$3:$I$52,3,FALSE))</f>
        <v/>
      </c>
      <c r="D17" s="222" t="str">
        <f>IF($A17="","",VLOOKUP($A17,従事者明細!$A$3:$I$52,5,FALSE))</f>
        <v/>
      </c>
      <c r="E17" s="194" t="str">
        <f>IF($A17="","",VLOOKUP($A17,従事者明細!$A$3:$I$52,4,FALSE))</f>
        <v/>
      </c>
      <c r="F17" s="195" t="str">
        <f>IF($A17="","",VLOOKUP($A17,従事者明細!$A$3:$I$52,6,FALSE))</f>
        <v/>
      </c>
      <c r="G17" s="196" t="str">
        <f>IF($A17="","",VLOOKUP($A17,従事者明細!$A$3:$I$52,7,FALSE))</f>
        <v/>
      </c>
      <c r="H17" s="197" t="str">
        <f>IF($A17="","",VLOOKUP($A17,従事者明細!$A$3:$I$52,8,FALSE))</f>
        <v/>
      </c>
      <c r="I17" s="243" t="str">
        <f>IF($A17="","",VLOOKUP($A17,従事者明細!$A$3:$I$52,9,FALSE))</f>
        <v/>
      </c>
    </row>
    <row r="18" spans="1:9" ht="30" hidden="1" customHeight="1">
      <c r="A18" s="405"/>
      <c r="B18" s="158" t="str">
        <f>IF($A18="","",VLOOKUP($A18,従事者明細!$A$3:$I$52,2,FALSE))</f>
        <v/>
      </c>
      <c r="C18" s="69" t="str">
        <f>IF($A18="","",VLOOKUP($A18,従事者明細!$A$3:$I$52,3,FALSE))</f>
        <v/>
      </c>
      <c r="D18" s="69" t="str">
        <f>IF($A18="","",VLOOKUP($A18,従事者明細!$A$3:$I$52,5,FALSE))</f>
        <v/>
      </c>
      <c r="E18" s="80" t="str">
        <f>IF($A18="","",VLOOKUP($A18,従事者明細!$A$3:$I$52,4,FALSE))</f>
        <v/>
      </c>
      <c r="F18" s="81" t="str">
        <f>IF($A18="","",VLOOKUP($A18,従事者明細!$A$3:$I$52,6,FALSE))</f>
        <v/>
      </c>
      <c r="G18" s="85" t="str">
        <f>IF($A18="","",VLOOKUP($A18,従事者明細!$A$3:$I$52,7,FALSE))</f>
        <v/>
      </c>
      <c r="H18" s="82" t="str">
        <f>IF($A18="","",VLOOKUP($A18,従事者明細!$A$3:$I$52,8,FALSE))</f>
        <v/>
      </c>
      <c r="I18" s="242" t="str">
        <f>IF($A18="","",VLOOKUP($A18,従事者明細!$A$3:$I$52,9,FALSE))</f>
        <v/>
      </c>
    </row>
    <row r="19" spans="1:9" ht="30" hidden="1" customHeight="1">
      <c r="A19" s="405"/>
      <c r="B19" s="158" t="str">
        <f>IF($A19="","",VLOOKUP($A19,従事者明細!$A$3:$I$52,2,FALSE))</f>
        <v/>
      </c>
      <c r="C19" s="69" t="str">
        <f>IF($A19="","",VLOOKUP($A19,従事者明細!$A$3:$I$52,3,FALSE))</f>
        <v/>
      </c>
      <c r="D19" s="69" t="str">
        <f>IF($A19="","",VLOOKUP($A19,従事者明細!$A$3:$I$52,5,FALSE))</f>
        <v/>
      </c>
      <c r="E19" s="80" t="str">
        <f>IF($A19="","",VLOOKUP($A19,従事者明細!$A$3:$I$52,4,FALSE))</f>
        <v/>
      </c>
      <c r="F19" s="81" t="str">
        <f>IF($A19="","",VLOOKUP($A19,従事者明細!$A$3:$I$52,6,FALSE))</f>
        <v/>
      </c>
      <c r="G19" s="85" t="str">
        <f>IF($A19="","",VLOOKUP($A19,従事者明細!$A$3:$I$52,7,FALSE))</f>
        <v/>
      </c>
      <c r="H19" s="82" t="str">
        <f>IF($A19="","",VLOOKUP($A19,従事者明細!$A$3:$I$52,8,FALSE))</f>
        <v/>
      </c>
      <c r="I19" s="242" t="str">
        <f>IF($A19="","",VLOOKUP($A19,従事者明細!$A$3:$I$52,9,FALSE))</f>
        <v/>
      </c>
    </row>
    <row r="20" spans="1:9" ht="30" hidden="1" customHeight="1">
      <c r="A20" s="405"/>
      <c r="B20" s="158" t="str">
        <f>IF($A20="","",VLOOKUP($A20,従事者明細!$A$3:$I$52,2,FALSE))</f>
        <v/>
      </c>
      <c r="C20" s="69" t="str">
        <f>IF($A20="","",VLOOKUP($A20,従事者明細!$A$3:$I$52,3,FALSE))</f>
        <v/>
      </c>
      <c r="D20" s="69" t="str">
        <f>IF($A20="","",VLOOKUP($A20,従事者明細!$A$3:$I$52,5,FALSE))</f>
        <v/>
      </c>
      <c r="E20" s="80" t="str">
        <f>IF($A20="","",VLOOKUP($A20,従事者明細!$A$3:$I$52,4,FALSE))</f>
        <v/>
      </c>
      <c r="F20" s="81" t="str">
        <f>IF($A20="","",VLOOKUP($A20,従事者明細!$A$3:$I$52,6,FALSE))</f>
        <v/>
      </c>
      <c r="G20" s="85" t="str">
        <f>IF($A20="","",VLOOKUP($A20,従事者明細!$A$3:$I$52,7,FALSE))</f>
        <v/>
      </c>
      <c r="H20" s="82" t="str">
        <f>IF($A20="","",VLOOKUP($A20,従事者明細!$A$3:$I$52,8,FALSE))</f>
        <v/>
      </c>
      <c r="I20" s="242" t="str">
        <f>IF($A20="","",VLOOKUP($A20,従事者明細!$A$3:$I$52,9,FALSE))</f>
        <v/>
      </c>
    </row>
    <row r="21" spans="1:9" ht="30" hidden="1" customHeight="1">
      <c r="A21" s="405"/>
      <c r="B21" s="158" t="str">
        <f>IF($A21="","",VLOOKUP($A21,従事者明細!$A$3:$I$52,2,FALSE))</f>
        <v/>
      </c>
      <c r="C21" s="69" t="str">
        <f>IF($A21="","",VLOOKUP($A21,従事者明細!$A$3:$I$52,3,FALSE))</f>
        <v/>
      </c>
      <c r="D21" s="69" t="str">
        <f>IF($A21="","",VLOOKUP($A21,従事者明細!$A$3:$I$52,5,FALSE))</f>
        <v/>
      </c>
      <c r="E21" s="80" t="str">
        <f>IF($A21="","",VLOOKUP($A21,従事者明細!$A$3:$I$52,4,FALSE))</f>
        <v/>
      </c>
      <c r="F21" s="81" t="str">
        <f>IF($A21="","",VLOOKUP($A21,従事者明細!$A$3:$I$52,6,FALSE))</f>
        <v/>
      </c>
      <c r="G21" s="85" t="str">
        <f>IF($A21="","",VLOOKUP($A21,従事者明細!$A$3:$I$52,7,FALSE))</f>
        <v/>
      </c>
      <c r="H21" s="82" t="str">
        <f>IF($A21="","",VLOOKUP($A21,従事者明細!$A$3:$I$52,8,FALSE))</f>
        <v/>
      </c>
      <c r="I21" s="242" t="str">
        <f>IF($A21="","",VLOOKUP($A21,従事者明細!$A$3:$I$52,9,FALSE))</f>
        <v/>
      </c>
    </row>
    <row r="22" spans="1:9" ht="30" hidden="1" customHeight="1">
      <c r="A22" s="405"/>
      <c r="B22" s="158" t="str">
        <f>IF($A22="","",VLOOKUP($A22,従事者明細!$A$3:$I$52,2,FALSE))</f>
        <v/>
      </c>
      <c r="C22" s="69" t="str">
        <f>IF($A22="","",VLOOKUP($A22,従事者明細!$A$3:$I$52,3,FALSE))</f>
        <v/>
      </c>
      <c r="D22" s="69" t="str">
        <f>IF($A22="","",VLOOKUP($A22,従事者明細!$A$3:$I$52,5,FALSE))</f>
        <v/>
      </c>
      <c r="E22" s="80" t="str">
        <f>IF($A22="","",VLOOKUP($A22,従事者明細!$A$3:$I$52,4,FALSE))</f>
        <v/>
      </c>
      <c r="F22" s="81" t="str">
        <f>IF($A22="","",VLOOKUP($A22,従事者明細!$A$3:$I$52,6,FALSE))</f>
        <v/>
      </c>
      <c r="G22" s="85" t="str">
        <f>IF($A22="","",VLOOKUP($A22,従事者明細!$A$3:$I$52,7,FALSE))</f>
        <v/>
      </c>
      <c r="H22" s="82" t="str">
        <f>IF($A22="","",VLOOKUP($A22,従事者明細!$A$3:$I$52,8,FALSE))</f>
        <v/>
      </c>
      <c r="I22" s="242" t="str">
        <f>IF($A22="","",VLOOKUP($A22,従事者明細!$A$3:$I$52,9,FALSE))</f>
        <v/>
      </c>
    </row>
    <row r="23" spans="1:9" ht="30" hidden="1" customHeight="1">
      <c r="A23" s="405"/>
      <c r="B23" s="158" t="str">
        <f>IF($A23="","",VLOOKUP($A23,従事者明細!$A$3:$I$52,2,FALSE))</f>
        <v/>
      </c>
      <c r="C23" s="69" t="str">
        <f>IF($A23="","",VLOOKUP($A23,従事者明細!$A$3:$I$52,3,FALSE))</f>
        <v/>
      </c>
      <c r="D23" s="69" t="str">
        <f>IF($A23="","",VLOOKUP($A23,従事者明細!$A$3:$I$52,5,FALSE))</f>
        <v/>
      </c>
      <c r="E23" s="80" t="str">
        <f>IF($A23="","",VLOOKUP($A23,従事者明細!$A$3:$I$52,4,FALSE))</f>
        <v/>
      </c>
      <c r="F23" s="81" t="str">
        <f>IF($A23="","",VLOOKUP($A23,従事者明細!$A$3:$I$52,6,FALSE))</f>
        <v/>
      </c>
      <c r="G23" s="85" t="str">
        <f>IF($A23="","",VLOOKUP($A23,従事者明細!$A$3:$I$52,7,FALSE))</f>
        <v/>
      </c>
      <c r="H23" s="82" t="str">
        <f>IF($A23="","",VLOOKUP($A23,従事者明細!$A$3:$I$52,8,FALSE))</f>
        <v/>
      </c>
      <c r="I23" s="242" t="str">
        <f>IF($A23="","",VLOOKUP($A23,従事者明細!$A$3:$I$52,9,FALSE))</f>
        <v/>
      </c>
    </row>
    <row r="24" spans="1:9" ht="30" hidden="1" customHeight="1">
      <c r="A24" s="405"/>
      <c r="B24" s="158" t="str">
        <f>IF($A24="","",VLOOKUP($A24,従事者明細!$A$3:$I$52,2,FALSE))</f>
        <v/>
      </c>
      <c r="C24" s="69" t="str">
        <f>IF($A24="","",VLOOKUP($A24,従事者明細!$A$3:$I$52,3,FALSE))</f>
        <v/>
      </c>
      <c r="D24" s="69" t="str">
        <f>IF($A24="","",VLOOKUP($A24,従事者明細!$A$3:$I$52,5,FALSE))</f>
        <v/>
      </c>
      <c r="E24" s="80" t="str">
        <f>IF($A24="","",VLOOKUP($A24,従事者明細!$A$3:$I$52,4,FALSE))</f>
        <v/>
      </c>
      <c r="F24" s="81" t="str">
        <f>IF($A24="","",VLOOKUP($A24,従事者明細!$A$3:$I$52,6,FALSE))</f>
        <v/>
      </c>
      <c r="G24" s="85" t="str">
        <f>IF($A24="","",VLOOKUP($A24,従事者明細!$A$3:$I$52,7,FALSE))</f>
        <v/>
      </c>
      <c r="H24" s="82" t="str">
        <f>IF($A24="","",VLOOKUP($A24,従事者明細!$A$3:$I$52,8,FALSE))</f>
        <v/>
      </c>
      <c r="I24" s="242" t="str">
        <f>IF($A24="","",VLOOKUP($A24,従事者明細!$A$3:$I$52,9,FALSE))</f>
        <v/>
      </c>
    </row>
    <row r="25" spans="1:9" ht="30" hidden="1" customHeight="1">
      <c r="A25" s="405"/>
      <c r="B25" s="158" t="str">
        <f>IF($A25="","",VLOOKUP($A25,従事者明細!$A$3:$I$52,2,FALSE))</f>
        <v/>
      </c>
      <c r="C25" s="69" t="str">
        <f>IF($A25="","",VLOOKUP($A25,従事者明細!$A$3:$I$52,3,FALSE))</f>
        <v/>
      </c>
      <c r="D25" s="69" t="str">
        <f>IF($A25="","",VLOOKUP($A25,従事者明細!$A$3:$I$52,5,FALSE))</f>
        <v/>
      </c>
      <c r="E25" s="80" t="str">
        <f>IF($A25="","",VLOOKUP($A25,従事者明細!$A$3:$I$52,4,FALSE))</f>
        <v/>
      </c>
      <c r="F25" s="81" t="str">
        <f>IF($A25="","",VLOOKUP($A25,従事者明細!$A$3:$I$52,6,FALSE))</f>
        <v/>
      </c>
      <c r="G25" s="85" t="str">
        <f>IF($A25="","",VLOOKUP($A25,従事者明細!$A$3:$I$52,7,FALSE))</f>
        <v/>
      </c>
      <c r="H25" s="82" t="str">
        <f>IF($A25="","",VLOOKUP($A25,従事者明細!$A$3:$I$52,8,FALSE))</f>
        <v/>
      </c>
      <c r="I25" s="242" t="str">
        <f>IF($A25="","",VLOOKUP($A25,従事者明細!$A$3:$I$52,9,FALSE))</f>
        <v/>
      </c>
    </row>
    <row r="26" spans="1:9" ht="36.6" customHeight="1" thickBot="1">
      <c r="A26" s="406"/>
      <c r="B26" s="198" t="str">
        <f>IF($A26="","",VLOOKUP($A26,従事者明細!$A$3:$I$52,2,FALSE))</f>
        <v/>
      </c>
      <c r="C26" s="199" t="str">
        <f>IF($A26="","",VLOOKUP($A26,従事者明細!$A$3:$I$52,3,FALSE))</f>
        <v/>
      </c>
      <c r="D26" s="199" t="str">
        <f>IF($A26="","",VLOOKUP($A26,従事者明細!$A$3:$I$52,5,FALSE))</f>
        <v/>
      </c>
      <c r="E26" s="223" t="str">
        <f>IF($A26="","",VLOOKUP($A26,従事者明細!$A$3:$I$52,4,FALSE))</f>
        <v/>
      </c>
      <c r="F26" s="200" t="str">
        <f>IF($A26="","",VLOOKUP($A26,従事者明細!$A$3:$I$52,6,FALSE))</f>
        <v/>
      </c>
      <c r="G26" s="201" t="str">
        <f>IF($A26="","",VLOOKUP($A26,従事者明細!$A$3:$I$52,7,FALSE))</f>
        <v/>
      </c>
      <c r="H26" s="202" t="str">
        <f>IF($A26="","",VLOOKUP($A26,従事者明細!$A$3:$I$52,8,FALSE))</f>
        <v/>
      </c>
      <c r="I26" s="244" t="str">
        <f>IF($A26="","",VLOOKUP($A26,従事者明細!$A$3:$I$52,9,FALSE))</f>
        <v/>
      </c>
    </row>
    <row r="27" spans="1:9">
      <c r="B27" s="7"/>
      <c r="C27" s="7"/>
      <c r="D27" s="7"/>
      <c r="E27" s="7"/>
      <c r="F27" s="7"/>
      <c r="G27" s="7"/>
      <c r="H27" s="7"/>
      <c r="I27" s="7"/>
    </row>
    <row r="28" spans="1:9">
      <c r="B28" s="77"/>
      <c r="C28" s="77"/>
      <c r="D28" s="77"/>
      <c r="E28" s="7"/>
      <c r="F28" s="7"/>
      <c r="G28" s="77"/>
      <c r="H28" s="77"/>
      <c r="I28" s="7"/>
    </row>
    <row r="29" spans="1:9">
      <c r="B29" s="589"/>
      <c r="C29" s="589"/>
      <c r="D29" s="589"/>
      <c r="E29" s="589"/>
      <c r="F29" s="589"/>
      <c r="G29" s="589"/>
      <c r="H29" s="589"/>
      <c r="I29" s="589"/>
    </row>
    <row r="30" spans="1:9">
      <c r="B30" s="78"/>
    </row>
    <row r="31" spans="1:9">
      <c r="B31" s="78"/>
    </row>
  </sheetData>
  <mergeCells count="3">
    <mergeCell ref="B4:I4"/>
    <mergeCell ref="B5:I5"/>
    <mergeCell ref="B29:I29"/>
  </mergeCells>
  <phoneticPr fontId="2"/>
  <printOptions horizontalCentered="1" verticalCentered="1"/>
  <pageMargins left="0.31496062992125984" right="0.11811023622047245" top="0.74803149606299213" bottom="0.35433070866141736" header="0.31496062992125984" footer="0.31496062992125984"/>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FF"/>
    <pageSetUpPr fitToPage="1"/>
  </sheetPr>
  <dimension ref="A1:T52"/>
  <sheetViews>
    <sheetView view="pageBreakPreview" topLeftCell="J26" zoomScaleNormal="70" zoomScaleSheetLayoutView="100" workbookViewId="0">
      <selection activeCell="O39" sqref="O39"/>
    </sheetView>
  </sheetViews>
  <sheetFormatPr defaultColWidth="9" defaultRowHeight="14.4"/>
  <cols>
    <col min="1" max="1" width="13.8984375" hidden="1" customWidth="1"/>
    <col min="2" max="2" width="52" hidden="1" customWidth="1"/>
    <col min="3" max="9" width="15.5" hidden="1" customWidth="1"/>
    <col min="10" max="10" width="6.19921875" customWidth="1"/>
    <col min="11" max="11" width="20.59765625" customWidth="1"/>
    <col min="12" max="13" width="20.59765625" hidden="1" customWidth="1"/>
    <col min="14" max="14" width="39.3984375" customWidth="1"/>
    <col min="15" max="15" width="26.09765625" customWidth="1"/>
    <col min="16" max="16" width="5.5" hidden="1" customWidth="1"/>
    <col min="17" max="17" width="23.09765625" bestFit="1" customWidth="1"/>
  </cols>
  <sheetData>
    <row r="1" spans="11:17" ht="39.75" customHeight="1">
      <c r="K1" s="747"/>
      <c r="L1" s="747"/>
      <c r="N1" s="157" t="s">
        <v>352</v>
      </c>
      <c r="O1" s="531">
        <f ca="1">TODAY()</f>
        <v>44922</v>
      </c>
    </row>
    <row r="2" spans="11:17" ht="9.6" customHeight="1">
      <c r="N2" s="157"/>
    </row>
    <row r="3" spans="11:17" hidden="1">
      <c r="K3" s="380"/>
      <c r="L3" s="382" t="s">
        <v>353</v>
      </c>
      <c r="M3" s="382" t="s">
        <v>354</v>
      </c>
      <c r="N3" s="382" t="s">
        <v>355</v>
      </c>
      <c r="O3" s="382" t="s">
        <v>356</v>
      </c>
    </row>
    <row r="4" spans="11:17" ht="48.75" hidden="1" customHeight="1">
      <c r="K4" s="380"/>
      <c r="L4" s="381"/>
      <c r="M4" s="381"/>
      <c r="N4" s="381"/>
      <c r="O4" s="381"/>
    </row>
    <row r="5" spans="11:17" ht="46.5" hidden="1" customHeight="1">
      <c r="K5" s="748"/>
      <c r="L5" s="749"/>
      <c r="M5" s="749"/>
      <c r="N5" s="749"/>
      <c r="O5" s="749"/>
    </row>
    <row r="6" spans="11:17" hidden="1"/>
    <row r="7" spans="11:17" hidden="1">
      <c r="K7" s="79"/>
      <c r="L7" s="79"/>
      <c r="M7" s="79"/>
      <c r="N7" s="79"/>
    </row>
    <row r="8" spans="11:17" hidden="1"/>
    <row r="9" spans="11:17" hidden="1"/>
    <row r="10" spans="11:17" ht="3" hidden="1" customHeight="1">
      <c r="K10" s="4"/>
      <c r="L10" s="4"/>
      <c r="M10" s="43"/>
    </row>
    <row r="11" spans="11:17" ht="29.25" hidden="1" customHeight="1" thickBot="1">
      <c r="K11" s="4" t="str">
        <f>様式1!E7</f>
        <v>バングラデシュ国ボールペン製造普及実証ビジネス化事業（中小企業支援型）</v>
      </c>
      <c r="L11" s="322"/>
      <c r="M11" s="322"/>
      <c r="N11" s="323"/>
      <c r="Q11" s="79" t="s">
        <v>99</v>
      </c>
    </row>
    <row r="12" spans="11:17" ht="29.25" hidden="1" customHeight="1" thickBot="1">
      <c r="K12" s="324" t="str">
        <f>様式1!E9</f>
        <v>関西株式会社</v>
      </c>
      <c r="L12" s="322"/>
      <c r="M12" s="322"/>
      <c r="N12" s="325"/>
      <c r="Q12" s="326">
        <v>0.1</v>
      </c>
    </row>
    <row r="13" spans="11:17" ht="21.9" hidden="1" customHeight="1">
      <c r="K13" s="4"/>
      <c r="L13" s="4"/>
      <c r="M13" s="4"/>
    </row>
    <row r="14" spans="11:17">
      <c r="O14" s="506" t="s">
        <v>357</v>
      </c>
    </row>
    <row r="15" spans="11:17">
      <c r="L15" s="79"/>
      <c r="M15" s="79"/>
      <c r="N15" s="79" t="s">
        <v>358</v>
      </c>
    </row>
    <row r="16" spans="11:17" ht="24.9" customHeight="1" thickBot="1">
      <c r="K16" s="520" t="s">
        <v>106</v>
      </c>
      <c r="L16" s="507">
        <f>様式1!$G$31</f>
        <v>0</v>
      </c>
      <c r="M16" s="507">
        <f>様式1!$G$32</f>
        <v>0</v>
      </c>
      <c r="N16" s="507">
        <f>様式1!$G$33</f>
        <v>0</v>
      </c>
    </row>
    <row r="17" spans="1:17" ht="20.100000000000001" customHeight="1">
      <c r="K17" s="79"/>
      <c r="N17" s="508"/>
    </row>
    <row r="18" spans="1:17" ht="20.100000000000001" customHeight="1">
      <c r="K18" s="84" t="s">
        <v>359</v>
      </c>
      <c r="L18" s="79" t="s">
        <v>360</v>
      </c>
      <c r="M18" s="79" t="s">
        <v>361</v>
      </c>
      <c r="N18" s="79"/>
      <c r="O18" s="343"/>
      <c r="Q18" s="331"/>
    </row>
    <row r="19" spans="1:17" ht="24.9" customHeight="1" thickBot="1">
      <c r="K19" s="530">
        <v>2022</v>
      </c>
      <c r="L19" s="509"/>
      <c r="M19" s="509"/>
      <c r="N19" s="507">
        <f>SUMIF($P$26:$P$40,K19,$N$26:$N$40)</f>
        <v>0</v>
      </c>
      <c r="O19" s="343"/>
      <c r="Q19" s="331"/>
    </row>
    <row r="20" spans="1:17" ht="24.9" customHeight="1" thickBot="1">
      <c r="K20" s="510">
        <f>K19+1</f>
        <v>2023</v>
      </c>
      <c r="L20" s="511"/>
      <c r="M20" s="511"/>
      <c r="N20" s="512">
        <f>SUMIF($P$26:$P$40,K20,$N$26:$N$40)</f>
        <v>0</v>
      </c>
      <c r="O20" s="343"/>
      <c r="Q20" s="331"/>
    </row>
    <row r="21" spans="1:17" ht="24.9" customHeight="1" thickBot="1">
      <c r="K21" s="510">
        <f>K20+1</f>
        <v>2024</v>
      </c>
      <c r="L21" s="511"/>
      <c r="M21" s="511"/>
      <c r="N21" s="512">
        <f>SUMIF($P$26:$P$40,K21,$N$26:$N$40)</f>
        <v>0</v>
      </c>
      <c r="O21" s="343"/>
      <c r="Q21" s="331"/>
    </row>
    <row r="22" spans="1:17" ht="24.9" customHeight="1" thickBot="1">
      <c r="K22" s="513">
        <f>K21+1</f>
        <v>2025</v>
      </c>
      <c r="L22" s="514"/>
      <c r="M22" s="514"/>
      <c r="N22" s="515">
        <f>SUMIF($P$26:$P$40,K22,$N$26:$N$40)</f>
        <v>0</v>
      </c>
      <c r="O22" s="343"/>
      <c r="Q22" s="331"/>
    </row>
    <row r="23" spans="1:17" ht="24.9" customHeight="1" thickTop="1" thickBot="1">
      <c r="K23" s="528" t="s">
        <v>312</v>
      </c>
      <c r="L23" s="516"/>
      <c r="M23" s="516"/>
      <c r="N23" s="517">
        <f>SUM(N19:N22)</f>
        <v>0</v>
      </c>
      <c r="O23" s="343"/>
      <c r="Q23" s="331"/>
    </row>
    <row r="24" spans="1:17" ht="24.9" customHeight="1">
      <c r="K24" s="79"/>
      <c r="L24" s="508"/>
      <c r="M24" s="508"/>
      <c r="N24" s="508"/>
      <c r="O24" s="343"/>
      <c r="Q24" s="331"/>
    </row>
    <row r="25" spans="1:17" ht="16.2">
      <c r="A25" s="270"/>
      <c r="B25" s="327" t="s">
        <v>362</v>
      </c>
      <c r="C25" s="328">
        <v>1</v>
      </c>
      <c r="D25" s="328">
        <v>2</v>
      </c>
      <c r="E25" s="328">
        <v>3</v>
      </c>
      <c r="F25" s="328">
        <v>4</v>
      </c>
      <c r="G25" s="328">
        <v>5</v>
      </c>
      <c r="H25" s="328">
        <v>6</v>
      </c>
      <c r="I25" s="328">
        <v>7</v>
      </c>
      <c r="K25" s="518" t="s">
        <v>363</v>
      </c>
      <c r="L25" s="519"/>
      <c r="N25" s="79"/>
      <c r="O25" s="79" t="s">
        <v>364</v>
      </c>
      <c r="P25" s="79"/>
    </row>
    <row r="26" spans="1:17" ht="24.9" customHeight="1" thickBot="1">
      <c r="A26" s="741" t="s">
        <v>365</v>
      </c>
      <c r="B26" s="329" t="s">
        <v>366</v>
      </c>
      <c r="C26" s="330">
        <f>F44</f>
        <v>0</v>
      </c>
      <c r="D26" s="330">
        <f>F45</f>
        <v>0</v>
      </c>
      <c r="E26" s="330">
        <f>F46</f>
        <v>0</v>
      </c>
      <c r="F26" s="330">
        <f>F47</f>
        <v>0</v>
      </c>
      <c r="G26" s="330">
        <f>F48</f>
        <v>0</v>
      </c>
      <c r="H26" s="330">
        <f>F49</f>
        <v>0</v>
      </c>
      <c r="I26" s="330">
        <f>F50</f>
        <v>0</v>
      </c>
      <c r="K26" s="520" t="s">
        <v>367</v>
      </c>
      <c r="L26" s="521"/>
      <c r="M26" s="521"/>
      <c r="N26" s="522"/>
      <c r="O26" s="523"/>
      <c r="P26">
        <f>IF(MONTH(O26)&lt;=3, YEAR(O26)-1, YEAR(O26))</f>
        <v>1899</v>
      </c>
      <c r="Q26" s="331" t="s">
        <v>368</v>
      </c>
    </row>
    <row r="27" spans="1:17" ht="20.100000000000001" customHeight="1">
      <c r="A27" s="742"/>
      <c r="B27" s="332" t="s">
        <v>369</v>
      </c>
      <c r="C27" s="333" t="s">
        <v>370</v>
      </c>
      <c r="D27" s="333" t="s">
        <v>370</v>
      </c>
      <c r="E27" s="333" t="s">
        <v>370</v>
      </c>
      <c r="F27" s="333" t="s">
        <v>370</v>
      </c>
      <c r="G27" s="333" t="s">
        <v>370</v>
      </c>
      <c r="H27" s="333" t="s">
        <v>370</v>
      </c>
      <c r="I27" s="333" t="s">
        <v>370</v>
      </c>
      <c r="K27" s="79"/>
      <c r="L27" s="379"/>
      <c r="N27" s="379" t="s">
        <v>371</v>
      </c>
    </row>
    <row r="28" spans="1:17" ht="21.75" customHeight="1">
      <c r="A28" s="742"/>
      <c r="B28" s="334" t="s">
        <v>372</v>
      </c>
      <c r="C28" s="335">
        <v>0</v>
      </c>
      <c r="D28" s="335">
        <v>0</v>
      </c>
      <c r="E28" s="335">
        <v>0</v>
      </c>
      <c r="F28" s="335">
        <v>0</v>
      </c>
      <c r="G28" s="335">
        <v>0</v>
      </c>
      <c r="H28" s="335">
        <v>0</v>
      </c>
      <c r="I28" s="335">
        <v>0</v>
      </c>
      <c r="K28" s="79"/>
      <c r="L28" s="79" t="s">
        <v>360</v>
      </c>
      <c r="M28" s="79" t="s">
        <v>361</v>
      </c>
      <c r="N28" s="79"/>
      <c r="O28" s="79" t="s">
        <v>373</v>
      </c>
      <c r="P28" s="79"/>
    </row>
    <row r="29" spans="1:17" ht="24.9" customHeight="1" thickBot="1">
      <c r="A29" s="742"/>
      <c r="B29" s="336" t="s">
        <v>374</v>
      </c>
      <c r="C29" s="337" t="s">
        <v>370</v>
      </c>
      <c r="D29" s="337" t="s">
        <v>370</v>
      </c>
      <c r="E29" s="337" t="s">
        <v>370</v>
      </c>
      <c r="F29" s="337" t="s">
        <v>370</v>
      </c>
      <c r="G29" s="337" t="s">
        <v>370</v>
      </c>
      <c r="H29" s="337" t="s">
        <v>370</v>
      </c>
      <c r="I29" s="337" t="s">
        <v>370</v>
      </c>
      <c r="K29" s="520" t="s">
        <v>375</v>
      </c>
      <c r="L29" s="507">
        <f>IFERROR(C32,0)</f>
        <v>0</v>
      </c>
      <c r="M29" s="507">
        <f>IFERROR(SUM(C34:C38),0)</f>
        <v>0</v>
      </c>
      <c r="N29" s="507">
        <f>L29+M29</f>
        <v>0</v>
      </c>
      <c r="O29" s="524"/>
      <c r="P29">
        <f t="shared" ref="P29:P35" si="0">IF(MONTH(O29)&lt;=3, YEAR(O29)-1, YEAR(O29))</f>
        <v>1899</v>
      </c>
    </row>
    <row r="30" spans="1:17" ht="24.9" customHeight="1" thickBot="1">
      <c r="A30" s="742"/>
      <c r="B30" s="329" t="s">
        <v>376</v>
      </c>
      <c r="C30" s="338">
        <f t="shared" ref="C30:I30" si="1">IF(C28="","",C26-C28)</f>
        <v>0</v>
      </c>
      <c r="D30" s="338">
        <f t="shared" si="1"/>
        <v>0</v>
      </c>
      <c r="E30" s="338">
        <f t="shared" si="1"/>
        <v>0</v>
      </c>
      <c r="F30" s="338">
        <f t="shared" si="1"/>
        <v>0</v>
      </c>
      <c r="G30" s="338">
        <f t="shared" si="1"/>
        <v>0</v>
      </c>
      <c r="H30" s="338">
        <f t="shared" si="1"/>
        <v>0</v>
      </c>
      <c r="I30" s="338">
        <f t="shared" si="1"/>
        <v>0</v>
      </c>
      <c r="K30" s="525" t="s">
        <v>377</v>
      </c>
      <c r="L30" s="512">
        <f>IFERROR(D32,0)</f>
        <v>0</v>
      </c>
      <c r="M30" s="512">
        <f>IFERROR(SUM(D34:D38),0)</f>
        <v>0</v>
      </c>
      <c r="N30" s="512">
        <f t="shared" ref="N30:N35" si="2">L30+M30</f>
        <v>0</v>
      </c>
      <c r="O30" s="526"/>
      <c r="P30">
        <f t="shared" si="0"/>
        <v>1899</v>
      </c>
    </row>
    <row r="31" spans="1:17" ht="24.9" customHeight="1" thickBot="1">
      <c r="A31" s="743"/>
      <c r="B31" s="332" t="s">
        <v>378</v>
      </c>
      <c r="C31" s="339" t="s">
        <v>370</v>
      </c>
      <c r="D31" s="339" t="s">
        <v>370</v>
      </c>
      <c r="E31" s="339" t="s">
        <v>370</v>
      </c>
      <c r="F31" s="339" t="s">
        <v>370</v>
      </c>
      <c r="G31" s="339" t="s">
        <v>370</v>
      </c>
      <c r="H31" s="339" t="s">
        <v>370</v>
      </c>
      <c r="I31" s="339" t="s">
        <v>370</v>
      </c>
      <c r="K31" s="525" t="s">
        <v>379</v>
      </c>
      <c r="L31" s="512">
        <f>IFERROR(E32,0)</f>
        <v>0</v>
      </c>
      <c r="M31" s="512">
        <f>IFERROR(SUM(E34:E38),0)</f>
        <v>0</v>
      </c>
      <c r="N31" s="512">
        <f t="shared" si="2"/>
        <v>0</v>
      </c>
      <c r="O31" s="526"/>
      <c r="P31">
        <f t="shared" si="0"/>
        <v>1899</v>
      </c>
    </row>
    <row r="32" spans="1:17" ht="24.9" customHeight="1" thickBot="1">
      <c r="A32" s="741" t="s">
        <v>380</v>
      </c>
      <c r="B32" s="340" t="s">
        <v>381</v>
      </c>
      <c r="C32" s="341" t="e">
        <f t="shared" ref="C32:I32" si="3">ROUNDDOWN(C30*((9/10)-($N$26/$L$16)),-3)</f>
        <v>#DIV/0!</v>
      </c>
      <c r="D32" s="341" t="e">
        <f t="shared" si="3"/>
        <v>#DIV/0!</v>
      </c>
      <c r="E32" s="341" t="e">
        <f t="shared" si="3"/>
        <v>#DIV/0!</v>
      </c>
      <c r="F32" s="341" t="e">
        <f t="shared" si="3"/>
        <v>#DIV/0!</v>
      </c>
      <c r="G32" s="341" t="e">
        <f t="shared" si="3"/>
        <v>#DIV/0!</v>
      </c>
      <c r="H32" s="341" t="e">
        <f t="shared" si="3"/>
        <v>#DIV/0!</v>
      </c>
      <c r="I32" s="341" t="e">
        <f t="shared" si="3"/>
        <v>#DIV/0!</v>
      </c>
      <c r="K32" s="525" t="s">
        <v>382</v>
      </c>
      <c r="L32" s="512">
        <f>IFERROR(F32,0)</f>
        <v>0</v>
      </c>
      <c r="M32" s="512">
        <f>IFERROR(SUM(F34:F38),0)</f>
        <v>0</v>
      </c>
      <c r="N32" s="512">
        <f t="shared" si="2"/>
        <v>0</v>
      </c>
      <c r="O32" s="526"/>
      <c r="P32">
        <f t="shared" si="0"/>
        <v>1899</v>
      </c>
    </row>
    <row r="33" spans="1:20" ht="24.9" customHeight="1" thickBot="1">
      <c r="A33" s="743"/>
      <c r="B33" s="332" t="s">
        <v>383</v>
      </c>
      <c r="C33" s="339" t="s">
        <v>370</v>
      </c>
      <c r="D33" s="339" t="s">
        <v>370</v>
      </c>
      <c r="E33" s="339" t="s">
        <v>370</v>
      </c>
      <c r="F33" s="339" t="s">
        <v>370</v>
      </c>
      <c r="G33" s="339" t="s">
        <v>370</v>
      </c>
      <c r="H33" s="339" t="s">
        <v>370</v>
      </c>
      <c r="I33" s="339" t="s">
        <v>370</v>
      </c>
      <c r="K33" s="525" t="s">
        <v>384</v>
      </c>
      <c r="L33" s="512">
        <f>IFERROR(G32,0)</f>
        <v>0</v>
      </c>
      <c r="M33" s="512">
        <f>IFERROR(SUM(G34:G38),0)</f>
        <v>0</v>
      </c>
      <c r="N33" s="512">
        <f t="shared" si="2"/>
        <v>0</v>
      </c>
      <c r="O33" s="526"/>
      <c r="P33">
        <f t="shared" si="0"/>
        <v>1899</v>
      </c>
    </row>
    <row r="34" spans="1:20" ht="24.9" customHeight="1" thickBot="1">
      <c r="A34" s="744" t="s">
        <v>385</v>
      </c>
      <c r="B34" s="340" t="s">
        <v>386</v>
      </c>
      <c r="C34" s="750">
        <f t="shared" ref="C34:I34" si="4">IF($L$26&lt;&gt;0,C30*9/10*$Q$12,0)</f>
        <v>0</v>
      </c>
      <c r="D34" s="750">
        <f t="shared" si="4"/>
        <v>0</v>
      </c>
      <c r="E34" s="750">
        <f t="shared" si="4"/>
        <v>0</v>
      </c>
      <c r="F34" s="750">
        <f t="shared" si="4"/>
        <v>0</v>
      </c>
      <c r="G34" s="750">
        <f t="shared" si="4"/>
        <v>0</v>
      </c>
      <c r="H34" s="750">
        <f t="shared" si="4"/>
        <v>0</v>
      </c>
      <c r="I34" s="750">
        <f t="shared" si="4"/>
        <v>0</v>
      </c>
      <c r="K34" s="525" t="s">
        <v>387</v>
      </c>
      <c r="L34" s="512">
        <f>IFERROR(H32,0)</f>
        <v>0</v>
      </c>
      <c r="M34" s="512">
        <f>IFERROR(SUM(H34:H38),0)</f>
        <v>0</v>
      </c>
      <c r="N34" s="512">
        <f t="shared" si="2"/>
        <v>0</v>
      </c>
      <c r="O34" s="526"/>
      <c r="P34">
        <f t="shared" si="0"/>
        <v>1899</v>
      </c>
      <c r="T34" s="84"/>
    </row>
    <row r="35" spans="1:20" ht="24.9" customHeight="1" thickBot="1">
      <c r="A35" s="745"/>
      <c r="B35" s="329" t="s">
        <v>388</v>
      </c>
      <c r="C35" s="751"/>
      <c r="D35" s="751"/>
      <c r="E35" s="751"/>
      <c r="F35" s="751"/>
      <c r="G35" s="751"/>
      <c r="H35" s="751"/>
      <c r="I35" s="751"/>
      <c r="K35" s="527" t="s">
        <v>389</v>
      </c>
      <c r="L35" s="515">
        <f>IFERROR(I32,0)</f>
        <v>0</v>
      </c>
      <c r="M35" s="515">
        <f>IFERROR(SUM(I34:I38),0)</f>
        <v>0</v>
      </c>
      <c r="N35" s="515">
        <f t="shared" si="2"/>
        <v>0</v>
      </c>
      <c r="O35" s="526"/>
      <c r="P35">
        <f t="shared" si="0"/>
        <v>1899</v>
      </c>
    </row>
    <row r="36" spans="1:20" ht="24.9" customHeight="1" thickTop="1" thickBot="1">
      <c r="A36" s="745"/>
      <c r="B36" s="329"/>
      <c r="C36" s="378"/>
      <c r="D36" s="378"/>
      <c r="E36" s="378"/>
      <c r="F36" s="378"/>
      <c r="G36" s="378"/>
      <c r="H36" s="378"/>
      <c r="I36" s="378"/>
      <c r="K36" s="528" t="s">
        <v>390</v>
      </c>
      <c r="L36" s="517">
        <f>SUM(L29:L35)</f>
        <v>0</v>
      </c>
      <c r="M36" s="517">
        <f>SUM(M29:M35)</f>
        <v>0</v>
      </c>
      <c r="N36" s="517">
        <f>SUM(N29:N35)</f>
        <v>0</v>
      </c>
      <c r="O36" s="342"/>
    </row>
    <row r="37" spans="1:20" ht="20.100000000000001" customHeight="1">
      <c r="A37" s="745"/>
      <c r="B37" s="329" t="s">
        <v>391</v>
      </c>
      <c r="C37" s="750" t="e">
        <f t="shared" ref="C37:I37" si="5">IF($L$26=0,C32*$Q$12,0)</f>
        <v>#DIV/0!</v>
      </c>
      <c r="D37" s="750" t="e">
        <f t="shared" si="5"/>
        <v>#DIV/0!</v>
      </c>
      <c r="E37" s="750" t="e">
        <f t="shared" si="5"/>
        <v>#DIV/0!</v>
      </c>
      <c r="F37" s="750" t="e">
        <f t="shared" si="5"/>
        <v>#DIV/0!</v>
      </c>
      <c r="G37" s="750" t="e">
        <f t="shared" si="5"/>
        <v>#DIV/0!</v>
      </c>
      <c r="H37" s="750" t="e">
        <f t="shared" si="5"/>
        <v>#DIV/0!</v>
      </c>
      <c r="I37" s="750" t="e">
        <f t="shared" si="5"/>
        <v>#DIV/0!</v>
      </c>
      <c r="K37" s="377"/>
      <c r="L37" s="342"/>
      <c r="M37" s="342"/>
      <c r="N37" s="342"/>
      <c r="O37" s="343"/>
      <c r="P37" s="343"/>
    </row>
    <row r="38" spans="1:20" ht="20.100000000000001" customHeight="1">
      <c r="A38" s="746"/>
      <c r="B38" s="332" t="s">
        <v>392</v>
      </c>
      <c r="C38" s="751"/>
      <c r="D38" s="751"/>
      <c r="E38" s="751"/>
      <c r="F38" s="751"/>
      <c r="G38" s="751"/>
      <c r="H38" s="751"/>
      <c r="I38" s="751"/>
      <c r="K38" s="79"/>
      <c r="L38" s="79" t="s">
        <v>360</v>
      </c>
      <c r="M38" s="79" t="s">
        <v>361</v>
      </c>
      <c r="N38" s="79"/>
      <c r="O38" s="343" t="s">
        <v>364</v>
      </c>
      <c r="P38" s="343"/>
    </row>
    <row r="39" spans="1:20" ht="24.9" customHeight="1" thickBot="1">
      <c r="B39" s="345" t="s">
        <v>393</v>
      </c>
      <c r="C39" s="346" t="e">
        <f t="shared" ref="C39:I39" si="6">IF(C32="","",SUM(C32+C34+C37))</f>
        <v>#DIV/0!</v>
      </c>
      <c r="D39" s="346" t="e">
        <f t="shared" si="6"/>
        <v>#DIV/0!</v>
      </c>
      <c r="E39" s="346" t="e">
        <f t="shared" si="6"/>
        <v>#DIV/0!</v>
      </c>
      <c r="F39" s="346" t="e">
        <f t="shared" si="6"/>
        <v>#DIV/0!</v>
      </c>
      <c r="G39" s="346" t="e">
        <f t="shared" si="6"/>
        <v>#DIV/0!</v>
      </c>
      <c r="H39" s="346" t="e">
        <f t="shared" si="6"/>
        <v>#DIV/0!</v>
      </c>
      <c r="I39" s="346" t="e">
        <f t="shared" si="6"/>
        <v>#DIV/0!</v>
      </c>
      <c r="K39" s="344" t="s">
        <v>394</v>
      </c>
      <c r="L39" s="509"/>
      <c r="M39" s="509"/>
      <c r="N39" s="507">
        <f>IF($O39&lt;&gt;"",$N$16*0.9-$N$26-$N$36,0)</f>
        <v>0</v>
      </c>
      <c r="O39" s="524"/>
      <c r="P39">
        <f>IF(MONTH(O39)&lt;=3, YEAR(O39)-1, YEAR(O39))</f>
        <v>1899</v>
      </c>
      <c r="Q39" s="331" t="s">
        <v>395</v>
      </c>
    </row>
    <row r="40" spans="1:20" ht="24.9" customHeight="1" thickBot="1">
      <c r="K40" s="529" t="s">
        <v>396</v>
      </c>
      <c r="L40" s="511"/>
      <c r="M40" s="511"/>
      <c r="N40" s="512">
        <f>$N$16-$N$36-$N$26-$N$39</f>
        <v>0</v>
      </c>
      <c r="O40" s="526"/>
      <c r="P40">
        <f>IF(MONTH(O40)&lt;=3, YEAR(O40)-1, YEAR(O40))</f>
        <v>1899</v>
      </c>
      <c r="Q40" s="331" t="s">
        <v>397</v>
      </c>
    </row>
    <row r="41" spans="1:20" ht="20.100000000000001" customHeight="1">
      <c r="L41" s="347"/>
      <c r="M41" s="347"/>
      <c r="N41" s="347"/>
      <c r="O41" s="343"/>
      <c r="Q41" s="331"/>
    </row>
    <row r="42" spans="1:20" ht="20.100000000000001" customHeight="1" thickBot="1"/>
    <row r="43" spans="1:20" ht="15" thickBot="1">
      <c r="B43" s="4" t="s">
        <v>306</v>
      </c>
      <c r="C43" s="4"/>
      <c r="D43" s="348" t="s">
        <v>398</v>
      </c>
      <c r="E43" s="348" t="s">
        <v>399</v>
      </c>
      <c r="F43" s="348" t="s">
        <v>400</v>
      </c>
      <c r="K43" s="532" t="s">
        <v>298</v>
      </c>
      <c r="L43" s="533"/>
      <c r="M43" s="533"/>
      <c r="N43" s="533"/>
      <c r="O43" s="534"/>
    </row>
    <row r="44" spans="1:20" ht="15" thickBot="1">
      <c r="B44" s="266">
        <v>1</v>
      </c>
      <c r="C44" s="267">
        <f>様式2_2_2その他原価・一般管理費等!$K$30+様式2_3機材!$C$54+'機材様式（別紙明細）'!$C$44+様式2_4旅費!$C$56+様式2_5現地活動費!$B$47+'様式2_6本邦受入活動費&amp;管理費'!$B$35</f>
        <v>0</v>
      </c>
      <c r="D44" s="551">
        <f>様式2_3機材!$C$54+'機材様式（別紙明細）'!$C$52+様式2_4旅費!$C$56+様式2_5現地活動費!$B$47+'様式2_6本邦受入活動費&amp;管理費'!$B$35</f>
        <v>0</v>
      </c>
      <c r="E44" s="303">
        <f>ROUNDDOWN($D44*'様式2_6本邦受入活動費&amp;管理費'!$E$29/100,-3)</f>
        <v>0</v>
      </c>
      <c r="F44" s="349">
        <f>C44+E44</f>
        <v>0</v>
      </c>
      <c r="K44" s="535"/>
      <c r="L44" s="536"/>
      <c r="M44" s="536"/>
      <c r="N44" s="536"/>
      <c r="O44" s="537"/>
    </row>
    <row r="45" spans="1:20" ht="15" thickBot="1">
      <c r="B45" s="266">
        <v>2</v>
      </c>
      <c r="C45" s="267">
        <f>様式2_2_2その他原価・一般管理費等!$N$30+様式2_3機材!$C$55+'機材様式（別紙明細）'!$C$45+様式2_4旅費!$C$57+様式2_5現地活動費!$B$48+'様式2_6本邦受入活動費&amp;管理費'!$B$36</f>
        <v>0</v>
      </c>
      <c r="D45" s="551">
        <f>様式2_3機材!$C$55+'機材様式（別紙明細）'!$C$53+様式2_4旅費!$C$57+様式2_5現地活動費!$B$48+'様式2_6本邦受入活動費&amp;管理費'!$B$36</f>
        <v>0</v>
      </c>
      <c r="E45" s="303">
        <f>ROUNDDOWN($D45*'様式2_6本邦受入活動費&amp;管理費'!$E$29/100,-3)</f>
        <v>0</v>
      </c>
      <c r="F45" s="349">
        <f t="shared" ref="F45:F50" si="7">C45+E45</f>
        <v>0</v>
      </c>
      <c r="K45" s="535" t="s">
        <v>401</v>
      </c>
      <c r="L45" s="536"/>
      <c r="M45" s="536"/>
      <c r="N45" s="536"/>
      <c r="O45" s="537"/>
    </row>
    <row r="46" spans="1:20" ht="15" thickBot="1">
      <c r="B46" s="266">
        <v>3</v>
      </c>
      <c r="C46" s="267">
        <f>様式2_2_2その他原価・一般管理費等!$Q$30+様式2_3機材!$C$56+'機材様式（別紙明細）'!$C$46+様式2_4旅費!$C$58+様式2_5現地活動費!$B$49+'様式2_6本邦受入活動費&amp;管理費'!$B$37</f>
        <v>0</v>
      </c>
      <c r="D46" s="551">
        <f>様式2_3機材!$C$56+'機材様式（別紙明細）'!$C$54+様式2_4旅費!$C$58+様式2_5現地活動費!$B$49+'様式2_6本邦受入活動費&amp;管理費'!$B$37</f>
        <v>0</v>
      </c>
      <c r="E46" s="303">
        <f>ROUNDDOWN($D46*'様式2_6本邦受入活動費&amp;管理費'!$E$29/100,-3)</f>
        <v>0</v>
      </c>
      <c r="F46" s="349">
        <f t="shared" si="7"/>
        <v>0</v>
      </c>
      <c r="K46" s="535" t="s">
        <v>402</v>
      </c>
      <c r="L46" s="536"/>
      <c r="M46" s="536"/>
      <c r="N46" s="536"/>
      <c r="O46" s="537"/>
    </row>
    <row r="47" spans="1:20" ht="15" thickBot="1">
      <c r="B47" s="266">
        <v>4</v>
      </c>
      <c r="C47" s="267">
        <f>様式2_2_2その他原価・一般管理費等!$T$30+様式2_3機材!$C$57+'機材様式（別紙明細）'!$C$47+様式2_4旅費!$C$59+様式2_5現地活動費!$B$50+'様式2_6本邦受入活動費&amp;管理費'!$B$38</f>
        <v>0</v>
      </c>
      <c r="D47" s="551">
        <f>様式2_3機材!$C$57+'機材様式（別紙明細）'!$C$55+様式2_4旅費!$C$59+様式2_5現地活動費!$B$50+'様式2_6本邦受入活動費&amp;管理費'!$B$38</f>
        <v>0</v>
      </c>
      <c r="E47" s="303">
        <f>ROUNDDOWN($D47*'様式2_6本邦受入活動費&amp;管理費'!$E$29/100,-3)</f>
        <v>0</v>
      </c>
      <c r="F47" s="349">
        <f t="shared" si="7"/>
        <v>0</v>
      </c>
      <c r="K47" s="535"/>
      <c r="L47" s="536"/>
      <c r="M47" s="536"/>
      <c r="N47" s="536"/>
      <c r="O47" s="537"/>
    </row>
    <row r="48" spans="1:20" ht="15" thickBot="1">
      <c r="B48" s="266">
        <v>5</v>
      </c>
      <c r="C48" s="267">
        <f>様式2_2_2その他原価・一般管理費等!$W$30+様式2_3機材!$C$58+'機材様式（別紙明細）'!$C$48+様式2_4旅費!$C$60+様式2_5現地活動費!$B$51+'様式2_6本邦受入活動費&amp;管理費'!$B$39</f>
        <v>0</v>
      </c>
      <c r="D48" s="551">
        <f>様式2_3機材!$C$58+'機材様式（別紙明細）'!$C$56+様式2_4旅費!$C$60+様式2_5現地活動費!$B$51+'様式2_6本邦受入活動費&amp;管理費'!$B$39</f>
        <v>0</v>
      </c>
      <c r="E48" s="303">
        <f>ROUNDDOWN($D48*'様式2_6本邦受入活動費&amp;管理費'!$E$29/100,-3)</f>
        <v>0</v>
      </c>
      <c r="F48" s="349">
        <f t="shared" si="7"/>
        <v>0</v>
      </c>
      <c r="K48" s="535"/>
      <c r="L48" s="536"/>
      <c r="M48" s="536"/>
      <c r="N48" s="536"/>
      <c r="O48" s="537"/>
    </row>
    <row r="49" spans="2:15" ht="15" thickBot="1">
      <c r="B49" s="266">
        <v>6</v>
      </c>
      <c r="C49" s="267">
        <f>様式2_2_2その他原価・一般管理費等!$Z$30+様式2_3機材!$C$59+'機材様式（別紙明細）'!$C$49+様式2_4旅費!$C$60+様式2_5現地活動費!$B$52+'様式2_6本邦受入活動費&amp;管理費'!$B$40</f>
        <v>0</v>
      </c>
      <c r="D49" s="551">
        <f>様式2_3機材!$C$59+'機材様式（別紙明細）'!$C$57+様式2_4旅費!$C$61+様式2_5現地活動費!$B$52+'様式2_6本邦受入活動費&amp;管理費'!$B$40</f>
        <v>0</v>
      </c>
      <c r="E49" s="303">
        <f>ROUNDDOWN($D49*'様式2_6本邦受入活動費&amp;管理費'!$E$29/100,-3)</f>
        <v>0</v>
      </c>
      <c r="F49" s="349">
        <f t="shared" si="7"/>
        <v>0</v>
      </c>
      <c r="K49" s="535"/>
      <c r="L49" s="536"/>
      <c r="M49" s="536"/>
      <c r="N49" s="536"/>
      <c r="O49" s="537"/>
    </row>
    <row r="50" spans="2:15" ht="15" thickBot="1">
      <c r="B50" s="266">
        <v>7</v>
      </c>
      <c r="C50" s="267">
        <f>様式2_2_2その他原価・一般管理費等!$AA$30+様式2_3機材!$C$60+'機材様式（別紙明細）'!$C$50+様式2_4旅費!$C$62+様式2_5現地活動費!$B$53+'様式2_6本邦受入活動費&amp;管理費'!$B$41</f>
        <v>0</v>
      </c>
      <c r="D50" s="551">
        <f>様式2_3機材!$C$60+'機材様式（別紙明細）'!$C$58+様式2_4旅費!$C$62+様式2_5現地活動費!$B$53+'様式2_6本邦受入活動費&amp;管理費'!$B$41</f>
        <v>0</v>
      </c>
      <c r="E50" s="303">
        <f>ROUNDDOWN($D50*'様式2_6本邦受入活動費&amp;管理費'!$E$29/100,-3)</f>
        <v>0</v>
      </c>
      <c r="F50" s="349">
        <f t="shared" si="7"/>
        <v>0</v>
      </c>
      <c r="K50" s="535"/>
      <c r="L50" s="536"/>
      <c r="M50" s="536"/>
      <c r="N50" s="536"/>
      <c r="O50" s="537"/>
    </row>
    <row r="51" spans="2:15">
      <c r="C51" s="319"/>
      <c r="D51" s="319"/>
      <c r="K51" s="535"/>
      <c r="L51" s="536"/>
      <c r="M51" s="536"/>
      <c r="N51" s="536"/>
      <c r="O51" s="537"/>
    </row>
    <row r="52" spans="2:15" ht="15" thickBot="1">
      <c r="K52" s="538"/>
      <c r="L52" s="539"/>
      <c r="M52" s="539"/>
      <c r="N52" s="539"/>
      <c r="O52" s="540"/>
    </row>
  </sheetData>
  <sheetProtection sheet="1" objects="1" scenarios="1"/>
  <mergeCells count="19">
    <mergeCell ref="F34:F35"/>
    <mergeCell ref="G34:G35"/>
    <mergeCell ref="H34:H35"/>
    <mergeCell ref="A26:A31"/>
    <mergeCell ref="A32:A33"/>
    <mergeCell ref="A34:A38"/>
    <mergeCell ref="K1:L1"/>
    <mergeCell ref="K5:O5"/>
    <mergeCell ref="I34:I35"/>
    <mergeCell ref="C37:C38"/>
    <mergeCell ref="D37:D38"/>
    <mergeCell ref="E37:E38"/>
    <mergeCell ref="F37:F38"/>
    <mergeCell ref="G37:G38"/>
    <mergeCell ref="H37:H38"/>
    <mergeCell ref="I37:I38"/>
    <mergeCell ref="C34:C35"/>
    <mergeCell ref="D34:D35"/>
    <mergeCell ref="E34:E35"/>
  </mergeCells>
  <phoneticPr fontId="2"/>
  <pageMargins left="0.31496062992125984" right="0.11811023622047245" top="0.74803149606299213" bottom="0.35433070866141736" header="0.31496062992125984" footer="0.31496062992125984"/>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fitToPage="1"/>
  </sheetPr>
  <dimension ref="A1:W42"/>
  <sheetViews>
    <sheetView view="pageBreakPreview" zoomScaleNormal="100" zoomScaleSheetLayoutView="100" workbookViewId="0"/>
  </sheetViews>
  <sheetFormatPr defaultRowHeight="14.4"/>
  <cols>
    <col min="1" max="1" width="10.59765625" customWidth="1"/>
    <col min="2" max="2" width="23.5" customWidth="1"/>
    <col min="3" max="3" width="21.5" customWidth="1"/>
    <col min="4" max="4" width="10.8984375" customWidth="1"/>
    <col min="5" max="5" width="21" bestFit="1" customWidth="1"/>
    <col min="6" max="6" width="5.59765625" bestFit="1" customWidth="1"/>
    <col min="7" max="7" width="14.09765625" customWidth="1"/>
    <col min="8" max="8" width="16.59765625" customWidth="1"/>
    <col min="9" max="9" width="18" style="210" bestFit="1" customWidth="1"/>
    <col min="10" max="10" width="9.59765625" bestFit="1" customWidth="1"/>
    <col min="11" max="11" width="5.8984375" bestFit="1" customWidth="1"/>
    <col min="12" max="12" width="7.59765625" bestFit="1" customWidth="1"/>
    <col min="13" max="13" width="4.3984375" customWidth="1"/>
    <col min="14" max="14" width="5" customWidth="1"/>
    <col min="15" max="15" width="10.59765625" style="97" bestFit="1" customWidth="1"/>
    <col min="16" max="16" width="6.59765625" bestFit="1" customWidth="1"/>
    <col min="17" max="17" width="9.09765625" bestFit="1" customWidth="1"/>
  </cols>
  <sheetData>
    <row r="1" spans="1:23">
      <c r="A1" s="143" t="s">
        <v>41</v>
      </c>
      <c r="B1" s="125"/>
      <c r="C1" s="125"/>
      <c r="D1" s="144"/>
      <c r="E1" s="125"/>
      <c r="F1" s="144"/>
      <c r="G1" s="144"/>
      <c r="H1" s="144"/>
      <c r="I1" s="205"/>
      <c r="J1" s="144"/>
      <c r="K1" s="144"/>
      <c r="L1" s="144"/>
      <c r="M1" s="144"/>
      <c r="N1" s="144"/>
      <c r="O1" s="145"/>
      <c r="P1" s="144"/>
      <c r="Q1" s="93"/>
      <c r="R1" s="93"/>
      <c r="S1" s="93"/>
      <c r="T1" s="93"/>
      <c r="U1" s="93"/>
    </row>
    <row r="2" spans="1:23" ht="16.8">
      <c r="A2" s="125" t="s">
        <v>42</v>
      </c>
      <c r="B2" s="125" t="s">
        <v>43</v>
      </c>
      <c r="C2" s="125" t="s">
        <v>44</v>
      </c>
      <c r="D2" s="125" t="s">
        <v>45</v>
      </c>
      <c r="E2" s="125" t="s">
        <v>46</v>
      </c>
      <c r="F2" s="125" t="s">
        <v>47</v>
      </c>
      <c r="G2" s="125" t="s">
        <v>48</v>
      </c>
      <c r="H2" s="125" t="s">
        <v>49</v>
      </c>
      <c r="I2" s="206" t="s">
        <v>50</v>
      </c>
      <c r="J2" s="125" t="s">
        <v>51</v>
      </c>
      <c r="K2" s="125" t="s">
        <v>52</v>
      </c>
      <c r="L2" s="125" t="s">
        <v>53</v>
      </c>
      <c r="M2" s="92"/>
      <c r="N2" s="146" t="s">
        <v>54</v>
      </c>
      <c r="O2" s="147" t="s">
        <v>55</v>
      </c>
      <c r="P2" s="95" t="s">
        <v>52</v>
      </c>
      <c r="Q2" s="95" t="s">
        <v>53</v>
      </c>
      <c r="R2" s="93"/>
      <c r="S2" s="93"/>
      <c r="T2" s="93"/>
      <c r="U2" s="144" t="s">
        <v>56</v>
      </c>
      <c r="V2" s="68" t="s">
        <v>57</v>
      </c>
      <c r="W2" t="s">
        <v>58</v>
      </c>
    </row>
    <row r="3" spans="1:23" ht="30" customHeight="1">
      <c r="A3" s="93">
        <v>1</v>
      </c>
      <c r="B3" s="220"/>
      <c r="C3" s="78"/>
      <c r="D3" s="172"/>
      <c r="E3" s="78"/>
      <c r="F3" s="172"/>
      <c r="G3" s="132"/>
      <c r="H3" s="133"/>
      <c r="I3" s="207"/>
      <c r="J3" s="99" t="str">
        <f>IF($F3="","",IF(D3="Z","",VLOOKUP($F3,$N$3:$Q$12,2)))</f>
        <v/>
      </c>
      <c r="K3" s="99">
        <v>3800</v>
      </c>
      <c r="L3" s="99">
        <v>11600</v>
      </c>
      <c r="M3" s="93"/>
      <c r="N3" s="146"/>
      <c r="O3" s="147"/>
      <c r="P3" s="95"/>
      <c r="Q3" s="95"/>
      <c r="R3" s="93"/>
      <c r="S3" s="93"/>
      <c r="T3" s="93"/>
      <c r="U3" s="79" t="s">
        <v>59</v>
      </c>
      <c r="V3" s="68" t="s">
        <v>60</v>
      </c>
    </row>
    <row r="4" spans="1:23" ht="30" customHeight="1">
      <c r="A4" s="93">
        <v>2</v>
      </c>
      <c r="B4" s="220"/>
      <c r="C4" s="78"/>
      <c r="D4" s="172"/>
      <c r="E4" s="78"/>
      <c r="F4" s="172"/>
      <c r="G4" s="132"/>
      <c r="H4" s="133"/>
      <c r="I4" s="208"/>
      <c r="J4" s="99" t="str">
        <f t="shared" ref="J4:J22" si="0">IF($F4="","",IF(D4="Z","",VLOOKUP($F4,$N$3:$Q$12,2)))</f>
        <v/>
      </c>
      <c r="K4" s="99">
        <v>3800</v>
      </c>
      <c r="L4" s="99">
        <v>11600</v>
      </c>
      <c r="M4" s="93"/>
      <c r="N4" s="146"/>
      <c r="O4" s="147"/>
      <c r="P4" s="95"/>
      <c r="Q4" s="95"/>
      <c r="R4" s="93"/>
      <c r="S4" s="93"/>
      <c r="T4" s="93"/>
      <c r="U4" s="79" t="s">
        <v>61</v>
      </c>
      <c r="V4" s="68" t="s">
        <v>62</v>
      </c>
    </row>
    <row r="5" spans="1:23" ht="30" customHeight="1">
      <c r="A5" s="93">
        <v>3</v>
      </c>
      <c r="B5" s="220"/>
      <c r="C5" s="141"/>
      <c r="D5" s="172"/>
      <c r="E5" s="78"/>
      <c r="F5" s="172"/>
      <c r="G5" s="132"/>
      <c r="H5" s="133"/>
      <c r="I5" s="207"/>
      <c r="J5" s="99" t="str">
        <f t="shared" si="0"/>
        <v/>
      </c>
      <c r="K5" s="99">
        <v>3800</v>
      </c>
      <c r="L5" s="99">
        <v>11600</v>
      </c>
      <c r="M5" s="93"/>
      <c r="N5" s="146"/>
      <c r="O5" s="147"/>
      <c r="P5" s="95"/>
      <c r="Q5" s="95"/>
      <c r="R5" s="93"/>
      <c r="S5" s="93"/>
      <c r="T5" s="93"/>
      <c r="U5" s="79" t="s">
        <v>63</v>
      </c>
    </row>
    <row r="6" spans="1:23" ht="30" customHeight="1">
      <c r="A6" s="93">
        <v>4</v>
      </c>
      <c r="B6" s="220"/>
      <c r="C6" s="141"/>
      <c r="D6" s="172"/>
      <c r="E6" s="78"/>
      <c r="F6" s="172"/>
      <c r="G6" s="132"/>
      <c r="H6" s="133"/>
      <c r="I6" s="207"/>
      <c r="J6" s="99" t="str">
        <f>IF($F6="","",IF(D6="Z","",VLOOKUP($F6,$N$3:$Q$12,2)))</f>
        <v/>
      </c>
      <c r="K6" s="99">
        <v>3800</v>
      </c>
      <c r="L6" s="99">
        <v>11600</v>
      </c>
      <c r="M6" s="93"/>
      <c r="N6" s="148"/>
      <c r="O6" s="147"/>
      <c r="P6" s="95"/>
      <c r="Q6" s="95"/>
      <c r="R6" s="93"/>
      <c r="S6" s="93"/>
      <c r="T6" s="93"/>
      <c r="U6" s="79" t="s">
        <v>64</v>
      </c>
    </row>
    <row r="7" spans="1:23" ht="30" customHeight="1">
      <c r="A7" s="93">
        <v>5</v>
      </c>
      <c r="B7" s="220"/>
      <c r="C7" s="78"/>
      <c r="D7" s="172"/>
      <c r="E7" s="78"/>
      <c r="F7" s="172"/>
      <c r="G7" s="132"/>
      <c r="H7" s="133"/>
      <c r="I7" s="208"/>
      <c r="J7" s="99" t="str">
        <f t="shared" si="0"/>
        <v/>
      </c>
      <c r="K7" s="99">
        <v>3800</v>
      </c>
      <c r="L7" s="99">
        <v>11600</v>
      </c>
      <c r="M7" s="93"/>
      <c r="N7" s="148">
        <v>2</v>
      </c>
      <c r="O7" s="147">
        <v>1172000</v>
      </c>
      <c r="P7" s="95">
        <v>3800</v>
      </c>
      <c r="Q7" s="95">
        <v>11600</v>
      </c>
      <c r="R7" s="93"/>
      <c r="S7" s="93"/>
      <c r="T7" s="93"/>
      <c r="U7" s="79" t="s">
        <v>65</v>
      </c>
    </row>
    <row r="8" spans="1:23" ht="30" customHeight="1">
      <c r="A8" s="93">
        <v>6</v>
      </c>
      <c r="B8" s="220"/>
      <c r="C8" s="78"/>
      <c r="D8" s="172"/>
      <c r="E8" s="78"/>
      <c r="F8" s="172"/>
      <c r="G8" s="132"/>
      <c r="H8" s="133"/>
      <c r="I8" s="207"/>
      <c r="J8" s="99" t="str">
        <f>IF($F8="","",IF(D8="Z","",VLOOKUP($F8,$N$3:$Q$12,2)))</f>
        <v/>
      </c>
      <c r="K8" s="99">
        <v>3800</v>
      </c>
      <c r="L8" s="99">
        <v>11600</v>
      </c>
      <c r="M8" s="93"/>
      <c r="N8" s="148">
        <v>3</v>
      </c>
      <c r="O8" s="147">
        <v>1024000</v>
      </c>
      <c r="P8" s="95">
        <v>3800</v>
      </c>
      <c r="Q8" s="95">
        <v>11600</v>
      </c>
      <c r="R8" s="93"/>
      <c r="S8" s="93"/>
      <c r="T8" s="93"/>
      <c r="U8" s="79" t="s">
        <v>66</v>
      </c>
    </row>
    <row r="9" spans="1:23" ht="30" customHeight="1">
      <c r="A9" s="93">
        <v>7</v>
      </c>
      <c r="B9" s="220"/>
      <c r="C9" s="78"/>
      <c r="D9" s="172"/>
      <c r="E9" s="78"/>
      <c r="F9" s="172"/>
      <c r="G9" s="132"/>
      <c r="H9" s="133"/>
      <c r="I9" s="207"/>
      <c r="J9" s="99" t="str">
        <f t="shared" si="0"/>
        <v/>
      </c>
      <c r="K9" s="99">
        <v>3800</v>
      </c>
      <c r="L9" s="99">
        <v>11600</v>
      </c>
      <c r="M9" s="93"/>
      <c r="N9" s="148">
        <v>4</v>
      </c>
      <c r="O9" s="147">
        <v>832000</v>
      </c>
      <c r="P9" s="95">
        <v>3800</v>
      </c>
      <c r="Q9" s="95">
        <v>11600</v>
      </c>
      <c r="R9" s="93"/>
      <c r="S9" s="93"/>
      <c r="T9" s="93"/>
      <c r="U9" s="79" t="s">
        <v>67</v>
      </c>
    </row>
    <row r="10" spans="1:23" ht="30" customHeight="1">
      <c r="A10" s="93">
        <v>8</v>
      </c>
      <c r="B10" s="220"/>
      <c r="C10" s="78"/>
      <c r="D10" s="172"/>
      <c r="E10" s="78"/>
      <c r="F10" s="172"/>
      <c r="G10" s="132"/>
      <c r="H10" s="133"/>
      <c r="I10" s="207"/>
      <c r="J10" s="99" t="str">
        <f t="shared" si="0"/>
        <v/>
      </c>
      <c r="K10" s="99">
        <v>3800</v>
      </c>
      <c r="L10" s="99">
        <v>11600</v>
      </c>
      <c r="M10" s="93"/>
      <c r="N10" s="148">
        <v>5</v>
      </c>
      <c r="O10" s="147">
        <v>656000</v>
      </c>
      <c r="P10" s="95">
        <v>3800</v>
      </c>
      <c r="Q10" s="95">
        <v>11600</v>
      </c>
      <c r="R10" s="93"/>
      <c r="S10" s="93"/>
      <c r="T10" s="93"/>
      <c r="U10" s="79" t="s">
        <v>68</v>
      </c>
    </row>
    <row r="11" spans="1:23" ht="30" customHeight="1">
      <c r="A11" s="93">
        <v>9</v>
      </c>
      <c r="B11" s="220"/>
      <c r="C11" s="141"/>
      <c r="D11" s="172"/>
      <c r="E11" s="78"/>
      <c r="F11" s="172"/>
      <c r="G11" s="132"/>
      <c r="H11" s="133"/>
      <c r="I11" s="208"/>
      <c r="J11" s="99" t="str">
        <f t="shared" si="0"/>
        <v/>
      </c>
      <c r="K11" s="99">
        <v>3800</v>
      </c>
      <c r="L11" s="99">
        <v>11600</v>
      </c>
      <c r="M11" s="93"/>
      <c r="N11" s="148">
        <v>6</v>
      </c>
      <c r="O11" s="147">
        <v>580000</v>
      </c>
      <c r="P11" s="95">
        <v>3800</v>
      </c>
      <c r="Q11" s="95">
        <v>11600</v>
      </c>
      <c r="R11" s="93"/>
      <c r="S11" s="93"/>
      <c r="T11" s="93"/>
      <c r="U11" s="79" t="s">
        <v>69</v>
      </c>
    </row>
    <row r="12" spans="1:23" ht="30" customHeight="1">
      <c r="A12" s="93">
        <v>10</v>
      </c>
      <c r="B12" s="220"/>
      <c r="C12" s="78"/>
      <c r="D12" s="172"/>
      <c r="E12" s="78"/>
      <c r="F12" s="172"/>
      <c r="G12" s="132"/>
      <c r="H12" s="133"/>
      <c r="I12" s="207"/>
      <c r="J12" s="99" t="str">
        <f t="shared" si="0"/>
        <v/>
      </c>
      <c r="K12" s="99">
        <v>3800</v>
      </c>
      <c r="L12" s="99">
        <v>11600</v>
      </c>
      <c r="M12" s="93"/>
      <c r="N12" s="93"/>
      <c r="O12" s="96"/>
      <c r="P12" s="93"/>
      <c r="Q12" s="93"/>
      <c r="R12" s="93"/>
      <c r="S12" s="93"/>
      <c r="T12" s="93"/>
      <c r="U12" s="79" t="s">
        <v>70</v>
      </c>
    </row>
    <row r="13" spans="1:23" ht="20.100000000000001" customHeight="1">
      <c r="A13">
        <v>11</v>
      </c>
      <c r="B13" s="220"/>
      <c r="C13" s="141"/>
      <c r="D13" s="172"/>
      <c r="E13" s="78"/>
      <c r="F13" s="172"/>
      <c r="G13" s="132"/>
      <c r="H13" s="133"/>
      <c r="J13" s="99" t="str">
        <f t="shared" si="0"/>
        <v/>
      </c>
      <c r="K13" s="99" t="str">
        <f t="shared" ref="K13:K33" si="1">IF($F13="","",VLOOKUP($F13,$N$3:$Q$12,3))</f>
        <v/>
      </c>
      <c r="L13" s="99" t="str">
        <f t="shared" ref="L13:L33" si="2">IF($F13="","",VLOOKUP($F13,$N$3:$Q$12,4))</f>
        <v/>
      </c>
      <c r="M13" s="93"/>
      <c r="N13" s="93"/>
      <c r="O13" s="96"/>
      <c r="P13" s="93"/>
      <c r="Q13" s="93"/>
      <c r="R13" s="93"/>
      <c r="S13" s="93"/>
      <c r="T13" s="93"/>
      <c r="U13" s="79" t="s">
        <v>71</v>
      </c>
    </row>
    <row r="14" spans="1:23" ht="20.100000000000001" customHeight="1">
      <c r="A14">
        <v>12</v>
      </c>
      <c r="B14" s="220"/>
      <c r="C14" s="78"/>
      <c r="D14" s="172"/>
      <c r="E14" s="141"/>
      <c r="F14" s="172"/>
      <c r="G14" s="132"/>
      <c r="H14" s="133"/>
      <c r="I14" s="207"/>
      <c r="J14" s="99" t="str">
        <f t="shared" si="0"/>
        <v/>
      </c>
      <c r="K14" s="99" t="str">
        <f t="shared" si="1"/>
        <v/>
      </c>
      <c r="L14" s="99" t="str">
        <f t="shared" si="2"/>
        <v/>
      </c>
      <c r="M14" s="93"/>
      <c r="N14" s="93"/>
      <c r="O14" s="96"/>
      <c r="P14" s="93"/>
      <c r="Q14" s="93"/>
      <c r="R14" s="93"/>
      <c r="S14" s="93"/>
      <c r="T14" s="93"/>
      <c r="U14" s="79" t="s">
        <v>72</v>
      </c>
    </row>
    <row r="15" spans="1:23" ht="20.100000000000001" customHeight="1">
      <c r="A15">
        <v>13</v>
      </c>
      <c r="B15" s="220"/>
      <c r="C15" s="78"/>
      <c r="D15" s="172"/>
      <c r="E15" s="141"/>
      <c r="F15" s="172"/>
      <c r="G15" s="132"/>
      <c r="H15" s="133"/>
      <c r="I15" s="207"/>
      <c r="J15" s="99" t="str">
        <f t="shared" si="0"/>
        <v/>
      </c>
      <c r="K15" s="99" t="str">
        <f t="shared" si="1"/>
        <v/>
      </c>
      <c r="L15" s="99" t="str">
        <f t="shared" si="2"/>
        <v/>
      </c>
      <c r="M15" s="93"/>
      <c r="N15" s="93"/>
      <c r="O15" s="96"/>
      <c r="P15" s="93"/>
      <c r="Q15" s="93"/>
      <c r="R15" s="93"/>
      <c r="S15" s="93"/>
      <c r="T15" s="93"/>
      <c r="U15" s="79" t="s">
        <v>73</v>
      </c>
    </row>
    <row r="16" spans="1:23" ht="20.100000000000001" customHeight="1">
      <c r="A16">
        <v>14</v>
      </c>
      <c r="B16" s="220"/>
      <c r="C16" s="78"/>
      <c r="D16" s="172"/>
      <c r="E16" s="141"/>
      <c r="F16" s="172"/>
      <c r="G16" s="132"/>
      <c r="H16" s="133"/>
      <c r="I16" s="207"/>
      <c r="J16" s="99" t="str">
        <f t="shared" si="0"/>
        <v/>
      </c>
      <c r="K16" s="99" t="str">
        <f t="shared" si="1"/>
        <v/>
      </c>
      <c r="L16" s="99" t="str">
        <f t="shared" si="2"/>
        <v/>
      </c>
      <c r="M16" s="93"/>
      <c r="N16" s="93"/>
      <c r="O16" s="96"/>
      <c r="P16" s="93"/>
      <c r="Q16" s="93"/>
      <c r="R16" s="93"/>
      <c r="S16" s="93"/>
      <c r="T16" s="93"/>
      <c r="U16" s="79" t="s">
        <v>74</v>
      </c>
    </row>
    <row r="17" spans="1:21" ht="20.100000000000001" customHeight="1">
      <c r="A17" s="93">
        <v>15</v>
      </c>
      <c r="B17" s="93"/>
      <c r="C17" s="78"/>
      <c r="D17" s="172"/>
      <c r="E17" s="78"/>
      <c r="F17" s="172"/>
      <c r="G17" s="132"/>
      <c r="H17" s="133"/>
      <c r="I17" s="208"/>
      <c r="J17" s="99" t="str">
        <f t="shared" si="0"/>
        <v/>
      </c>
      <c r="K17" s="99" t="str">
        <f t="shared" si="1"/>
        <v/>
      </c>
      <c r="L17" s="99" t="str">
        <f t="shared" si="2"/>
        <v/>
      </c>
      <c r="M17" s="93"/>
      <c r="N17" s="93"/>
      <c r="O17" s="96"/>
      <c r="P17" s="93"/>
      <c r="Q17" s="93"/>
      <c r="R17" s="93"/>
      <c r="S17" s="93"/>
      <c r="T17" s="93"/>
      <c r="U17" s="79" t="s">
        <v>75</v>
      </c>
    </row>
    <row r="18" spans="1:21" ht="20.100000000000001" customHeight="1">
      <c r="A18" s="93">
        <v>16</v>
      </c>
      <c r="B18" s="93"/>
      <c r="C18" s="78"/>
      <c r="D18" s="172"/>
      <c r="E18" s="78"/>
      <c r="F18" s="172"/>
      <c r="G18" s="132"/>
      <c r="H18" s="133"/>
      <c r="I18" s="208"/>
      <c r="J18" s="99" t="str">
        <f t="shared" si="0"/>
        <v/>
      </c>
      <c r="K18" s="99" t="str">
        <f t="shared" si="1"/>
        <v/>
      </c>
      <c r="L18" s="99" t="str">
        <f t="shared" si="2"/>
        <v/>
      </c>
      <c r="M18" s="93"/>
      <c r="N18" s="93"/>
      <c r="O18" s="96"/>
      <c r="P18" s="93"/>
      <c r="Q18" s="93"/>
      <c r="R18" s="93"/>
      <c r="S18" s="93"/>
      <c r="T18" s="93"/>
      <c r="U18" s="79" t="s">
        <v>76</v>
      </c>
    </row>
    <row r="19" spans="1:21" ht="20.100000000000001" customHeight="1">
      <c r="A19" s="93">
        <v>17</v>
      </c>
      <c r="B19" s="93"/>
      <c r="C19" s="78"/>
      <c r="D19" s="172"/>
      <c r="E19" s="78"/>
      <c r="F19" s="172"/>
      <c r="G19" s="132"/>
      <c r="H19" s="133"/>
      <c r="I19" s="208"/>
      <c r="J19" s="99" t="str">
        <f t="shared" si="0"/>
        <v/>
      </c>
      <c r="K19" s="99" t="str">
        <f t="shared" si="1"/>
        <v/>
      </c>
      <c r="L19" s="99" t="str">
        <f t="shared" si="2"/>
        <v/>
      </c>
      <c r="M19" s="93"/>
      <c r="N19" s="93"/>
      <c r="O19" s="96"/>
      <c r="P19" s="93"/>
      <c r="Q19" s="93"/>
      <c r="R19" s="93"/>
      <c r="S19" s="93"/>
      <c r="T19" s="93"/>
      <c r="U19" s="79" t="s">
        <v>77</v>
      </c>
    </row>
    <row r="20" spans="1:21" ht="20.100000000000001" customHeight="1">
      <c r="A20" s="93">
        <v>18</v>
      </c>
      <c r="B20" s="93"/>
      <c r="C20" s="78"/>
      <c r="D20" s="172"/>
      <c r="E20" s="78"/>
      <c r="F20" s="172"/>
      <c r="G20" s="132"/>
      <c r="H20" s="133"/>
      <c r="I20" s="208"/>
      <c r="J20" s="99" t="str">
        <f t="shared" si="0"/>
        <v/>
      </c>
      <c r="K20" s="99" t="str">
        <f t="shared" si="1"/>
        <v/>
      </c>
      <c r="L20" s="99" t="str">
        <f t="shared" si="2"/>
        <v/>
      </c>
      <c r="M20" s="93"/>
      <c r="N20" s="93"/>
      <c r="O20" s="96"/>
      <c r="P20" s="93"/>
      <c r="Q20" s="93"/>
      <c r="R20" s="93"/>
      <c r="S20" s="93"/>
      <c r="T20" s="93"/>
      <c r="U20" s="79"/>
    </row>
    <row r="21" spans="1:21" ht="20.100000000000001" customHeight="1">
      <c r="A21" s="93">
        <v>19</v>
      </c>
      <c r="B21" s="93"/>
      <c r="C21" s="78"/>
      <c r="D21" s="172"/>
      <c r="E21" s="78"/>
      <c r="F21" s="172"/>
      <c r="G21" s="132"/>
      <c r="H21" s="133"/>
      <c r="I21" s="208"/>
      <c r="J21" s="99" t="str">
        <f t="shared" si="0"/>
        <v/>
      </c>
      <c r="K21" s="99" t="str">
        <f t="shared" si="1"/>
        <v/>
      </c>
      <c r="L21" s="99" t="str">
        <f t="shared" si="2"/>
        <v/>
      </c>
      <c r="M21" s="93"/>
      <c r="N21" s="93"/>
      <c r="O21" s="96"/>
      <c r="P21" s="93"/>
      <c r="Q21" s="93"/>
      <c r="R21" s="93"/>
      <c r="S21" s="93"/>
      <c r="T21" s="93"/>
      <c r="U21" s="93"/>
    </row>
    <row r="22" spans="1:21" ht="20.100000000000001" customHeight="1">
      <c r="A22" s="93">
        <v>20</v>
      </c>
      <c r="B22" s="93"/>
      <c r="C22" s="78"/>
      <c r="D22" s="172"/>
      <c r="E22" s="78"/>
      <c r="F22" s="172"/>
      <c r="G22" s="132"/>
      <c r="H22" s="133"/>
      <c r="I22" s="208"/>
      <c r="J22" s="99" t="str">
        <f t="shared" si="0"/>
        <v/>
      </c>
      <c r="K22" s="99" t="str">
        <f t="shared" si="1"/>
        <v/>
      </c>
      <c r="L22" s="99" t="str">
        <f t="shared" si="2"/>
        <v/>
      </c>
      <c r="M22" s="93"/>
      <c r="N22" s="93"/>
      <c r="O22" s="96"/>
      <c r="P22" s="93"/>
      <c r="Q22" s="93"/>
      <c r="R22" s="93"/>
      <c r="S22" s="93"/>
      <c r="T22" s="93"/>
      <c r="U22" s="93"/>
    </row>
    <row r="23" spans="1:21" hidden="1">
      <c r="A23" s="93">
        <v>21</v>
      </c>
      <c r="B23" s="93"/>
      <c r="C23" s="78"/>
      <c r="D23" s="172"/>
      <c r="E23" s="78"/>
      <c r="F23" s="172"/>
      <c r="G23" s="132"/>
      <c r="H23" s="133"/>
      <c r="I23" s="208"/>
      <c r="J23" s="99" t="str">
        <f t="shared" ref="J23:J33" si="3">IF($F23="","",IF(D23="Z","",VLOOKUP($F23,$N$3:$Q$12,2)))</f>
        <v/>
      </c>
      <c r="K23" s="99" t="str">
        <f t="shared" si="1"/>
        <v/>
      </c>
      <c r="L23" s="99" t="str">
        <f t="shared" si="2"/>
        <v/>
      </c>
      <c r="M23" s="93"/>
      <c r="N23" s="93"/>
      <c r="O23" s="96"/>
      <c r="P23" s="93"/>
      <c r="Q23" s="93"/>
      <c r="R23" s="93"/>
      <c r="S23" s="93"/>
      <c r="T23" s="93"/>
      <c r="U23" s="93"/>
    </row>
    <row r="24" spans="1:21" hidden="1">
      <c r="A24" s="93">
        <v>22</v>
      </c>
      <c r="B24" s="93"/>
      <c r="C24" s="78"/>
      <c r="D24" s="172"/>
      <c r="E24" s="78"/>
      <c r="F24" s="172"/>
      <c r="G24" s="132"/>
      <c r="H24" s="133"/>
      <c r="I24" s="208"/>
      <c r="J24" s="99" t="str">
        <f t="shared" si="3"/>
        <v/>
      </c>
      <c r="K24" s="99" t="str">
        <f t="shared" si="1"/>
        <v/>
      </c>
      <c r="L24" s="99" t="str">
        <f t="shared" si="2"/>
        <v/>
      </c>
      <c r="M24" s="93"/>
      <c r="N24" s="93"/>
      <c r="O24" s="96"/>
      <c r="P24" s="93"/>
      <c r="Q24" s="93"/>
      <c r="R24" s="93"/>
      <c r="S24" s="93"/>
      <c r="T24" s="93"/>
      <c r="U24" s="93"/>
    </row>
    <row r="25" spans="1:21" hidden="1">
      <c r="A25" s="93">
        <v>23</v>
      </c>
      <c r="B25" s="93"/>
      <c r="C25" s="78"/>
      <c r="D25" s="172"/>
      <c r="E25" s="78"/>
      <c r="F25" s="172"/>
      <c r="G25" s="132"/>
      <c r="H25" s="133"/>
      <c r="I25" s="208"/>
      <c r="J25" s="99" t="str">
        <f t="shared" si="3"/>
        <v/>
      </c>
      <c r="K25" s="99" t="str">
        <f t="shared" si="1"/>
        <v/>
      </c>
      <c r="L25" s="99" t="str">
        <f t="shared" si="2"/>
        <v/>
      </c>
      <c r="M25" s="93"/>
      <c r="N25" s="93"/>
      <c r="O25" s="96"/>
      <c r="P25" s="93"/>
      <c r="Q25" s="93"/>
      <c r="R25" s="93"/>
      <c r="S25" s="93"/>
      <c r="T25" s="93"/>
      <c r="U25" s="93"/>
    </row>
    <row r="26" spans="1:21" hidden="1">
      <c r="A26" s="93">
        <v>24</v>
      </c>
      <c r="B26" s="93"/>
      <c r="C26" s="78"/>
      <c r="D26" s="172"/>
      <c r="E26" s="78"/>
      <c r="F26" s="172"/>
      <c r="G26" s="132"/>
      <c r="H26" s="133"/>
      <c r="I26" s="208"/>
      <c r="J26" s="99" t="str">
        <f t="shared" si="3"/>
        <v/>
      </c>
      <c r="K26" s="99" t="str">
        <f t="shared" si="1"/>
        <v/>
      </c>
      <c r="L26" s="99" t="str">
        <f t="shared" si="2"/>
        <v/>
      </c>
      <c r="M26" s="93"/>
      <c r="N26" s="93"/>
      <c r="O26" s="96"/>
      <c r="P26" s="93"/>
      <c r="Q26" s="93"/>
      <c r="R26" s="93"/>
      <c r="S26" s="93"/>
      <c r="T26" s="93"/>
      <c r="U26" s="93"/>
    </row>
    <row r="27" spans="1:21" hidden="1">
      <c r="A27" s="93">
        <v>25</v>
      </c>
      <c r="B27" s="93"/>
      <c r="C27" s="78"/>
      <c r="D27" s="172"/>
      <c r="E27" s="78"/>
      <c r="F27" s="172"/>
      <c r="G27" s="132"/>
      <c r="H27" s="133"/>
      <c r="I27" s="208"/>
      <c r="J27" s="99" t="str">
        <f t="shared" si="3"/>
        <v/>
      </c>
      <c r="K27" s="99" t="str">
        <f t="shared" si="1"/>
        <v/>
      </c>
      <c r="L27" s="99" t="str">
        <f t="shared" si="2"/>
        <v/>
      </c>
      <c r="M27" s="93"/>
      <c r="N27" s="93"/>
      <c r="O27" s="96"/>
      <c r="P27" s="93"/>
      <c r="Q27" s="93"/>
      <c r="R27" s="93"/>
      <c r="S27" s="93"/>
      <c r="T27" s="93"/>
      <c r="U27" s="93"/>
    </row>
    <row r="28" spans="1:21" hidden="1">
      <c r="A28" s="93">
        <v>26</v>
      </c>
      <c r="B28" s="93"/>
      <c r="C28" s="78"/>
      <c r="D28" s="172"/>
      <c r="E28" s="78"/>
      <c r="F28" s="172"/>
      <c r="G28" s="132"/>
      <c r="H28" s="133"/>
      <c r="I28" s="208"/>
      <c r="J28" s="99" t="str">
        <f t="shared" si="3"/>
        <v/>
      </c>
      <c r="K28" s="99" t="str">
        <f t="shared" si="1"/>
        <v/>
      </c>
      <c r="L28" s="99" t="str">
        <f t="shared" si="2"/>
        <v/>
      </c>
      <c r="M28" s="93"/>
      <c r="N28" s="93"/>
      <c r="O28" s="96"/>
      <c r="P28" s="93"/>
      <c r="Q28" s="93"/>
      <c r="R28" s="93"/>
      <c r="S28" s="93"/>
      <c r="T28" s="93"/>
      <c r="U28" s="93"/>
    </row>
    <row r="29" spans="1:21" hidden="1">
      <c r="A29" s="93">
        <v>27</v>
      </c>
      <c r="B29" s="93"/>
      <c r="C29" s="78"/>
      <c r="D29" s="172"/>
      <c r="E29" s="78"/>
      <c r="F29" s="172"/>
      <c r="G29" s="132"/>
      <c r="H29" s="133"/>
      <c r="I29" s="208"/>
      <c r="J29" s="99" t="str">
        <f t="shared" si="3"/>
        <v/>
      </c>
      <c r="K29" s="99" t="str">
        <f t="shared" si="1"/>
        <v/>
      </c>
      <c r="L29" s="99" t="str">
        <f t="shared" si="2"/>
        <v/>
      </c>
      <c r="M29" s="93"/>
      <c r="N29" s="93"/>
      <c r="O29" s="96"/>
      <c r="P29" s="93"/>
      <c r="Q29" s="93"/>
      <c r="R29" s="93"/>
      <c r="S29" s="93"/>
      <c r="T29" s="93"/>
      <c r="U29" s="93"/>
    </row>
    <row r="30" spans="1:21" hidden="1">
      <c r="A30" s="93">
        <v>28</v>
      </c>
      <c r="B30" s="93"/>
      <c r="C30" s="78"/>
      <c r="D30" s="172"/>
      <c r="E30" s="78"/>
      <c r="F30" s="172"/>
      <c r="G30" s="132"/>
      <c r="H30" s="133"/>
      <c r="I30" s="208"/>
      <c r="J30" s="99" t="str">
        <f t="shared" si="3"/>
        <v/>
      </c>
      <c r="K30" s="99" t="str">
        <f t="shared" si="1"/>
        <v/>
      </c>
      <c r="L30" s="99" t="str">
        <f t="shared" si="2"/>
        <v/>
      </c>
      <c r="M30" s="93"/>
      <c r="N30" s="93"/>
      <c r="O30" s="96"/>
      <c r="P30" s="93"/>
      <c r="Q30" s="93"/>
      <c r="R30" s="93"/>
      <c r="S30" s="93"/>
      <c r="T30" s="93"/>
      <c r="U30" s="93"/>
    </row>
    <row r="31" spans="1:21" hidden="1">
      <c r="A31" s="93">
        <v>29</v>
      </c>
      <c r="B31" s="93"/>
      <c r="C31" s="78"/>
      <c r="D31" s="172"/>
      <c r="E31" s="78"/>
      <c r="F31" s="172"/>
      <c r="G31" s="132"/>
      <c r="H31" s="133"/>
      <c r="I31" s="208"/>
      <c r="J31" s="99" t="str">
        <f t="shared" si="3"/>
        <v/>
      </c>
      <c r="K31" s="99" t="str">
        <f t="shared" si="1"/>
        <v/>
      </c>
      <c r="L31" s="99" t="str">
        <f t="shared" si="2"/>
        <v/>
      </c>
      <c r="M31" s="93"/>
      <c r="N31" s="93"/>
      <c r="O31" s="96"/>
      <c r="P31" s="93"/>
      <c r="Q31" s="93"/>
      <c r="R31" s="93"/>
      <c r="S31" s="93"/>
      <c r="T31" s="93"/>
      <c r="U31" s="93"/>
    </row>
    <row r="32" spans="1:21" hidden="1">
      <c r="A32" s="93">
        <v>30</v>
      </c>
      <c r="B32" s="93"/>
      <c r="C32" s="78"/>
      <c r="D32" s="172"/>
      <c r="E32" s="78"/>
      <c r="F32" s="172"/>
      <c r="G32" s="132"/>
      <c r="H32" s="133"/>
      <c r="I32" s="208"/>
      <c r="J32" s="99" t="str">
        <f t="shared" si="3"/>
        <v/>
      </c>
      <c r="K32" s="99" t="str">
        <f t="shared" si="1"/>
        <v/>
      </c>
      <c r="L32" s="99" t="str">
        <f t="shared" si="2"/>
        <v/>
      </c>
      <c r="M32" s="93"/>
      <c r="N32" s="93"/>
      <c r="O32" s="96"/>
      <c r="P32" s="93"/>
      <c r="Q32" s="93"/>
      <c r="R32" s="93"/>
      <c r="S32" s="93"/>
      <c r="T32" s="93"/>
      <c r="U32" s="93"/>
    </row>
    <row r="33" spans="1:21" hidden="1">
      <c r="A33" s="93">
        <v>31</v>
      </c>
      <c r="B33" s="93"/>
      <c r="C33" s="78"/>
      <c r="D33" s="172"/>
      <c r="E33" s="78"/>
      <c r="F33" s="172"/>
      <c r="G33" s="132"/>
      <c r="H33" s="133"/>
      <c r="I33" s="208"/>
      <c r="J33" s="99" t="str">
        <f t="shared" si="3"/>
        <v/>
      </c>
      <c r="K33" s="99" t="str">
        <f t="shared" si="1"/>
        <v/>
      </c>
      <c r="L33" s="99" t="str">
        <f t="shared" si="2"/>
        <v/>
      </c>
      <c r="M33" s="93"/>
      <c r="N33" s="93"/>
      <c r="O33" s="96"/>
      <c r="P33" s="93"/>
      <c r="Q33" s="93"/>
      <c r="R33" s="93"/>
      <c r="S33" s="93"/>
      <c r="T33" s="93"/>
      <c r="U33" s="93"/>
    </row>
    <row r="34" spans="1:21">
      <c r="A34" s="93"/>
      <c r="C34" s="93"/>
      <c r="D34" s="93"/>
      <c r="E34" s="93"/>
      <c r="F34" s="93"/>
      <c r="G34" s="93"/>
      <c r="H34" s="93"/>
      <c r="I34" s="209"/>
      <c r="J34" s="96"/>
      <c r="K34" s="93"/>
      <c r="L34" s="93"/>
      <c r="M34" s="93"/>
      <c r="N34" s="93"/>
      <c r="O34" s="96"/>
      <c r="P34" s="93"/>
      <c r="Q34" s="93"/>
      <c r="R34" s="93"/>
      <c r="S34" s="93"/>
      <c r="T34" s="93"/>
      <c r="U34" s="93"/>
    </row>
    <row r="35" spans="1:21">
      <c r="A35" s="93"/>
      <c r="B35" s="78" t="s">
        <v>78</v>
      </c>
      <c r="C35" s="93"/>
      <c r="D35" s="93"/>
      <c r="E35" s="93"/>
      <c r="F35" s="93"/>
      <c r="G35" s="93"/>
      <c r="H35" s="93"/>
      <c r="I35" s="209"/>
      <c r="J35" s="93"/>
      <c r="K35" s="93"/>
      <c r="L35" s="93"/>
      <c r="M35" s="93"/>
      <c r="N35" s="93"/>
      <c r="O35" s="96"/>
      <c r="P35" s="93"/>
      <c r="Q35" s="93"/>
      <c r="R35" s="93"/>
      <c r="S35" s="93"/>
      <c r="T35" s="93"/>
      <c r="U35" s="93"/>
    </row>
    <row r="36" spans="1:21">
      <c r="A36" s="93"/>
      <c r="B36" s="78" t="s">
        <v>79</v>
      </c>
      <c r="C36" s="93"/>
      <c r="D36" s="93"/>
      <c r="E36" s="93"/>
      <c r="F36" s="93"/>
      <c r="G36" s="93"/>
      <c r="H36" s="93"/>
      <c r="I36" s="209"/>
      <c r="J36" s="93"/>
      <c r="K36" s="93"/>
      <c r="L36" s="93"/>
      <c r="M36" s="93"/>
      <c r="N36" s="93"/>
      <c r="O36" s="96"/>
      <c r="P36" s="93"/>
      <c r="Q36" s="93"/>
      <c r="R36" s="93"/>
      <c r="S36" s="93"/>
      <c r="T36" s="93"/>
      <c r="U36" s="93"/>
    </row>
    <row r="37" spans="1:21">
      <c r="A37" s="93"/>
      <c r="B37" s="78" t="s">
        <v>80</v>
      </c>
      <c r="C37" s="93"/>
      <c r="D37" s="93"/>
      <c r="E37" s="93"/>
      <c r="F37" s="93"/>
      <c r="G37" s="93"/>
      <c r="H37" s="93"/>
      <c r="I37" s="209"/>
      <c r="J37" s="93"/>
      <c r="K37" s="93"/>
      <c r="L37" s="93"/>
      <c r="M37" s="93"/>
      <c r="N37" s="93"/>
      <c r="O37" s="96"/>
      <c r="P37" s="93"/>
      <c r="Q37" s="93"/>
      <c r="R37" s="93"/>
      <c r="S37" s="93"/>
      <c r="T37" s="93"/>
      <c r="U37" s="93"/>
    </row>
    <row r="38" spans="1:21">
      <c r="A38" s="93"/>
      <c r="B38" s="589" t="s">
        <v>81</v>
      </c>
      <c r="C38" s="589"/>
      <c r="D38" s="589"/>
      <c r="E38" s="589"/>
      <c r="F38" s="589"/>
      <c r="G38" s="589"/>
      <c r="H38" s="589"/>
      <c r="I38" s="589"/>
      <c r="J38" s="77"/>
      <c r="K38" s="77"/>
      <c r="L38" s="77"/>
      <c r="M38" s="77"/>
      <c r="N38" s="93"/>
      <c r="O38" s="96"/>
      <c r="P38" s="93"/>
      <c r="Q38" s="93"/>
      <c r="R38" s="93"/>
      <c r="S38" s="93"/>
      <c r="T38" s="93"/>
      <c r="U38" s="93"/>
    </row>
    <row r="39" spans="1:21">
      <c r="A39" s="93"/>
      <c r="B39" s="77" t="s">
        <v>82</v>
      </c>
      <c r="C39" s="93"/>
      <c r="D39" s="93"/>
      <c r="E39" s="93"/>
      <c r="F39" s="93"/>
      <c r="G39" s="93"/>
      <c r="H39" s="93"/>
      <c r="I39" s="209"/>
      <c r="J39" s="93"/>
      <c r="K39" s="93"/>
      <c r="L39" s="93"/>
      <c r="M39" s="93"/>
      <c r="N39" s="93"/>
      <c r="O39" s="96"/>
      <c r="P39" s="93"/>
      <c r="Q39" s="93"/>
      <c r="R39" s="93"/>
      <c r="S39" s="93"/>
      <c r="T39" s="93"/>
      <c r="U39" s="93"/>
    </row>
    <row r="40" spans="1:21">
      <c r="B40" s="77" t="s">
        <v>83</v>
      </c>
      <c r="N40" s="93"/>
      <c r="O40" s="96"/>
      <c r="P40" s="93"/>
    </row>
    <row r="41" spans="1:21">
      <c r="N41" s="77"/>
      <c r="O41" s="98"/>
      <c r="P41" s="77"/>
    </row>
    <row r="42" spans="1:21">
      <c r="N42" s="93"/>
      <c r="O42" s="96"/>
      <c r="P42" s="93"/>
    </row>
  </sheetData>
  <mergeCells count="1">
    <mergeCell ref="B38:I38"/>
  </mergeCells>
  <phoneticPr fontId="2"/>
  <dataValidations count="4">
    <dataValidation type="list" allowBlank="1" showInputMessage="1" showErrorMessage="1" sqref="D3:D33" xr:uid="{00000000-0002-0000-0100-000000000000}">
      <formula1>分類</formula1>
    </dataValidation>
    <dataValidation type="list" allowBlank="1" showInputMessage="1" showErrorMessage="1" sqref="F14:F33" xr:uid="{00000000-0002-0000-0100-000001000000}">
      <formula1>号数</formula1>
    </dataValidation>
    <dataValidation type="list" allowBlank="1" showInputMessage="1" showErrorMessage="1" sqref="C1" xr:uid="{00000000-0002-0000-0100-000002000000}">
      <formula1>$W$2:$W$3</formula1>
    </dataValidation>
    <dataValidation type="list" allowBlank="1" showInputMessage="1" showErrorMessage="1" sqref="F3:F13" xr:uid="{00000000-0002-0000-0100-000003000000}">
      <formula1>格付</formula1>
    </dataValidation>
  </dataValidations>
  <printOptions horizontalCentered="1"/>
  <pageMargins left="0.31496062992125984" right="0.11811023622047245" top="0.74803149606299213" bottom="0.35433070866141736" header="0.31496062992125984" footer="0.31496062992125984"/>
  <pageSetup paperSize="9" scale="8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0C0"/>
    <pageSetUpPr fitToPage="1"/>
  </sheetPr>
  <dimension ref="A1:I43"/>
  <sheetViews>
    <sheetView view="pageBreakPreview" zoomScaleNormal="100" zoomScaleSheetLayoutView="100" workbookViewId="0">
      <selection activeCell="E13" sqref="E13"/>
    </sheetView>
  </sheetViews>
  <sheetFormatPr defaultRowHeight="14.4"/>
  <cols>
    <col min="1" max="2" width="8.59765625" style="86" customWidth="1"/>
    <col min="3" max="3" width="13.3984375" style="86" customWidth="1"/>
    <col min="4" max="5" width="6.59765625" style="86" customWidth="1"/>
    <col min="6" max="7" width="7.59765625" style="86" customWidth="1"/>
    <col min="8" max="8" width="13.09765625" style="86" customWidth="1"/>
    <col min="9" max="9" width="12.59765625" style="86" customWidth="1"/>
    <col min="10" max="262" width="9" style="86"/>
    <col min="263" max="263" width="8.3984375" style="86" customWidth="1"/>
    <col min="264" max="264" width="16" style="86" customWidth="1"/>
    <col min="265" max="518" width="9" style="86"/>
    <col min="519" max="519" width="8.3984375" style="86" customWidth="1"/>
    <col min="520" max="520" width="16" style="86" customWidth="1"/>
    <col min="521" max="774" width="9" style="86"/>
    <col min="775" max="775" width="8.3984375" style="86" customWidth="1"/>
    <col min="776" max="776" width="16" style="86" customWidth="1"/>
    <col min="777" max="1030" width="9" style="86"/>
    <col min="1031" max="1031" width="8.3984375" style="86" customWidth="1"/>
    <col min="1032" max="1032" width="16" style="86" customWidth="1"/>
    <col min="1033" max="1286" width="9" style="86"/>
    <col min="1287" max="1287" width="8.3984375" style="86" customWidth="1"/>
    <col min="1288" max="1288" width="16" style="86" customWidth="1"/>
    <col min="1289" max="1542" width="9" style="86"/>
    <col min="1543" max="1543" width="8.3984375" style="86" customWidth="1"/>
    <col min="1544" max="1544" width="16" style="86" customWidth="1"/>
    <col min="1545" max="1798" width="9" style="86"/>
    <col min="1799" max="1799" width="8.3984375" style="86" customWidth="1"/>
    <col min="1800" max="1800" width="16" style="86" customWidth="1"/>
    <col min="1801" max="2054" width="9" style="86"/>
    <col min="2055" max="2055" width="8.3984375" style="86" customWidth="1"/>
    <col min="2056" max="2056" width="16" style="86" customWidth="1"/>
    <col min="2057" max="2310" width="9" style="86"/>
    <col min="2311" max="2311" width="8.3984375" style="86" customWidth="1"/>
    <col min="2312" max="2312" width="16" style="86" customWidth="1"/>
    <col min="2313" max="2566" width="9" style="86"/>
    <col min="2567" max="2567" width="8.3984375" style="86" customWidth="1"/>
    <col min="2568" max="2568" width="16" style="86" customWidth="1"/>
    <col min="2569" max="2822" width="9" style="86"/>
    <col min="2823" max="2823" width="8.3984375" style="86" customWidth="1"/>
    <col min="2824" max="2824" width="16" style="86" customWidth="1"/>
    <col min="2825" max="3078" width="9" style="86"/>
    <col min="3079" max="3079" width="8.3984375" style="86" customWidth="1"/>
    <col min="3080" max="3080" width="16" style="86" customWidth="1"/>
    <col min="3081" max="3334" width="9" style="86"/>
    <col min="3335" max="3335" width="8.3984375" style="86" customWidth="1"/>
    <col min="3336" max="3336" width="16" style="86" customWidth="1"/>
    <col min="3337" max="3590" width="9" style="86"/>
    <col min="3591" max="3591" width="8.3984375" style="86" customWidth="1"/>
    <col min="3592" max="3592" width="16" style="86" customWidth="1"/>
    <col min="3593" max="3846" width="9" style="86"/>
    <col min="3847" max="3847" width="8.3984375" style="86" customWidth="1"/>
    <col min="3848" max="3848" width="16" style="86" customWidth="1"/>
    <col min="3849" max="4102" width="9" style="86"/>
    <col min="4103" max="4103" width="8.3984375" style="86" customWidth="1"/>
    <col min="4104" max="4104" width="16" style="86" customWidth="1"/>
    <col min="4105" max="4358" width="9" style="86"/>
    <col min="4359" max="4359" width="8.3984375" style="86" customWidth="1"/>
    <col min="4360" max="4360" width="16" style="86" customWidth="1"/>
    <col min="4361" max="4614" width="9" style="86"/>
    <col min="4615" max="4615" width="8.3984375" style="86" customWidth="1"/>
    <col min="4616" max="4616" width="16" style="86" customWidth="1"/>
    <col min="4617" max="4870" width="9" style="86"/>
    <col min="4871" max="4871" width="8.3984375" style="86" customWidth="1"/>
    <col min="4872" max="4872" width="16" style="86" customWidth="1"/>
    <col min="4873" max="5126" width="9" style="86"/>
    <col min="5127" max="5127" width="8.3984375" style="86" customWidth="1"/>
    <col min="5128" max="5128" width="16" style="86" customWidth="1"/>
    <col min="5129" max="5382" width="9" style="86"/>
    <col min="5383" max="5383" width="8.3984375" style="86" customWidth="1"/>
    <col min="5384" max="5384" width="16" style="86" customWidth="1"/>
    <col min="5385" max="5638" width="9" style="86"/>
    <col min="5639" max="5639" width="8.3984375" style="86" customWidth="1"/>
    <col min="5640" max="5640" width="16" style="86" customWidth="1"/>
    <col min="5641" max="5894" width="9" style="86"/>
    <col min="5895" max="5895" width="8.3984375" style="86" customWidth="1"/>
    <col min="5896" max="5896" width="16" style="86" customWidth="1"/>
    <col min="5897" max="6150" width="9" style="86"/>
    <col min="6151" max="6151" width="8.3984375" style="86" customWidth="1"/>
    <col min="6152" max="6152" width="16" style="86" customWidth="1"/>
    <col min="6153" max="6406" width="9" style="86"/>
    <col min="6407" max="6407" width="8.3984375" style="86" customWidth="1"/>
    <col min="6408" max="6408" width="16" style="86" customWidth="1"/>
    <col min="6409" max="6662" width="9" style="86"/>
    <col min="6663" max="6663" width="8.3984375" style="86" customWidth="1"/>
    <col min="6664" max="6664" width="16" style="86" customWidth="1"/>
    <col min="6665" max="6918" width="9" style="86"/>
    <col min="6919" max="6919" width="8.3984375" style="86" customWidth="1"/>
    <col min="6920" max="6920" width="16" style="86" customWidth="1"/>
    <col min="6921" max="7174" width="9" style="86"/>
    <col min="7175" max="7175" width="8.3984375" style="86" customWidth="1"/>
    <col min="7176" max="7176" width="16" style="86" customWidth="1"/>
    <col min="7177" max="7430" width="9" style="86"/>
    <col min="7431" max="7431" width="8.3984375" style="86" customWidth="1"/>
    <col min="7432" max="7432" width="16" style="86" customWidth="1"/>
    <col min="7433" max="7686" width="9" style="86"/>
    <col min="7687" max="7687" width="8.3984375" style="86" customWidth="1"/>
    <col min="7688" max="7688" width="16" style="86" customWidth="1"/>
    <col min="7689" max="7942" width="9" style="86"/>
    <col min="7943" max="7943" width="8.3984375" style="86" customWidth="1"/>
    <col min="7944" max="7944" width="16" style="86" customWidth="1"/>
    <col min="7945" max="8198" width="9" style="86"/>
    <col min="8199" max="8199" width="8.3984375" style="86" customWidth="1"/>
    <col min="8200" max="8200" width="16" style="86" customWidth="1"/>
    <col min="8201" max="8454" width="9" style="86"/>
    <col min="8455" max="8455" width="8.3984375" style="86" customWidth="1"/>
    <col min="8456" max="8456" width="16" style="86" customWidth="1"/>
    <col min="8457" max="8710" width="9" style="86"/>
    <col min="8711" max="8711" width="8.3984375" style="86" customWidth="1"/>
    <col min="8712" max="8712" width="16" style="86" customWidth="1"/>
    <col min="8713" max="8966" width="9" style="86"/>
    <col min="8967" max="8967" width="8.3984375" style="86" customWidth="1"/>
    <col min="8968" max="8968" width="16" style="86" customWidth="1"/>
    <col min="8969" max="9222" width="9" style="86"/>
    <col min="9223" max="9223" width="8.3984375" style="86" customWidth="1"/>
    <col min="9224" max="9224" width="16" style="86" customWidth="1"/>
    <col min="9225" max="9478" width="9" style="86"/>
    <col min="9479" max="9479" width="8.3984375" style="86" customWidth="1"/>
    <col min="9480" max="9480" width="16" style="86" customWidth="1"/>
    <col min="9481" max="9734" width="9" style="86"/>
    <col min="9735" max="9735" width="8.3984375" style="86" customWidth="1"/>
    <col min="9736" max="9736" width="16" style="86" customWidth="1"/>
    <col min="9737" max="9990" width="9" style="86"/>
    <col min="9991" max="9991" width="8.3984375" style="86" customWidth="1"/>
    <col min="9992" max="9992" width="16" style="86" customWidth="1"/>
    <col min="9993" max="10246" width="9" style="86"/>
    <col min="10247" max="10247" width="8.3984375" style="86" customWidth="1"/>
    <col min="10248" max="10248" width="16" style="86" customWidth="1"/>
    <col min="10249" max="10502" width="9" style="86"/>
    <col min="10503" max="10503" width="8.3984375" style="86" customWidth="1"/>
    <col min="10504" max="10504" width="16" style="86" customWidth="1"/>
    <col min="10505" max="10758" width="9" style="86"/>
    <col min="10759" max="10759" width="8.3984375" style="86" customWidth="1"/>
    <col min="10760" max="10760" width="16" style="86" customWidth="1"/>
    <col min="10761" max="11014" width="9" style="86"/>
    <col min="11015" max="11015" width="8.3984375" style="86" customWidth="1"/>
    <col min="11016" max="11016" width="16" style="86" customWidth="1"/>
    <col min="11017" max="11270" width="9" style="86"/>
    <col min="11271" max="11271" width="8.3984375" style="86" customWidth="1"/>
    <col min="11272" max="11272" width="16" style="86" customWidth="1"/>
    <col min="11273" max="11526" width="9" style="86"/>
    <col min="11527" max="11527" width="8.3984375" style="86" customWidth="1"/>
    <col min="11528" max="11528" width="16" style="86" customWidth="1"/>
    <col min="11529" max="11782" width="9" style="86"/>
    <col min="11783" max="11783" width="8.3984375" style="86" customWidth="1"/>
    <col min="11784" max="11784" width="16" style="86" customWidth="1"/>
    <col min="11785" max="12038" width="9" style="86"/>
    <col min="12039" max="12039" width="8.3984375" style="86" customWidth="1"/>
    <col min="12040" max="12040" width="16" style="86" customWidth="1"/>
    <col min="12041" max="12294" width="9" style="86"/>
    <col min="12295" max="12295" width="8.3984375" style="86" customWidth="1"/>
    <col min="12296" max="12296" width="16" style="86" customWidth="1"/>
    <col min="12297" max="12550" width="9" style="86"/>
    <col min="12551" max="12551" width="8.3984375" style="86" customWidth="1"/>
    <col min="12552" max="12552" width="16" style="86" customWidth="1"/>
    <col min="12553" max="12806" width="9" style="86"/>
    <col min="12807" max="12807" width="8.3984375" style="86" customWidth="1"/>
    <col min="12808" max="12808" width="16" style="86" customWidth="1"/>
    <col min="12809" max="13062" width="9" style="86"/>
    <col min="13063" max="13063" width="8.3984375" style="86" customWidth="1"/>
    <col min="13064" max="13064" width="16" style="86" customWidth="1"/>
    <col min="13065" max="13318" width="9" style="86"/>
    <col min="13319" max="13319" width="8.3984375" style="86" customWidth="1"/>
    <col min="13320" max="13320" width="16" style="86" customWidth="1"/>
    <col min="13321" max="13574" width="9" style="86"/>
    <col min="13575" max="13575" width="8.3984375" style="86" customWidth="1"/>
    <col min="13576" max="13576" width="16" style="86" customWidth="1"/>
    <col min="13577" max="13830" width="9" style="86"/>
    <col min="13831" max="13831" width="8.3984375" style="86" customWidth="1"/>
    <col min="13832" max="13832" width="16" style="86" customWidth="1"/>
    <col min="13833" max="14086" width="9" style="86"/>
    <col min="14087" max="14087" width="8.3984375" style="86" customWidth="1"/>
    <col min="14088" max="14088" width="16" style="86" customWidth="1"/>
    <col min="14089" max="14342" width="9" style="86"/>
    <col min="14343" max="14343" width="8.3984375" style="86" customWidth="1"/>
    <col min="14344" max="14344" width="16" style="86" customWidth="1"/>
    <col min="14345" max="14598" width="9" style="86"/>
    <col min="14599" max="14599" width="8.3984375" style="86" customWidth="1"/>
    <col min="14600" max="14600" width="16" style="86" customWidth="1"/>
    <col min="14601" max="14854" width="9" style="86"/>
    <col min="14855" max="14855" width="8.3984375" style="86" customWidth="1"/>
    <col min="14856" max="14856" width="16" style="86" customWidth="1"/>
    <col min="14857" max="15110" width="9" style="86"/>
    <col min="15111" max="15111" width="8.3984375" style="86" customWidth="1"/>
    <col min="15112" max="15112" width="16" style="86" customWidth="1"/>
    <col min="15113" max="15366" width="9" style="86"/>
    <col min="15367" max="15367" width="8.3984375" style="86" customWidth="1"/>
    <col min="15368" max="15368" width="16" style="86" customWidth="1"/>
    <col min="15369" max="15622" width="9" style="86"/>
    <col min="15623" max="15623" width="8.3984375" style="86" customWidth="1"/>
    <col min="15624" max="15624" width="16" style="86" customWidth="1"/>
    <col min="15625" max="15878" width="9" style="86"/>
    <col min="15879" max="15879" width="8.3984375" style="86" customWidth="1"/>
    <col min="15880" max="15880" width="16" style="86" customWidth="1"/>
    <col min="15881" max="16134" width="9" style="86"/>
    <col min="16135" max="16135" width="8.3984375" style="86" customWidth="1"/>
    <col min="16136" max="16136" width="16" style="86" customWidth="1"/>
    <col min="16137" max="16384" width="9" style="86"/>
  </cols>
  <sheetData>
    <row r="1" spans="1:9" ht="20.100000000000001" customHeight="1">
      <c r="A1" s="183"/>
      <c r="B1" s="125"/>
      <c r="C1" s="125"/>
      <c r="D1" s="125"/>
      <c r="E1" s="125"/>
      <c r="F1" s="125"/>
      <c r="G1" s="125"/>
      <c r="H1" s="183"/>
      <c r="I1" s="125"/>
    </row>
    <row r="2" spans="1:9" s="87" customFormat="1" ht="20.100000000000001" customHeight="1">
      <c r="A2" s="176"/>
      <c r="B2" s="176"/>
      <c r="C2" s="176"/>
      <c r="D2" s="176"/>
      <c r="E2" s="176"/>
      <c r="F2" s="176"/>
      <c r="G2" s="176"/>
      <c r="H2" s="176"/>
      <c r="I2" s="176"/>
    </row>
    <row r="3" spans="1:9" s="87" customFormat="1" ht="20.100000000000001" customHeight="1">
      <c r="A3" s="176"/>
      <c r="B3" s="176"/>
      <c r="C3" s="176"/>
      <c r="D3" s="176"/>
      <c r="E3" s="176"/>
      <c r="F3" s="176"/>
      <c r="G3" s="176"/>
      <c r="H3" s="177" t="s">
        <v>84</v>
      </c>
      <c r="I3" s="176"/>
    </row>
    <row r="4" spans="1:9" s="87" customFormat="1" ht="20.100000000000001" customHeight="1">
      <c r="A4" s="176"/>
      <c r="B4" s="176"/>
      <c r="C4" s="176"/>
      <c r="D4" s="176"/>
      <c r="E4" s="176"/>
      <c r="F4" s="176"/>
      <c r="G4" s="176"/>
      <c r="H4" s="176"/>
      <c r="I4" s="176"/>
    </row>
    <row r="5" spans="1:9" s="87" customFormat="1" ht="20.100000000000001" customHeight="1">
      <c r="A5" s="591" t="s">
        <v>85</v>
      </c>
      <c r="B5" s="591"/>
      <c r="C5" s="591"/>
      <c r="D5" s="176"/>
      <c r="E5" s="176"/>
      <c r="F5" s="176"/>
      <c r="G5" s="176"/>
      <c r="H5" s="176"/>
      <c r="I5" s="176"/>
    </row>
    <row r="6" spans="1:9" s="87" customFormat="1" ht="20.100000000000001" customHeight="1">
      <c r="A6" s="591" t="s">
        <v>86</v>
      </c>
      <c r="B6" s="591"/>
      <c r="C6" s="591"/>
      <c r="D6" s="176"/>
      <c r="E6" s="176"/>
      <c r="F6" s="176"/>
      <c r="G6" s="176"/>
      <c r="H6" s="176"/>
      <c r="I6" s="176"/>
    </row>
    <row r="7" spans="1:9" s="87" customFormat="1" ht="20.100000000000001" customHeight="1">
      <c r="A7" s="591"/>
      <c r="B7" s="591"/>
      <c r="C7" s="591"/>
      <c r="D7" s="176"/>
      <c r="E7" s="176"/>
      <c r="F7" s="176"/>
      <c r="G7" s="176"/>
      <c r="H7" s="176"/>
      <c r="I7" s="176"/>
    </row>
    <row r="8" spans="1:9" s="87" customFormat="1" ht="20.100000000000001" customHeight="1">
      <c r="A8" s="178"/>
      <c r="B8" s="178"/>
      <c r="C8" s="178"/>
      <c r="D8" s="176"/>
      <c r="E8" s="176"/>
      <c r="F8" s="176"/>
      <c r="G8" s="176"/>
      <c r="H8" s="176"/>
      <c r="I8" s="176"/>
    </row>
    <row r="9" spans="1:9" s="87" customFormat="1" ht="20.100000000000001" customHeight="1">
      <c r="A9" s="178"/>
      <c r="B9" s="178"/>
      <c r="C9" s="178"/>
      <c r="D9" s="176"/>
      <c r="E9" s="176"/>
      <c r="F9" s="176"/>
      <c r="G9" s="176"/>
      <c r="H9" s="176"/>
      <c r="I9" s="176"/>
    </row>
    <row r="10" spans="1:9" s="87" customFormat="1" ht="20.100000000000001" customHeight="1">
      <c r="A10" s="176"/>
      <c r="B10" s="176"/>
      <c r="C10" s="176"/>
      <c r="D10" s="176"/>
      <c r="E10" s="176"/>
      <c r="F10" s="176"/>
      <c r="G10" s="176"/>
      <c r="H10" s="176"/>
      <c r="I10" s="176"/>
    </row>
    <row r="11" spans="1:9" s="87" customFormat="1" ht="20.100000000000001" customHeight="1">
      <c r="A11" s="176"/>
      <c r="B11" s="176"/>
      <c r="C11" s="176"/>
      <c r="D11" s="176"/>
      <c r="E11" s="178"/>
      <c r="F11" s="176"/>
      <c r="G11" s="176"/>
      <c r="H11" s="176"/>
      <c r="I11" s="176"/>
    </row>
    <row r="12" spans="1:9" s="87" customFormat="1" ht="20.100000000000001" customHeight="1">
      <c r="A12" s="176"/>
      <c r="B12" s="176"/>
      <c r="C12" s="176"/>
      <c r="D12" s="176"/>
      <c r="E12" s="178"/>
      <c r="F12" s="176" t="s">
        <v>87</v>
      </c>
      <c r="G12" s="176"/>
      <c r="H12" s="176"/>
      <c r="I12" s="176"/>
    </row>
    <row r="13" spans="1:9" s="87" customFormat="1" ht="31.2" customHeight="1">
      <c r="A13" s="176"/>
      <c r="B13" s="176"/>
      <c r="C13" s="176"/>
      <c r="D13" s="176"/>
      <c r="E13" s="178"/>
      <c r="F13" s="176" t="s">
        <v>88</v>
      </c>
      <c r="G13" s="176"/>
      <c r="H13" s="176"/>
      <c r="I13" s="176"/>
    </row>
    <row r="14" spans="1:9" s="87" customFormat="1" ht="20.100000000000001" customHeight="1">
      <c r="A14" s="176"/>
      <c r="B14" s="176"/>
      <c r="C14" s="176"/>
      <c r="D14" s="176"/>
      <c r="E14" s="179"/>
      <c r="F14" s="176"/>
      <c r="G14" s="176"/>
      <c r="H14" s="176"/>
      <c r="I14" s="176"/>
    </row>
    <row r="15" spans="1:9" s="87" customFormat="1" ht="20.100000000000001" customHeight="1">
      <c r="A15" s="176"/>
      <c r="B15" s="176"/>
      <c r="C15" s="176"/>
      <c r="D15" s="176"/>
      <c r="E15" s="176"/>
      <c r="F15" s="176"/>
      <c r="G15" s="176"/>
      <c r="H15" s="176"/>
      <c r="I15" s="176"/>
    </row>
    <row r="16" spans="1:9" s="87" customFormat="1" ht="20.100000000000001" customHeight="1">
      <c r="A16" s="176"/>
      <c r="B16" s="176"/>
      <c r="C16" s="125"/>
      <c r="D16" s="176"/>
      <c r="E16" s="176"/>
      <c r="F16" s="176"/>
      <c r="G16" s="176"/>
      <c r="H16" s="176"/>
      <c r="I16" s="176"/>
    </row>
    <row r="17" spans="1:9" s="87" customFormat="1" ht="20.100000000000001" customHeight="1">
      <c r="A17" s="176"/>
      <c r="B17" s="176"/>
      <c r="C17" s="176"/>
      <c r="D17" s="176"/>
      <c r="E17" s="176"/>
      <c r="F17" s="176"/>
      <c r="G17" s="176"/>
      <c r="H17" s="176"/>
      <c r="I17" s="176"/>
    </row>
    <row r="18" spans="1:9" s="87" customFormat="1" ht="20.100000000000001" customHeight="1">
      <c r="A18" s="176"/>
      <c r="B18" s="176"/>
      <c r="C18" s="176"/>
      <c r="D18" s="176"/>
      <c r="E18" s="176"/>
      <c r="F18" s="176"/>
      <c r="G18" s="176"/>
      <c r="H18" s="176"/>
      <c r="I18" s="176"/>
    </row>
    <row r="19" spans="1:9" ht="20.100000000000001" customHeight="1">
      <c r="A19" s="592" t="str">
        <f>様式1!E7</f>
        <v>バングラデシュ国ボールペン製造普及実証ビジネス化事業（中小企業支援型）</v>
      </c>
      <c r="B19" s="592"/>
      <c r="C19" s="592"/>
      <c r="D19" s="592"/>
      <c r="E19" s="592"/>
      <c r="F19" s="592"/>
      <c r="G19" s="592"/>
      <c r="H19" s="592"/>
      <c r="I19" s="592"/>
    </row>
    <row r="20" spans="1:9" ht="20.100000000000001" customHeight="1">
      <c r="A20" s="592"/>
      <c r="B20" s="592"/>
      <c r="C20" s="592"/>
      <c r="D20" s="592"/>
      <c r="E20" s="592"/>
      <c r="F20" s="592"/>
      <c r="G20" s="592"/>
      <c r="H20" s="592"/>
      <c r="I20" s="592"/>
    </row>
    <row r="21" spans="1:9" ht="20.100000000000001" customHeight="1">
      <c r="A21" s="593" t="s">
        <v>89</v>
      </c>
      <c r="B21" s="593"/>
      <c r="C21" s="593"/>
      <c r="D21" s="593"/>
      <c r="E21" s="593"/>
      <c r="F21" s="593"/>
      <c r="G21" s="593"/>
      <c r="H21" s="593"/>
      <c r="I21" s="593"/>
    </row>
    <row r="22" spans="1:9" ht="20.100000000000001" customHeight="1">
      <c r="A22" s="180"/>
      <c r="B22" s="180"/>
      <c r="C22" s="180"/>
      <c r="D22" s="180"/>
      <c r="E22" s="180"/>
      <c r="F22" s="180"/>
      <c r="G22" s="180"/>
      <c r="H22" s="180"/>
      <c r="I22" s="125"/>
    </row>
    <row r="23" spans="1:9" ht="20.100000000000001" customHeight="1">
      <c r="A23" s="180"/>
      <c r="B23" s="180"/>
      <c r="C23" s="180"/>
      <c r="D23" s="180"/>
      <c r="E23" s="180"/>
      <c r="F23" s="180"/>
      <c r="G23" s="180"/>
      <c r="H23" s="180"/>
      <c r="I23" s="125"/>
    </row>
    <row r="24" spans="1:9" ht="20.100000000000001" customHeight="1">
      <c r="A24" s="594" t="s">
        <v>90</v>
      </c>
      <c r="B24" s="594"/>
      <c r="C24" s="594"/>
      <c r="D24" s="594"/>
      <c r="E24" s="594"/>
      <c r="F24" s="594"/>
      <c r="G24" s="594"/>
      <c r="H24" s="594"/>
      <c r="I24" s="125"/>
    </row>
    <row r="25" spans="1:9" ht="20.100000000000001" customHeight="1">
      <c r="A25" s="125"/>
      <c r="B25" s="125"/>
      <c r="C25" s="125"/>
      <c r="D25" s="125"/>
      <c r="E25" s="125"/>
      <c r="F25" s="125"/>
      <c r="G25" s="125"/>
      <c r="H25" s="125"/>
      <c r="I25" s="125"/>
    </row>
    <row r="26" spans="1:9" ht="20.100000000000001" customHeight="1">
      <c r="A26" s="125"/>
      <c r="B26" s="125"/>
      <c r="C26" s="125"/>
      <c r="D26" s="125"/>
      <c r="E26" s="125"/>
      <c r="F26" s="125"/>
      <c r="G26" s="125"/>
      <c r="H26" s="125"/>
      <c r="I26" s="125"/>
    </row>
    <row r="27" spans="1:9" ht="20.100000000000001" customHeight="1">
      <c r="A27" s="125"/>
      <c r="B27" s="125"/>
      <c r="C27" s="125"/>
      <c r="D27" s="125"/>
      <c r="E27" s="125"/>
      <c r="F27" s="125"/>
      <c r="G27" s="125"/>
      <c r="H27" s="125"/>
      <c r="I27" s="125"/>
    </row>
    <row r="28" spans="1:9" ht="30" customHeight="1">
      <c r="A28" s="590" t="s">
        <v>91</v>
      </c>
      <c r="B28" s="590"/>
      <c r="C28" s="590"/>
      <c r="D28" s="590"/>
      <c r="E28" s="590"/>
      <c r="F28" s="590"/>
      <c r="G28" s="590"/>
      <c r="H28" s="590"/>
      <c r="I28" s="125"/>
    </row>
    <row r="29" spans="1:9" ht="30" customHeight="1">
      <c r="A29" s="125"/>
      <c r="B29" s="125"/>
      <c r="C29" s="125" t="s">
        <v>92</v>
      </c>
      <c r="D29" s="125"/>
      <c r="E29" s="125"/>
      <c r="F29" s="125"/>
      <c r="G29" s="125"/>
      <c r="H29" s="125"/>
      <c r="I29" s="125"/>
    </row>
    <row r="30" spans="1:9" ht="20.100000000000001" customHeight="1">
      <c r="A30" s="125" t="s">
        <v>93</v>
      </c>
      <c r="B30" s="125"/>
      <c r="C30" s="181">
        <f>様式1!G33</f>
        <v>0</v>
      </c>
      <c r="D30" s="182" t="s">
        <v>94</v>
      </c>
      <c r="E30" s="183" t="s">
        <v>95</v>
      </c>
      <c r="F30" s="125"/>
      <c r="G30" s="125"/>
      <c r="H30" s="181">
        <f>様式1!G32</f>
        <v>0</v>
      </c>
      <c r="I30" s="125" t="s">
        <v>96</v>
      </c>
    </row>
    <row r="31" spans="1:9" ht="20.100000000000001" customHeight="1">
      <c r="A31" s="125"/>
      <c r="B31" s="125"/>
      <c r="C31" s="125"/>
      <c r="D31" s="125"/>
      <c r="E31" s="125"/>
      <c r="F31" s="125"/>
      <c r="G31" s="125"/>
      <c r="H31" s="125"/>
      <c r="I31" s="125"/>
    </row>
    <row r="32" spans="1:9" ht="20.100000000000001" customHeight="1">
      <c r="A32" s="125"/>
      <c r="B32" s="125"/>
      <c r="C32" s="125"/>
      <c r="D32" s="125"/>
      <c r="E32" s="125"/>
      <c r="F32" s="125"/>
      <c r="G32" s="125"/>
      <c r="H32" s="125"/>
      <c r="I32" s="125"/>
    </row>
    <row r="33" spans="1:9" ht="20.100000000000001" customHeight="1">
      <c r="A33" s="125" t="s">
        <v>97</v>
      </c>
      <c r="B33" s="125"/>
      <c r="C33" s="125"/>
      <c r="D33" s="125"/>
      <c r="E33" s="125"/>
      <c r="F33" s="125"/>
      <c r="G33" s="125"/>
      <c r="H33" s="125"/>
      <c r="I33" s="125"/>
    </row>
    <row r="34" spans="1:9" ht="20.100000000000001" customHeight="1">
      <c r="A34" s="125"/>
      <c r="B34" s="125"/>
      <c r="C34" s="125"/>
      <c r="D34" s="125"/>
      <c r="E34" s="125"/>
      <c r="F34" s="125"/>
      <c r="G34" s="125"/>
      <c r="H34" s="125"/>
      <c r="I34" s="125"/>
    </row>
    <row r="35" spans="1:9" ht="20.100000000000001" customHeight="1">
      <c r="A35" s="125"/>
      <c r="B35" s="125"/>
      <c r="C35" s="125"/>
      <c r="D35" s="125"/>
      <c r="E35" s="125"/>
      <c r="F35" s="125"/>
      <c r="G35" s="125"/>
      <c r="H35" s="125"/>
      <c r="I35" s="125"/>
    </row>
    <row r="36" spans="1:9" ht="20.100000000000001" customHeight="1">
      <c r="A36" s="125"/>
      <c r="B36" s="125"/>
      <c r="C36" s="125"/>
      <c r="D36" s="125"/>
      <c r="E36" s="125"/>
      <c r="F36" s="125"/>
      <c r="G36" s="125"/>
      <c r="H36" s="125"/>
      <c r="I36" s="125"/>
    </row>
    <row r="37" spans="1:9" ht="20.100000000000001" customHeight="1">
      <c r="A37" s="125"/>
      <c r="B37" s="125"/>
      <c r="C37" s="125"/>
      <c r="D37" s="125"/>
      <c r="E37" s="125"/>
      <c r="F37" s="125"/>
      <c r="G37" s="125"/>
      <c r="H37" s="125"/>
      <c r="I37" s="125"/>
    </row>
    <row r="38" spans="1:9" ht="20.100000000000001" customHeight="1">
      <c r="A38" s="125"/>
      <c r="B38" s="125"/>
      <c r="C38" s="125"/>
      <c r="D38" s="125"/>
      <c r="E38" s="125"/>
      <c r="F38" s="125"/>
      <c r="G38" s="125"/>
      <c r="H38" s="125"/>
      <c r="I38" s="125"/>
    </row>
    <row r="39" spans="1:9" ht="20.100000000000001" customHeight="1">
      <c r="A39" s="125"/>
      <c r="B39" s="125"/>
      <c r="C39" s="125"/>
      <c r="D39" s="125"/>
      <c r="E39" s="125"/>
      <c r="F39" s="125"/>
      <c r="G39" s="125"/>
      <c r="H39" s="184" t="s">
        <v>98</v>
      </c>
      <c r="I39" s="125"/>
    </row>
    <row r="40" spans="1:9" ht="20.100000000000001" customHeight="1">
      <c r="A40" s="125"/>
      <c r="B40" s="125"/>
      <c r="C40" s="125"/>
      <c r="D40" s="125"/>
      <c r="E40" s="125"/>
      <c r="F40" s="125"/>
      <c r="G40" s="125"/>
      <c r="H40" s="125"/>
      <c r="I40" s="125"/>
    </row>
    <row r="41" spans="1:9" ht="20.100000000000001" customHeight="1">
      <c r="A41" s="125"/>
      <c r="B41" s="125"/>
      <c r="C41" s="125"/>
      <c r="D41" s="125"/>
      <c r="E41" s="125"/>
      <c r="F41" s="125"/>
      <c r="G41" s="125"/>
      <c r="H41" s="125"/>
      <c r="I41" s="125"/>
    </row>
    <row r="42" spans="1:9" ht="20.100000000000001" customHeight="1">
      <c r="A42" s="125"/>
      <c r="B42" s="125"/>
      <c r="C42" s="125"/>
      <c r="D42" s="125"/>
      <c r="E42" s="125"/>
      <c r="F42" s="125"/>
      <c r="G42" s="125"/>
      <c r="H42" s="125"/>
      <c r="I42" s="125"/>
    </row>
    <row r="43" spans="1:9" ht="20.100000000000001" customHeight="1">
      <c r="A43" s="125"/>
      <c r="B43" s="125"/>
      <c r="C43" s="125"/>
      <c r="D43" s="125"/>
      <c r="E43" s="125"/>
      <c r="F43" s="125"/>
      <c r="G43" s="125"/>
      <c r="I43" s="125"/>
    </row>
  </sheetData>
  <mergeCells count="7">
    <mergeCell ref="A28:H28"/>
    <mergeCell ref="A5:C5"/>
    <mergeCell ref="A6:C6"/>
    <mergeCell ref="A7:C7"/>
    <mergeCell ref="A19:I20"/>
    <mergeCell ref="A21:I21"/>
    <mergeCell ref="A24:H24"/>
  </mergeCells>
  <phoneticPr fontId="2"/>
  <printOptions horizontalCentered="1"/>
  <pageMargins left="0.51181102362204722" right="0.11811023622047245" top="0.74803149606299213" bottom="0.35433070866141736" header="0.31496062992125984" footer="0.31496062992125984"/>
  <pageSetup paperSize="9" orientation="portrait" r:id="rId1"/>
  <headerFooter>
    <oddHeader>&amp;L&amp;"ＭＳ ゴシック,太字"&amp;8 2022年様式</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00FF"/>
    <outlinePr summaryBelow="0"/>
    <pageSetUpPr fitToPage="1"/>
  </sheetPr>
  <dimension ref="A1:U34"/>
  <sheetViews>
    <sheetView showGridLines="0" view="pageBreakPreview" topLeftCell="A19" zoomScale="89" zoomScaleNormal="100" zoomScaleSheetLayoutView="89" workbookViewId="0">
      <selection activeCell="C30" sqref="C30"/>
    </sheetView>
  </sheetViews>
  <sheetFormatPr defaultColWidth="9" defaultRowHeight="14.4"/>
  <cols>
    <col min="1" max="1" width="1.8984375" style="4" customWidth="1"/>
    <col min="2" max="2" width="4.8984375" style="4" customWidth="1"/>
    <col min="3" max="3" width="7.09765625" style="4" customWidth="1"/>
    <col min="4" max="4" width="4.8984375" style="4" customWidth="1"/>
    <col min="5" max="5" width="39.19921875" style="4" customWidth="1"/>
    <col min="6" max="6" width="4.3984375" style="4" customWidth="1"/>
    <col min="7" max="7" width="19.59765625" style="4" customWidth="1"/>
    <col min="8" max="8" width="3.59765625" style="4" customWidth="1"/>
    <col min="9" max="9" width="9" style="4" customWidth="1"/>
    <col min="10" max="16" width="9" style="4"/>
    <col min="17" max="17" width="11" style="4" customWidth="1"/>
    <col min="18" max="16384" width="9" style="4"/>
  </cols>
  <sheetData>
    <row r="1" spans="1:21" ht="20.100000000000001" customHeight="1">
      <c r="A1" s="595" t="str">
        <f>IF(B5="見積金額内訳書","",IF(B5="最終見積金額内訳書","",Q6))</f>
        <v/>
      </c>
      <c r="B1" s="595"/>
      <c r="C1" s="595"/>
      <c r="D1" s="595"/>
      <c r="F1" s="40"/>
    </row>
    <row r="2" spans="1:21" ht="20.100000000000001" customHeight="1" thickBot="1">
      <c r="A2" s="597"/>
      <c r="B2" s="597"/>
      <c r="G2" s="16"/>
      <c r="J2" t="s">
        <v>99</v>
      </c>
    </row>
    <row r="3" spans="1:21" ht="20.100000000000001" customHeight="1" thickBot="1">
      <c r="B3" s="602" t="s">
        <v>100</v>
      </c>
      <c r="C3" s="601"/>
      <c r="D3" s="601"/>
      <c r="E3" s="601"/>
      <c r="F3" s="601"/>
      <c r="G3" s="601"/>
      <c r="J3" s="326">
        <v>0.1</v>
      </c>
    </row>
    <row r="4" spans="1:21" ht="20.100000000000001" customHeight="1">
      <c r="B4" s="599"/>
      <c r="C4" s="600"/>
      <c r="D4" s="600"/>
      <c r="E4" s="600"/>
      <c r="F4" s="600"/>
      <c r="G4" s="600"/>
      <c r="H4" s="18"/>
      <c r="I4" s="17"/>
      <c r="J4" s="17"/>
      <c r="K4" s="17"/>
      <c r="L4" s="17"/>
      <c r="O4" s="4" t="s">
        <v>101</v>
      </c>
      <c r="Q4" s="4" t="s">
        <v>102</v>
      </c>
      <c r="S4" s="43" t="s">
        <v>103</v>
      </c>
      <c r="U4" s="4" t="s">
        <v>104</v>
      </c>
    </row>
    <row r="5" spans="1:21" ht="20.100000000000001" customHeight="1">
      <c r="B5" s="601" t="s">
        <v>101</v>
      </c>
      <c r="C5" s="601"/>
      <c r="D5" s="601"/>
      <c r="E5" s="601"/>
      <c r="F5" s="601"/>
      <c r="G5" s="601"/>
      <c r="H5" s="18"/>
      <c r="I5" s="17"/>
      <c r="J5" s="17"/>
      <c r="K5" s="17"/>
      <c r="L5" s="17"/>
      <c r="O5" s="4" t="s">
        <v>105</v>
      </c>
      <c r="Q5" s="4" t="s">
        <v>106</v>
      </c>
      <c r="S5" s="4" t="s">
        <v>107</v>
      </c>
      <c r="U5" s="4" t="s">
        <v>108</v>
      </c>
    </row>
    <row r="6" spans="1:21" ht="20.100000000000001" customHeight="1">
      <c r="C6" s="41"/>
      <c r="D6" s="41"/>
      <c r="E6" s="41"/>
      <c r="F6" s="41"/>
      <c r="G6" s="41"/>
      <c r="H6" s="41"/>
      <c r="I6" s="42"/>
      <c r="J6" s="42"/>
      <c r="K6" s="42"/>
      <c r="L6" s="42"/>
      <c r="M6" s="42"/>
      <c r="N6" s="42"/>
      <c r="O6" s="4" t="s">
        <v>109</v>
      </c>
      <c r="P6" s="42"/>
      <c r="Q6" s="42" t="s">
        <v>110</v>
      </c>
    </row>
    <row r="7" spans="1:21" ht="20.100000000000001" customHeight="1">
      <c r="B7" s="606" t="str">
        <f>IF(B5="契約金額内訳書",U5,U4)</f>
        <v>提案事業名</v>
      </c>
      <c r="C7" s="606"/>
      <c r="D7" s="249"/>
      <c r="E7" s="603" t="s">
        <v>111</v>
      </c>
      <c r="F7" s="604"/>
      <c r="G7" s="604"/>
      <c r="H7" s="41"/>
      <c r="I7" s="42"/>
      <c r="J7" s="42"/>
      <c r="K7" s="42"/>
      <c r="L7" s="42"/>
      <c r="M7" s="42"/>
      <c r="N7" s="42"/>
      <c r="O7" s="42"/>
      <c r="P7" s="42"/>
      <c r="Q7" s="88" t="s">
        <v>112</v>
      </c>
    </row>
    <row r="8" spans="1:21" ht="20.100000000000001" customHeight="1">
      <c r="B8" s="606"/>
      <c r="C8" s="606"/>
      <c r="D8" s="249"/>
      <c r="E8" s="605"/>
      <c r="F8" s="605"/>
      <c r="G8" s="605"/>
      <c r="H8" s="41"/>
      <c r="I8" s="42"/>
      <c r="J8" s="42"/>
      <c r="K8" s="42"/>
      <c r="L8" s="42"/>
      <c r="M8" s="42"/>
      <c r="N8" s="42"/>
      <c r="O8" s="42"/>
      <c r="P8" s="42"/>
      <c r="Q8" s="88"/>
    </row>
    <row r="9" spans="1:21" ht="20.100000000000001" customHeight="1">
      <c r="B9" s="249" t="str">
        <f>IF(B5="契約金額内訳書",S5,S4)</f>
        <v>事業提案法人名</v>
      </c>
      <c r="C9" s="249"/>
      <c r="D9" s="249"/>
      <c r="E9" s="44" t="s">
        <v>113</v>
      </c>
      <c r="F9" s="44"/>
      <c r="G9" s="44"/>
      <c r="H9" s="41"/>
      <c r="I9" s="42"/>
      <c r="J9" s="42"/>
      <c r="K9" s="42"/>
      <c r="L9" s="42"/>
      <c r="M9" s="42"/>
      <c r="N9" s="42"/>
      <c r="O9" s="42"/>
      <c r="P9" s="42"/>
      <c r="Q9" s="42"/>
    </row>
    <row r="10" spans="1:21" ht="20.100000000000001" customHeight="1">
      <c r="C10" s="41"/>
      <c r="D10" s="45"/>
      <c r="E10" s="46"/>
      <c r="F10" s="46"/>
      <c r="G10" s="46"/>
      <c r="H10" s="41"/>
      <c r="I10" s="42"/>
      <c r="J10" s="42"/>
      <c r="K10" s="42"/>
      <c r="L10" s="42"/>
      <c r="M10" s="42"/>
      <c r="N10" s="42"/>
      <c r="O10" s="42"/>
      <c r="P10" s="42"/>
      <c r="Q10" s="42"/>
    </row>
    <row r="11" spans="1:21" ht="20.100000000000001" customHeight="1">
      <c r="I11" s="42"/>
      <c r="J11" s="42"/>
      <c r="K11" s="42"/>
      <c r="L11" s="42"/>
      <c r="M11" s="42"/>
      <c r="N11" s="42"/>
      <c r="O11" s="127" t="s">
        <v>100</v>
      </c>
      <c r="P11" s="42"/>
      <c r="Q11" s="42"/>
      <c r="U11" s="4" t="s">
        <v>114</v>
      </c>
    </row>
    <row r="12" spans="1:21" ht="30" customHeight="1" thickBot="1">
      <c r="B12" s="250" t="str">
        <f>IF(B5="見積金額内訳書",Q4,IF(B5="契約金額内訳書",Q5,Q7))</f>
        <v>見積金額</v>
      </c>
      <c r="C12" s="251"/>
      <c r="D12" s="252"/>
      <c r="E12" s="24">
        <f>G33</f>
        <v>0</v>
      </c>
      <c r="F12" s="25" t="s">
        <v>115</v>
      </c>
      <c r="I12" s="42"/>
      <c r="J12" s="42"/>
      <c r="K12" s="42"/>
      <c r="L12" s="42"/>
      <c r="M12" s="42"/>
      <c r="N12" s="42"/>
      <c r="O12" s="4" t="s">
        <v>116</v>
      </c>
      <c r="P12" s="42"/>
      <c r="Q12" s="42"/>
      <c r="U12" s="4" t="s">
        <v>117</v>
      </c>
    </row>
    <row r="13" spans="1:21" ht="15" customHeight="1">
      <c r="I13" s="42"/>
      <c r="J13" s="42"/>
      <c r="K13" s="42"/>
      <c r="L13" s="42"/>
      <c r="M13" s="42"/>
      <c r="N13" s="42"/>
      <c r="O13" s="126" t="s">
        <v>118</v>
      </c>
      <c r="U13" s="4" t="s">
        <v>119</v>
      </c>
    </row>
    <row r="14" spans="1:21" ht="15" customHeight="1">
      <c r="I14" s="42"/>
      <c r="J14" s="42"/>
      <c r="K14" s="42"/>
      <c r="L14" s="42"/>
      <c r="M14" s="42"/>
      <c r="N14" s="42"/>
      <c r="O14" s="126" t="s">
        <v>120</v>
      </c>
    </row>
    <row r="15" spans="1:21" ht="15" customHeight="1">
      <c r="I15" s="42"/>
      <c r="J15" s="42"/>
      <c r="K15" s="42"/>
      <c r="L15" s="42"/>
      <c r="M15" s="42"/>
      <c r="N15" s="42"/>
      <c r="P15" s="42"/>
      <c r="Q15" s="42"/>
    </row>
    <row r="16" spans="1:21" ht="30" customHeight="1" thickBot="1">
      <c r="B16" s="18" t="s">
        <v>121</v>
      </c>
      <c r="C16" s="596" t="s">
        <v>122</v>
      </c>
      <c r="D16" s="596"/>
      <c r="E16" s="596"/>
      <c r="F16" s="19"/>
      <c r="G16" s="20">
        <f>G17+G18+G19</f>
        <v>0</v>
      </c>
      <c r="H16" s="20" t="s">
        <v>115</v>
      </c>
      <c r="O16" s="126"/>
    </row>
    <row r="17" spans="2:17" ht="24.9" customHeight="1" thickTop="1">
      <c r="C17" s="21" t="s">
        <v>123</v>
      </c>
      <c r="D17" s="610" t="s">
        <v>124</v>
      </c>
      <c r="E17" s="610"/>
      <c r="F17" s="43"/>
      <c r="G17" s="246">
        <f>様式2_2_2その他原価・一般管理費等!$D$30</f>
        <v>0</v>
      </c>
      <c r="H17" s="246" t="s">
        <v>115</v>
      </c>
      <c r="O17" s="126"/>
    </row>
    <row r="18" spans="2:17" ht="24.9" customHeight="1">
      <c r="C18" s="21" t="s">
        <v>125</v>
      </c>
      <c r="D18" s="610" t="s">
        <v>126</v>
      </c>
      <c r="E18" s="610"/>
      <c r="F18" s="43"/>
      <c r="G18" s="247">
        <f>様式2_2_2その他原価・一般管理費等!$F$30</f>
        <v>0</v>
      </c>
      <c r="H18" s="247" t="s">
        <v>115</v>
      </c>
    </row>
    <row r="19" spans="2:17" ht="24.9" customHeight="1">
      <c r="B19" s="21"/>
      <c r="C19" s="21" t="s">
        <v>127</v>
      </c>
      <c r="D19" s="609" t="s">
        <v>128</v>
      </c>
      <c r="E19" s="609"/>
      <c r="F19" s="22"/>
      <c r="G19" s="247">
        <f>様式2_2_2その他原価・一般管理費等!$H$30</f>
        <v>0</v>
      </c>
      <c r="H19" s="247" t="s">
        <v>115</v>
      </c>
    </row>
    <row r="20" spans="2:17" ht="30" customHeight="1" thickBot="1">
      <c r="B20" s="18" t="s">
        <v>129</v>
      </c>
      <c r="C20" s="19" t="s">
        <v>130</v>
      </c>
      <c r="D20" s="19"/>
      <c r="E20" s="19"/>
      <c r="F20" s="19"/>
      <c r="G20" s="20">
        <f>G21+G22+G25+G26+G27</f>
        <v>0</v>
      </c>
      <c r="H20" s="20" t="s">
        <v>115</v>
      </c>
      <c r="I20" s="42"/>
      <c r="J20" s="42"/>
      <c r="K20" s="42"/>
      <c r="L20" s="42"/>
      <c r="M20" s="42"/>
      <c r="N20" s="42"/>
      <c r="O20" s="42"/>
      <c r="P20" s="42"/>
      <c r="Q20" s="42"/>
    </row>
    <row r="21" spans="2:17" ht="24.9" customHeight="1" thickTop="1">
      <c r="B21" s="21"/>
      <c r="C21" s="21" t="s">
        <v>123</v>
      </c>
      <c r="D21" s="22" t="s">
        <v>131</v>
      </c>
      <c r="E21" s="22"/>
      <c r="F21" s="22"/>
      <c r="G21" s="246">
        <f>様式2_3機材!$F$5</f>
        <v>0</v>
      </c>
      <c r="H21" s="246" t="s">
        <v>115</v>
      </c>
      <c r="I21" s="42"/>
      <c r="J21" s="42"/>
      <c r="K21" s="42"/>
      <c r="L21" s="42"/>
      <c r="M21" s="42"/>
      <c r="N21" s="42"/>
      <c r="O21" s="42"/>
      <c r="P21" s="42"/>
      <c r="Q21" s="42"/>
    </row>
    <row r="22" spans="2:17" ht="24.9" customHeight="1">
      <c r="C22" s="21" t="s">
        <v>132</v>
      </c>
      <c r="D22" s="4" t="s">
        <v>133</v>
      </c>
      <c r="G22" s="247">
        <f>G23+G24</f>
        <v>0</v>
      </c>
      <c r="H22" s="247" t="s">
        <v>115</v>
      </c>
    </row>
    <row r="23" spans="2:17" ht="24.9" customHeight="1">
      <c r="C23" s="21"/>
      <c r="E23" s="4" t="s">
        <v>134</v>
      </c>
      <c r="G23" s="247">
        <f>様式2_4旅費!$F$4</f>
        <v>0</v>
      </c>
      <c r="H23" s="247" t="s">
        <v>115</v>
      </c>
      <c r="I23" s="245"/>
    </row>
    <row r="24" spans="2:17" ht="24.9" customHeight="1">
      <c r="C24" s="21"/>
      <c r="E24" s="4" t="s">
        <v>135</v>
      </c>
      <c r="G24" s="247">
        <f>様式2_4旅費!$F$6</f>
        <v>0</v>
      </c>
      <c r="H24" s="247" t="s">
        <v>115</v>
      </c>
    </row>
    <row r="25" spans="2:17" ht="24.9" customHeight="1">
      <c r="C25" s="35" t="s">
        <v>136</v>
      </c>
      <c r="D25" s="22" t="s">
        <v>137</v>
      </c>
      <c r="G25" s="247">
        <f>様式2_5現地活動費!$E$3</f>
        <v>0</v>
      </c>
      <c r="H25" s="247" t="s">
        <v>115</v>
      </c>
    </row>
    <row r="26" spans="2:17" ht="27" customHeight="1">
      <c r="C26" s="35" t="s">
        <v>138</v>
      </c>
      <c r="D26" s="4" t="s">
        <v>139</v>
      </c>
      <c r="G26" s="247">
        <f>'様式2_6本邦受入活動費&amp;管理費'!$E$4</f>
        <v>0</v>
      </c>
      <c r="H26" s="247" t="s">
        <v>115</v>
      </c>
    </row>
    <row r="27" spans="2:17">
      <c r="C27" s="128"/>
      <c r="G27" s="248"/>
      <c r="H27" s="248"/>
    </row>
    <row r="28" spans="2:17" ht="30" customHeight="1" thickBot="1">
      <c r="B28" s="18" t="s">
        <v>140</v>
      </c>
      <c r="C28" s="596" t="s">
        <v>92</v>
      </c>
      <c r="D28" s="596"/>
      <c r="E28" s="596"/>
      <c r="G28" s="20">
        <f>G29+G30</f>
        <v>0</v>
      </c>
      <c r="H28" s="20" t="s">
        <v>115</v>
      </c>
    </row>
    <row r="29" spans="2:17" ht="30" customHeight="1" thickTop="1">
      <c r="B29" s="18"/>
      <c r="C29" s="596" t="s">
        <v>141</v>
      </c>
      <c r="D29" s="596"/>
      <c r="E29" s="596"/>
      <c r="F29" s="22"/>
      <c r="G29" s="579">
        <f>'様式2_6本邦受入活動費&amp;管理費'!E25</f>
        <v>0</v>
      </c>
      <c r="H29" s="579" t="s">
        <v>115</v>
      </c>
    </row>
    <row r="30" spans="2:17" ht="30" customHeight="1">
      <c r="B30" s="18"/>
      <c r="C30" s="19" t="s">
        <v>142</v>
      </c>
      <c r="D30" s="19"/>
      <c r="E30" s="19"/>
      <c r="F30" s="22"/>
      <c r="G30" s="580"/>
      <c r="H30" s="580" t="s">
        <v>115</v>
      </c>
    </row>
    <row r="31" spans="2:17" ht="30" customHeight="1" thickBot="1">
      <c r="B31" s="18" t="s">
        <v>143</v>
      </c>
      <c r="C31" s="598" t="s">
        <v>144</v>
      </c>
      <c r="D31" s="598"/>
      <c r="E31" s="598"/>
      <c r="F31" s="138"/>
      <c r="G31" s="20">
        <f>G16+G20+G28</f>
        <v>0</v>
      </c>
      <c r="H31" s="20" t="s">
        <v>115</v>
      </c>
    </row>
    <row r="32" spans="2:17" ht="30" customHeight="1" thickTop="1" thickBot="1">
      <c r="B32" s="18" t="s">
        <v>145</v>
      </c>
      <c r="C32" s="598" t="s">
        <v>146</v>
      </c>
      <c r="D32" s="598"/>
      <c r="E32" s="598"/>
      <c r="F32" s="14"/>
      <c r="G32" s="23">
        <f>G31*J3</f>
        <v>0</v>
      </c>
      <c r="H32" s="23" t="s">
        <v>115</v>
      </c>
    </row>
    <row r="33" spans="2:8" ht="30" customHeight="1" thickTop="1" thickBot="1">
      <c r="B33" s="18" t="s">
        <v>147</v>
      </c>
      <c r="C33" s="598" t="s">
        <v>148</v>
      </c>
      <c r="D33" s="598"/>
      <c r="E33" s="598"/>
      <c r="F33" s="598"/>
      <c r="G33" s="23">
        <f>G31+G32</f>
        <v>0</v>
      </c>
      <c r="H33" s="23" t="s">
        <v>115</v>
      </c>
    </row>
    <row r="34" spans="2:8" ht="51" customHeight="1" thickTop="1">
      <c r="B34" s="607"/>
      <c r="C34" s="607"/>
      <c r="D34" s="607"/>
      <c r="E34" s="608"/>
      <c r="F34" s="608"/>
      <c r="G34" s="608"/>
      <c r="H34" s="608"/>
    </row>
  </sheetData>
  <mergeCells count="17">
    <mergeCell ref="B34:H34"/>
    <mergeCell ref="D19:E19"/>
    <mergeCell ref="D18:E18"/>
    <mergeCell ref="D17:E17"/>
    <mergeCell ref="C33:F33"/>
    <mergeCell ref="A1:D1"/>
    <mergeCell ref="C29:E29"/>
    <mergeCell ref="A2:B2"/>
    <mergeCell ref="C32:E32"/>
    <mergeCell ref="C31:E31"/>
    <mergeCell ref="C16:E16"/>
    <mergeCell ref="B4:G4"/>
    <mergeCell ref="B5:G5"/>
    <mergeCell ref="B3:G3"/>
    <mergeCell ref="E7:G8"/>
    <mergeCell ref="B7:C8"/>
    <mergeCell ref="C28:E28"/>
  </mergeCells>
  <phoneticPr fontId="2"/>
  <dataValidations count="2">
    <dataValidation type="list" allowBlank="1" showInputMessage="1" showErrorMessage="1" sqref="B5:G5" xr:uid="{00000000-0002-0000-0300-000000000000}">
      <formula1>契約</formula1>
    </dataValidation>
    <dataValidation type="list" allowBlank="1" showInputMessage="1" showErrorMessage="1" sqref="B3:G3" xr:uid="{00000000-0002-0000-0300-000001000000}">
      <formula1>$O$12:$O$14</formula1>
    </dataValidation>
  </dataValidations>
  <printOptions horizontalCentered="1"/>
  <pageMargins left="0.51181102362204722" right="0.11811023622047245" top="0.74803149606299213" bottom="0.35433070866141736" header="0.31496062992125984" footer="0.31496062992125984"/>
  <pageSetup paperSize="9" scale="98" orientation="portrait" r:id="rId1"/>
  <headerFooter>
    <oddHeader>&amp;L&amp;"ＭＳ ゴシック,太字"&amp;8 2022年様式Rev1.1</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FF"/>
    <outlinePr summaryBelow="0"/>
    <pageSetUpPr fitToPage="1"/>
  </sheetPr>
  <dimension ref="A1:U34"/>
  <sheetViews>
    <sheetView showGridLines="0" view="pageBreakPreview" zoomScale="89" zoomScaleNormal="100" zoomScaleSheetLayoutView="89" workbookViewId="0">
      <selection activeCell="E7" sqref="E7:G8"/>
    </sheetView>
  </sheetViews>
  <sheetFormatPr defaultColWidth="9" defaultRowHeight="14.4"/>
  <cols>
    <col min="1" max="1" width="1.8984375" style="4" customWidth="1"/>
    <col min="2" max="2" width="4.8984375" style="4" customWidth="1"/>
    <col min="3" max="3" width="7.09765625" style="4" customWidth="1"/>
    <col min="4" max="4" width="4.8984375" style="4" customWidth="1"/>
    <col min="5" max="5" width="39.19921875" style="4" customWidth="1"/>
    <col min="6" max="6" width="4.3984375" style="4" customWidth="1"/>
    <col min="7" max="7" width="19.59765625" style="4" customWidth="1"/>
    <col min="8" max="8" width="3.59765625" style="4" customWidth="1"/>
    <col min="9" max="9" width="9" style="4" customWidth="1"/>
    <col min="10" max="16" width="9" style="4"/>
    <col min="17" max="17" width="11" style="4" customWidth="1"/>
    <col min="18" max="16384" width="9" style="4"/>
  </cols>
  <sheetData>
    <row r="1" spans="1:21" ht="20.100000000000001" customHeight="1">
      <c r="A1" s="595" t="str">
        <f>IF(B5="見積金額内訳書","",IF(B5="最終見積金額内訳書","",Q6))</f>
        <v/>
      </c>
      <c r="B1" s="595"/>
      <c r="C1" s="595"/>
      <c r="D1" s="595"/>
      <c r="F1" s="40"/>
    </row>
    <row r="2" spans="1:21" ht="20.100000000000001" customHeight="1" thickBot="1">
      <c r="A2" s="7"/>
      <c r="B2" s="614" t="s">
        <v>149</v>
      </c>
      <c r="C2" s="615"/>
      <c r="D2" s="615"/>
      <c r="E2" s="615"/>
      <c r="F2" s="615"/>
      <c r="G2" s="615"/>
      <c r="J2" t="s">
        <v>99</v>
      </c>
    </row>
    <row r="3" spans="1:21" ht="20.100000000000001" customHeight="1" thickBot="1">
      <c r="B3" s="602" t="str">
        <f>様式1!B3</f>
        <v>事業名</v>
      </c>
      <c r="C3" s="601"/>
      <c r="D3" s="601"/>
      <c r="E3" s="601"/>
      <c r="F3" s="601"/>
      <c r="G3" s="601"/>
      <c r="J3" s="326">
        <v>0.1</v>
      </c>
    </row>
    <row r="4" spans="1:21" ht="20.100000000000001" customHeight="1">
      <c r="B4" s="599"/>
      <c r="C4" s="600"/>
      <c r="D4" s="600"/>
      <c r="E4" s="600"/>
      <c r="F4" s="600"/>
      <c r="G4" s="600"/>
      <c r="H4" s="18"/>
      <c r="I4" s="17"/>
      <c r="J4" s="17"/>
      <c r="K4" s="17"/>
      <c r="L4" s="17"/>
      <c r="O4" s="4" t="s">
        <v>101</v>
      </c>
      <c r="Q4" s="4" t="s">
        <v>102</v>
      </c>
      <c r="S4" s="43" t="s">
        <v>103</v>
      </c>
      <c r="U4" s="4" t="s">
        <v>104</v>
      </c>
    </row>
    <row r="5" spans="1:21" ht="20.100000000000001" customHeight="1">
      <c r="B5" s="602" t="str">
        <f>様式1!B5</f>
        <v>見積金額内訳書</v>
      </c>
      <c r="C5" s="601"/>
      <c r="D5" s="601"/>
      <c r="E5" s="601"/>
      <c r="F5" s="601"/>
      <c r="G5" s="601"/>
      <c r="H5" s="18"/>
      <c r="I5" s="17"/>
      <c r="J5" s="17"/>
      <c r="K5" s="17"/>
      <c r="L5" s="17"/>
      <c r="O5" s="4" t="s">
        <v>105</v>
      </c>
      <c r="Q5" s="4" t="s">
        <v>106</v>
      </c>
      <c r="S5" s="4" t="s">
        <v>107</v>
      </c>
      <c r="U5" s="4" t="s">
        <v>108</v>
      </c>
    </row>
    <row r="6" spans="1:21" ht="20.100000000000001" customHeight="1">
      <c r="C6" s="41"/>
      <c r="D6" s="41"/>
      <c r="E6" s="41"/>
      <c r="F6" s="41"/>
      <c r="G6" s="41"/>
      <c r="H6" s="41"/>
      <c r="I6" s="42"/>
      <c r="J6" s="42"/>
      <c r="K6" s="42"/>
      <c r="L6" s="42"/>
      <c r="M6" s="42"/>
      <c r="N6" s="42"/>
      <c r="O6" s="4" t="s">
        <v>109</v>
      </c>
      <c r="P6" s="42"/>
      <c r="Q6" s="42" t="s">
        <v>110</v>
      </c>
    </row>
    <row r="7" spans="1:21" ht="20.100000000000001" customHeight="1">
      <c r="B7" s="606" t="str">
        <f>IF(B5="契約金額内訳書",U5,U4)</f>
        <v>提案事業名</v>
      </c>
      <c r="C7" s="606"/>
      <c r="D7" s="249"/>
      <c r="E7" s="611" t="str">
        <f>様式1!E7</f>
        <v>バングラデシュ国ボールペン製造普及実証ビジネス化事業（中小企業支援型）</v>
      </c>
      <c r="F7" s="612"/>
      <c r="G7" s="612"/>
      <c r="H7" s="41"/>
      <c r="I7" s="42"/>
      <c r="J7" s="42"/>
      <c r="K7" s="42"/>
      <c r="L7" s="42"/>
      <c r="M7" s="42"/>
      <c r="N7" s="42"/>
      <c r="O7" s="42"/>
      <c r="P7" s="42"/>
      <c r="Q7" s="88" t="s">
        <v>112</v>
      </c>
    </row>
    <row r="8" spans="1:21" ht="20.100000000000001" customHeight="1">
      <c r="B8" s="606"/>
      <c r="C8" s="606"/>
      <c r="D8" s="249"/>
      <c r="E8" s="613"/>
      <c r="F8" s="613"/>
      <c r="G8" s="613"/>
      <c r="H8" s="41"/>
      <c r="I8" s="42"/>
      <c r="J8" s="42"/>
      <c r="K8" s="42"/>
      <c r="L8" s="42"/>
      <c r="M8" s="42"/>
      <c r="N8" s="42"/>
      <c r="O8" s="42"/>
      <c r="P8" s="42"/>
      <c r="Q8" s="88"/>
    </row>
    <row r="9" spans="1:21" ht="20.100000000000001" customHeight="1">
      <c r="B9" s="249" t="str">
        <f>IF(B5="契約金額内訳書",S5,S4)</f>
        <v>事業提案法人名</v>
      </c>
      <c r="C9" s="249"/>
      <c r="D9" s="249"/>
      <c r="E9" s="570" t="str">
        <f>様式1!E9</f>
        <v>関西株式会社</v>
      </c>
      <c r="F9" s="570"/>
      <c r="G9" s="570"/>
      <c r="H9" s="41"/>
      <c r="I9" s="42"/>
      <c r="J9" s="42"/>
      <c r="K9" s="42"/>
      <c r="L9" s="42"/>
      <c r="M9" s="42"/>
      <c r="N9" s="42"/>
      <c r="O9" s="42"/>
      <c r="P9" s="42"/>
      <c r="Q9" s="42"/>
    </row>
    <row r="10" spans="1:21" ht="20.100000000000001" customHeight="1">
      <c r="C10" s="41"/>
      <c r="D10" s="45"/>
      <c r="E10" s="46"/>
      <c r="F10" s="46"/>
      <c r="G10" s="46"/>
      <c r="H10" s="41"/>
      <c r="I10" s="42"/>
      <c r="J10" s="42"/>
      <c r="K10" s="42"/>
      <c r="L10" s="42"/>
      <c r="M10" s="42"/>
      <c r="N10" s="42"/>
      <c r="O10" s="42"/>
      <c r="P10" s="42"/>
      <c r="Q10" s="42"/>
    </row>
    <row r="11" spans="1:21" ht="20.100000000000001" customHeight="1">
      <c r="I11" s="42"/>
      <c r="J11" s="42"/>
      <c r="K11" s="42"/>
      <c r="L11" s="42"/>
      <c r="M11" s="42"/>
      <c r="N11" s="42"/>
      <c r="O11" s="127" t="s">
        <v>100</v>
      </c>
      <c r="P11" s="42"/>
      <c r="Q11" s="42"/>
      <c r="U11" s="4" t="s">
        <v>114</v>
      </c>
    </row>
    <row r="12" spans="1:21" ht="30" customHeight="1" thickBot="1">
      <c r="B12" s="250" t="str">
        <f>IF(B5="見積金額内訳書",Q4,IF(B5="契約金額内訳書",Q5,Q7))</f>
        <v>見積金額</v>
      </c>
      <c r="C12" s="251"/>
      <c r="D12" s="252"/>
      <c r="E12" s="24">
        <f>G33</f>
        <v>0</v>
      </c>
      <c r="F12" s="25" t="s">
        <v>115</v>
      </c>
      <c r="I12" s="42"/>
      <c r="J12" s="42"/>
      <c r="K12" s="42"/>
      <c r="L12" s="42"/>
      <c r="M12" s="42"/>
      <c r="N12" s="42"/>
      <c r="O12" s="126" t="s">
        <v>150</v>
      </c>
      <c r="P12" s="42"/>
      <c r="Q12" s="42"/>
      <c r="U12" s="4" t="s">
        <v>151</v>
      </c>
    </row>
    <row r="13" spans="1:21" ht="15" customHeight="1">
      <c r="I13" s="42"/>
      <c r="J13" s="42"/>
      <c r="K13" s="42"/>
      <c r="L13" s="42"/>
      <c r="M13" s="42"/>
      <c r="N13" s="42"/>
      <c r="O13" s="126" t="s">
        <v>152</v>
      </c>
      <c r="P13" s="42"/>
      <c r="Q13" s="42"/>
      <c r="U13" s="4" t="s">
        <v>153</v>
      </c>
    </row>
    <row r="14" spans="1:21" ht="15" customHeight="1">
      <c r="I14" s="42"/>
      <c r="J14" s="42"/>
      <c r="K14" s="42"/>
      <c r="L14" s="42"/>
      <c r="M14" s="42"/>
      <c r="N14" s="42"/>
      <c r="O14" s="126" t="s">
        <v>154</v>
      </c>
      <c r="P14" s="42"/>
      <c r="Q14" s="42"/>
      <c r="U14" s="4" t="s">
        <v>155</v>
      </c>
    </row>
    <row r="15" spans="1:21" ht="15" customHeight="1">
      <c r="I15" s="42"/>
      <c r="J15" s="42"/>
      <c r="K15" s="42"/>
      <c r="L15" s="42"/>
      <c r="M15" s="42"/>
      <c r="N15" s="42"/>
      <c r="O15" s="4" t="s">
        <v>116</v>
      </c>
      <c r="P15" s="42"/>
      <c r="Q15" s="42"/>
      <c r="U15" s="4" t="s">
        <v>117</v>
      </c>
    </row>
    <row r="16" spans="1:21" ht="30" customHeight="1" thickBot="1">
      <c r="B16" s="18" t="s">
        <v>121</v>
      </c>
      <c r="C16" s="596" t="s">
        <v>122</v>
      </c>
      <c r="D16" s="596"/>
      <c r="E16" s="596"/>
      <c r="F16" s="19"/>
      <c r="G16" s="20">
        <f>G17+G18+G19</f>
        <v>0</v>
      </c>
      <c r="H16" s="20" t="s">
        <v>115</v>
      </c>
      <c r="O16" s="126" t="s">
        <v>118</v>
      </c>
      <c r="U16" s="4" t="s">
        <v>119</v>
      </c>
    </row>
    <row r="17" spans="2:17" ht="24.9" customHeight="1" thickTop="1">
      <c r="C17" s="21" t="s">
        <v>123</v>
      </c>
      <c r="D17" s="610" t="s">
        <v>124</v>
      </c>
      <c r="E17" s="610"/>
      <c r="F17" s="43"/>
      <c r="G17" s="571">
        <f>様式2_2_2銀外!$D$30</f>
        <v>0</v>
      </c>
      <c r="H17" s="246" t="s">
        <v>115</v>
      </c>
      <c r="O17" s="126" t="s">
        <v>120</v>
      </c>
    </row>
    <row r="18" spans="2:17" ht="24.9" customHeight="1">
      <c r="C18" s="21" t="s">
        <v>125</v>
      </c>
      <c r="D18" s="610" t="s">
        <v>126</v>
      </c>
      <c r="E18" s="610"/>
      <c r="F18" s="43"/>
      <c r="G18" s="572">
        <f>様式2_2_2銀外!$F$30</f>
        <v>0</v>
      </c>
      <c r="H18" s="247" t="s">
        <v>115</v>
      </c>
    </row>
    <row r="19" spans="2:17" ht="24.9" customHeight="1">
      <c r="B19" s="21"/>
      <c r="C19" s="21" t="s">
        <v>127</v>
      </c>
      <c r="D19" s="609" t="s">
        <v>128</v>
      </c>
      <c r="E19" s="609"/>
      <c r="F19" s="22"/>
      <c r="G19" s="572">
        <f>様式2_2_2銀外!$H$30</f>
        <v>0</v>
      </c>
      <c r="H19" s="247" t="s">
        <v>115</v>
      </c>
    </row>
    <row r="20" spans="2:17" ht="30" customHeight="1" thickBot="1">
      <c r="B20" s="18" t="s">
        <v>129</v>
      </c>
      <c r="C20" s="19" t="s">
        <v>130</v>
      </c>
      <c r="D20" s="19"/>
      <c r="E20" s="19"/>
      <c r="F20" s="19"/>
      <c r="G20" s="20">
        <f>G21+G22+G25+G26</f>
        <v>0</v>
      </c>
      <c r="H20" s="20" t="s">
        <v>115</v>
      </c>
      <c r="I20" s="42"/>
      <c r="J20" s="42"/>
      <c r="K20" s="42"/>
      <c r="L20" s="42"/>
      <c r="M20" s="42"/>
      <c r="N20" s="42"/>
      <c r="O20" s="42"/>
      <c r="P20" s="42"/>
      <c r="Q20" s="42"/>
    </row>
    <row r="21" spans="2:17" ht="24.9" customHeight="1" thickTop="1">
      <c r="B21" s="21"/>
      <c r="C21" s="21" t="s">
        <v>123</v>
      </c>
      <c r="D21" s="22" t="s">
        <v>131</v>
      </c>
      <c r="E21" s="22"/>
      <c r="F21" s="22"/>
      <c r="G21" s="246">
        <f>様式2_3機材!$F$5</f>
        <v>0</v>
      </c>
      <c r="H21" s="246" t="s">
        <v>115</v>
      </c>
      <c r="I21" s="42"/>
      <c r="J21" s="42"/>
      <c r="K21" s="42"/>
      <c r="L21" s="42"/>
      <c r="M21" s="42"/>
      <c r="N21" s="42"/>
      <c r="O21" s="42"/>
      <c r="P21" s="42"/>
      <c r="Q21" s="42"/>
    </row>
    <row r="22" spans="2:17" ht="24.9" customHeight="1">
      <c r="C22" s="21" t="s">
        <v>132</v>
      </c>
      <c r="D22" s="4" t="s">
        <v>133</v>
      </c>
      <c r="G22" s="247">
        <f>G23+G24</f>
        <v>0</v>
      </c>
      <c r="H22" s="247" t="s">
        <v>115</v>
      </c>
    </row>
    <row r="23" spans="2:17" ht="24.9" customHeight="1">
      <c r="C23" s="21"/>
      <c r="E23" s="4" t="s">
        <v>134</v>
      </c>
      <c r="G23" s="572">
        <f>様式2_4銀行外!$F$4</f>
        <v>0</v>
      </c>
      <c r="H23" s="247" t="s">
        <v>115</v>
      </c>
      <c r="I23" s="245"/>
    </row>
    <row r="24" spans="2:17" ht="24.9" customHeight="1">
      <c r="C24" s="21"/>
      <c r="E24" s="4" t="s">
        <v>135</v>
      </c>
      <c r="G24" s="572">
        <f>様式2_4銀行外!$F$6</f>
        <v>0</v>
      </c>
      <c r="H24" s="247" t="s">
        <v>115</v>
      </c>
    </row>
    <row r="25" spans="2:17" ht="24.9" customHeight="1">
      <c r="C25" s="35" t="s">
        <v>136</v>
      </c>
      <c r="D25" s="22" t="s">
        <v>137</v>
      </c>
      <c r="G25" s="247">
        <f>様式2_5現地活動費!$E$3</f>
        <v>0</v>
      </c>
      <c r="H25" s="247" t="s">
        <v>115</v>
      </c>
    </row>
    <row r="26" spans="2:17" ht="27" customHeight="1">
      <c r="C26" s="35" t="s">
        <v>138</v>
      </c>
      <c r="D26" s="4" t="s">
        <v>139</v>
      </c>
      <c r="G26" s="247">
        <f>'様式2_6本邦受入活動費&amp;管理費'!$E$4</f>
        <v>0</v>
      </c>
      <c r="H26" s="247" t="s">
        <v>115</v>
      </c>
    </row>
    <row r="27" spans="2:17">
      <c r="C27" s="128"/>
      <c r="G27" s="248"/>
      <c r="H27" s="248"/>
    </row>
    <row r="28" spans="2:17" ht="30" customHeight="1" thickBot="1">
      <c r="B28" s="18" t="s">
        <v>140</v>
      </c>
      <c r="C28" s="596" t="s">
        <v>92</v>
      </c>
      <c r="D28" s="596"/>
      <c r="E28" s="596"/>
      <c r="G28" s="573">
        <f>G29+G30</f>
        <v>0</v>
      </c>
      <c r="H28" s="20" t="s">
        <v>115</v>
      </c>
    </row>
    <row r="29" spans="2:17" ht="30" customHeight="1" thickTop="1">
      <c r="B29" s="18"/>
      <c r="C29" s="596" t="s">
        <v>141</v>
      </c>
      <c r="D29" s="596"/>
      <c r="E29" s="596"/>
      <c r="F29" s="22"/>
      <c r="G29" s="581">
        <f>様式2_4銀行外!$G$50</f>
        <v>0</v>
      </c>
      <c r="H29" s="579" t="s">
        <v>115</v>
      </c>
    </row>
    <row r="30" spans="2:17" ht="30" customHeight="1">
      <c r="B30" s="18"/>
      <c r="C30" s="19" t="s">
        <v>142</v>
      </c>
      <c r="D30" s="19"/>
      <c r="E30" s="19"/>
      <c r="F30" s="22"/>
      <c r="G30" s="572"/>
      <c r="H30" s="580"/>
    </row>
    <row r="31" spans="2:17" ht="30" customHeight="1" thickBot="1">
      <c r="B31" s="18" t="s">
        <v>143</v>
      </c>
      <c r="C31" s="598" t="s">
        <v>144</v>
      </c>
      <c r="D31" s="598"/>
      <c r="E31" s="598"/>
      <c r="F31" s="138"/>
      <c r="G31" s="20">
        <f>G16+G20+G29</f>
        <v>0</v>
      </c>
      <c r="H31" s="20" t="s">
        <v>115</v>
      </c>
    </row>
    <row r="32" spans="2:17" ht="30" customHeight="1" thickTop="1" thickBot="1">
      <c r="B32" s="18" t="s">
        <v>145</v>
      </c>
      <c r="C32" s="598" t="s">
        <v>146</v>
      </c>
      <c r="D32" s="598"/>
      <c r="E32" s="598"/>
      <c r="F32" s="14"/>
      <c r="G32" s="23">
        <f>G31*J3</f>
        <v>0</v>
      </c>
      <c r="H32" s="23" t="s">
        <v>115</v>
      </c>
    </row>
    <row r="33" spans="2:8" ht="30" customHeight="1" thickTop="1" thickBot="1">
      <c r="B33" s="18" t="s">
        <v>147</v>
      </c>
      <c r="C33" s="598" t="s">
        <v>148</v>
      </c>
      <c r="D33" s="598"/>
      <c r="E33" s="598"/>
      <c r="F33" s="598"/>
      <c r="G33" s="23">
        <f>G31+G32</f>
        <v>0</v>
      </c>
      <c r="H33" s="23" t="s">
        <v>115</v>
      </c>
    </row>
    <row r="34" spans="2:8" ht="51" customHeight="1" thickTop="1">
      <c r="B34" s="607"/>
      <c r="C34" s="607"/>
      <c r="D34" s="607"/>
      <c r="E34" s="608"/>
      <c r="F34" s="608"/>
      <c r="G34" s="608"/>
      <c r="H34" s="608"/>
    </row>
  </sheetData>
  <mergeCells count="17">
    <mergeCell ref="C32:E32"/>
    <mergeCell ref="C33:F33"/>
    <mergeCell ref="B34:H34"/>
    <mergeCell ref="C16:E16"/>
    <mergeCell ref="D17:E17"/>
    <mergeCell ref="D18:E18"/>
    <mergeCell ref="D19:E19"/>
    <mergeCell ref="C29:E29"/>
    <mergeCell ref="C31:E31"/>
    <mergeCell ref="C28:E28"/>
    <mergeCell ref="B7:C8"/>
    <mergeCell ref="E7:G8"/>
    <mergeCell ref="A1:D1"/>
    <mergeCell ref="B3:G3"/>
    <mergeCell ref="B4:G4"/>
    <mergeCell ref="B5:G5"/>
    <mergeCell ref="B2:G2"/>
  </mergeCells>
  <phoneticPr fontId="2"/>
  <pageMargins left="0.31496062992125984" right="0.11811023622047245" top="0.74803149606299213" bottom="0.35433070866141736" header="0.31496062992125984" footer="0.31496062992125984"/>
  <pageSetup paperSize="9" scale="9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66FFFF"/>
    <pageSetUpPr fitToPage="1"/>
  </sheetPr>
  <dimension ref="A2:AH95"/>
  <sheetViews>
    <sheetView showGridLines="0" view="pageBreakPreview" topLeftCell="A18" zoomScale="89" zoomScaleNormal="86" zoomScaleSheetLayoutView="89" workbookViewId="0">
      <selection activeCell="A2" sqref="A2:I89"/>
    </sheetView>
  </sheetViews>
  <sheetFormatPr defaultColWidth="9" defaultRowHeight="14.4"/>
  <cols>
    <col min="1" max="1" width="4.59765625" style="15" customWidth="1"/>
    <col min="2" max="2" width="14.59765625" style="15" customWidth="1"/>
    <col min="3" max="3" width="15.59765625" style="15" customWidth="1"/>
    <col min="4" max="4" width="6.59765625" style="139" customWidth="1"/>
    <col min="5" max="5" width="12.59765625" style="15" customWidth="1"/>
    <col min="6" max="6" width="10.59765625" style="15" customWidth="1"/>
    <col min="7" max="7" width="12" style="15" customWidth="1"/>
    <col min="8" max="8" width="16" style="15" customWidth="1"/>
    <col min="9" max="9" width="5.59765625" style="139" customWidth="1"/>
    <col min="10" max="10" width="6.59765625" style="15" customWidth="1"/>
    <col min="11" max="11" width="8.8984375" style="15" hidden="1" customWidth="1"/>
    <col min="12" max="12" width="6.3984375" style="15" hidden="1" customWidth="1"/>
    <col min="13" max="13" width="6.59765625" style="15" customWidth="1"/>
    <col min="14" max="14" width="10.59765625" style="15" hidden="1" customWidth="1"/>
    <col min="15" max="15" width="6.59765625" style="15" hidden="1" customWidth="1"/>
    <col min="16" max="16" width="6.59765625" style="15" customWidth="1"/>
    <col min="17" max="18" width="6.59765625" style="15" hidden="1" customWidth="1"/>
    <col min="19" max="19" width="6.59765625" style="15" customWidth="1"/>
    <col min="20" max="21" width="6.59765625" style="15" hidden="1" customWidth="1"/>
    <col min="22" max="22" width="6.59765625" style="15" customWidth="1"/>
    <col min="23" max="24" width="6.59765625" style="15" hidden="1" customWidth="1"/>
    <col min="25" max="25" width="6.59765625" style="15" customWidth="1"/>
    <col min="26" max="27" width="6.59765625" style="15" hidden="1" customWidth="1"/>
    <col min="28" max="28" width="6.59765625" style="15" customWidth="1"/>
    <col min="29" max="30" width="6.59765625" style="15" hidden="1" customWidth="1"/>
    <col min="31" max="31" width="6.59765625" style="15" customWidth="1"/>
    <col min="32" max="32" width="8.8984375" style="15" hidden="1" customWidth="1"/>
    <col min="33" max="33" width="13.3984375" style="15" hidden="1" customWidth="1"/>
    <col min="34" max="34" width="10.59765625" style="15" customWidth="1"/>
    <col min="35" max="16384" width="9" style="15"/>
  </cols>
  <sheetData>
    <row r="2" spans="1:34" ht="15" customHeight="1">
      <c r="A2" s="616" t="str">
        <f>様式1!B5</f>
        <v>見積金額内訳書</v>
      </c>
      <c r="B2" s="615"/>
      <c r="C2" s="615"/>
      <c r="D2" s="615"/>
      <c r="E2" s="615"/>
      <c r="F2" s="615"/>
      <c r="G2" s="615"/>
      <c r="H2" s="615"/>
      <c r="I2" s="615"/>
      <c r="J2" s="40"/>
      <c r="K2" s="40"/>
      <c r="L2" s="40"/>
      <c r="M2" s="40"/>
      <c r="N2" s="40"/>
      <c r="O2" s="40"/>
      <c r="P2" s="40"/>
      <c r="Q2" s="40"/>
      <c r="R2" s="40"/>
      <c r="S2" s="40"/>
      <c r="T2" s="40"/>
      <c r="U2" s="40"/>
      <c r="V2" s="40"/>
      <c r="W2" s="40"/>
      <c r="X2" s="40"/>
      <c r="Y2" s="40"/>
      <c r="Z2" s="40"/>
      <c r="AA2" s="40"/>
      <c r="AB2" s="40"/>
      <c r="AC2" s="40"/>
      <c r="AD2" s="40"/>
      <c r="AE2" s="40"/>
      <c r="AF2" s="40"/>
      <c r="AG2" s="40"/>
      <c r="AH2" s="40"/>
    </row>
    <row r="3" spans="1:34" ht="15" customHeight="1">
      <c r="A3" s="40"/>
      <c r="B3" s="139"/>
      <c r="C3" s="139"/>
      <c r="E3" s="139"/>
      <c r="F3" s="139"/>
      <c r="G3" s="139"/>
      <c r="H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row>
    <row r="4" spans="1:34" ht="15" customHeight="1">
      <c r="A4" s="236" t="s">
        <v>156</v>
      </c>
      <c r="B4" s="236"/>
      <c r="C4" s="236"/>
      <c r="D4" s="237"/>
      <c r="E4" s="237"/>
    </row>
    <row r="5" spans="1:34" ht="15" customHeight="1" thickBot="1">
      <c r="B5" s="29"/>
      <c r="C5" s="29"/>
    </row>
    <row r="6" spans="1:34" ht="15" customHeight="1" thickBot="1">
      <c r="E6" s="622">
        <f>様式2_2_2その他原価・一般管理費等!$D$30+様式2_2_2その他原価・一般管理費等!$F$30+様式2_2_2その他原価・一般管理費等!$H$30</f>
        <v>0</v>
      </c>
      <c r="F6" s="623"/>
      <c r="G6" s="15" t="s">
        <v>115</v>
      </c>
    </row>
    <row r="7" spans="1:34" ht="15" customHeight="1"/>
    <row r="8" spans="1:34" ht="15" customHeight="1" thickBot="1">
      <c r="A8" s="15" t="s">
        <v>157</v>
      </c>
      <c r="E8" s="620">
        <f>G89</f>
        <v>0</v>
      </c>
      <c r="F8" s="621"/>
      <c r="G8" s="15" t="s">
        <v>115</v>
      </c>
    </row>
    <row r="9" spans="1:34" ht="15" customHeight="1" thickTop="1">
      <c r="E9" s="91"/>
    </row>
    <row r="10" spans="1:34" ht="15" customHeight="1" thickBot="1">
      <c r="B10" s="15" t="s">
        <v>158</v>
      </c>
      <c r="J10" s="236" t="s">
        <v>159</v>
      </c>
      <c r="K10" s="298"/>
      <c r="L10" s="298"/>
      <c r="M10" s="295"/>
      <c r="N10" s="295"/>
      <c r="O10" s="295"/>
      <c r="P10" s="295"/>
      <c r="Q10" s="295"/>
      <c r="R10" s="295"/>
      <c r="S10" s="295"/>
      <c r="T10" s="295"/>
      <c r="U10" s="295"/>
      <c r="V10" s="295"/>
      <c r="W10" s="295"/>
      <c r="X10" s="295"/>
      <c r="Y10" s="295"/>
      <c r="Z10" s="295"/>
      <c r="AA10" s="295"/>
      <c r="AB10" s="295"/>
      <c r="AC10" s="295"/>
      <c r="AD10" s="295"/>
      <c r="AE10" s="298"/>
      <c r="AF10" s="295"/>
      <c r="AG10" s="295"/>
      <c r="AH10" s="295"/>
    </row>
    <row r="11" spans="1:34" ht="15" customHeight="1" thickBot="1">
      <c r="J11" s="617">
        <v>1</v>
      </c>
      <c r="K11" s="618"/>
      <c r="L11" s="619"/>
      <c r="M11" s="617">
        <v>2</v>
      </c>
      <c r="N11" s="618"/>
      <c r="O11" s="619"/>
      <c r="P11" s="617">
        <v>3</v>
      </c>
      <c r="Q11" s="618"/>
      <c r="R11" s="619"/>
      <c r="S11" s="617">
        <v>4</v>
      </c>
      <c r="T11" s="618"/>
      <c r="U11" s="619"/>
      <c r="V11" s="617">
        <v>5</v>
      </c>
      <c r="W11" s="618"/>
      <c r="X11" s="619"/>
      <c r="Y11" s="617">
        <v>6</v>
      </c>
      <c r="Z11" s="618"/>
      <c r="AA11" s="619"/>
      <c r="AB11" s="617">
        <v>7</v>
      </c>
      <c r="AC11" s="618"/>
      <c r="AD11" s="619"/>
      <c r="AE11" s="617" t="s">
        <v>160</v>
      </c>
      <c r="AF11" s="618"/>
      <c r="AG11" s="619"/>
      <c r="AH11" s="279"/>
    </row>
    <row r="12" spans="1:34" ht="30" customHeight="1">
      <c r="A12" s="422" t="s">
        <v>161</v>
      </c>
      <c r="B12" s="47" t="s">
        <v>162</v>
      </c>
      <c r="C12" s="47" t="s">
        <v>163</v>
      </c>
      <c r="D12" s="416" t="s">
        <v>164</v>
      </c>
      <c r="E12" s="416" t="s">
        <v>165</v>
      </c>
      <c r="F12" s="416" t="s">
        <v>166</v>
      </c>
      <c r="G12" s="416" t="s">
        <v>167</v>
      </c>
      <c r="H12" s="416" t="s">
        <v>168</v>
      </c>
      <c r="I12" s="416" t="s">
        <v>169</v>
      </c>
      <c r="J12" s="561" t="str">
        <f>J11&amp;"回目部分払い対象日数"</f>
        <v>1回目部分払い対象日数</v>
      </c>
      <c r="K12" s="414" t="str">
        <f>J11&amp;"回目
部分払いM/M"</f>
        <v>1回目
部分払いM/M</v>
      </c>
      <c r="L12" s="415" t="str">
        <f>J11&amp;"回目部分払い金額"</f>
        <v>1回目部分払い金額</v>
      </c>
      <c r="M12" s="413" t="str">
        <f>M11&amp;"回目部分払い対象日数"</f>
        <v>2回目部分払い対象日数</v>
      </c>
      <c r="N12" s="414" t="str">
        <f>M11&amp;"回目
部分払いM/M"</f>
        <v>2回目
部分払いM/M</v>
      </c>
      <c r="O12" s="415" t="str">
        <f>M11&amp;"回目部分払い金額"</f>
        <v>2回目部分払い金額</v>
      </c>
      <c r="P12" s="413" t="str">
        <f>P11&amp;"回目部分払い対象日数"</f>
        <v>3回目部分払い対象日数</v>
      </c>
      <c r="Q12" s="414" t="str">
        <f>P11&amp;"回目
部分払いM/M"</f>
        <v>3回目
部分払いM/M</v>
      </c>
      <c r="R12" s="415" t="str">
        <f>P11&amp;"回目部分払い金額"</f>
        <v>3回目部分払い金額</v>
      </c>
      <c r="S12" s="413" t="str">
        <f>S11&amp;"回目部分払い対象日数"</f>
        <v>4回目部分払い対象日数</v>
      </c>
      <c r="T12" s="414" t="str">
        <f>S11&amp;"回目
部分払いM/M"</f>
        <v>4回目
部分払いM/M</v>
      </c>
      <c r="U12" s="415" t="str">
        <f>S11&amp;"回目部分払い金額"</f>
        <v>4回目部分払い金額</v>
      </c>
      <c r="V12" s="413" t="str">
        <f>V11&amp;"回目部分払い対象日数"</f>
        <v>5回目部分払い対象日数</v>
      </c>
      <c r="W12" s="414" t="str">
        <f>V11&amp;"回目
部分払いM/M"</f>
        <v>5回目
部分払いM/M</v>
      </c>
      <c r="X12" s="415" t="str">
        <f>V11&amp;"回目部分払い金額"</f>
        <v>5回目部分払い金額</v>
      </c>
      <c r="Y12" s="413" t="str">
        <f>Y11&amp;"回目部分払い対象日数"</f>
        <v>6回目部分払い対象日数</v>
      </c>
      <c r="Z12" s="414" t="str">
        <f>Y11&amp;"回目
部分払いM/M"</f>
        <v>6回目
部分払いM/M</v>
      </c>
      <c r="AA12" s="415" t="str">
        <f>Y11&amp;"回目部分払い金額"</f>
        <v>6回目部分払い金額</v>
      </c>
      <c r="AB12" s="413" t="str">
        <f>AB11&amp;"回目部分払い対象日数"</f>
        <v>7回目部分払い対象日数</v>
      </c>
      <c r="AC12" s="414" t="str">
        <f>AB11&amp;"回目
部分払いM/M"</f>
        <v>7回目
部分払いM/M</v>
      </c>
      <c r="AD12" s="415" t="str">
        <f>AB11&amp;"回目部分払い金額"</f>
        <v>7回目部分払い金額</v>
      </c>
      <c r="AE12" s="413" t="str">
        <f>AE11&amp;"対象日数"</f>
        <v>精算対象日数</v>
      </c>
      <c r="AF12" s="274" t="str">
        <f>AE11&amp;"時M/M"</f>
        <v>精算時M/M</v>
      </c>
      <c r="AG12" s="275" t="str">
        <f>AE11&amp;"金額"</f>
        <v>精算金額</v>
      </c>
      <c r="AH12" s="423" t="s">
        <v>170</v>
      </c>
    </row>
    <row r="13" spans="1:34" ht="27.9" customHeight="1">
      <c r="A13" s="142"/>
      <c r="B13" s="364" t="str">
        <f>IF($A13="","",VLOOKUP($A13,従事者明細!$A$3:$L$52,2,FALSE))</f>
        <v/>
      </c>
      <c r="C13" s="488" t="str">
        <f>IF($A13="","",VLOOKUP($A13,従事者明細!$A$3:$L$52,3,FALSE))</f>
        <v/>
      </c>
      <c r="D13" s="365" t="str">
        <f>IF($A13="","",VLOOKUP($A13,従事者明細!$A$3:$L$52,6,FALSE))</f>
        <v/>
      </c>
      <c r="E13" s="364" t="str">
        <f>IF($A13="","",VLOOKUP($A13,従事者明細!$A$3:$L$52,10,FALSE))</f>
        <v/>
      </c>
      <c r="F13" s="366" t="str">
        <f>IF(I13="","",ROUND(I13/30,2))</f>
        <v/>
      </c>
      <c r="G13" s="367" t="str">
        <f>IF(D13="","",E13*ROUND(F13,2))</f>
        <v/>
      </c>
      <c r="H13" s="368" t="str">
        <f>IF($A13="","",VLOOKUP($A13,従事者明細!$A$3:$F$52,4,FALSE))</f>
        <v/>
      </c>
      <c r="I13" s="142"/>
      <c r="J13" s="350"/>
      <c r="K13" s="268" t="str">
        <f>IF(J13="","",ROUND(J13/30,2))</f>
        <v/>
      </c>
      <c r="L13" s="272" t="str">
        <f>IF(J13="","",K13*$E13)</f>
        <v/>
      </c>
      <c r="M13" s="350"/>
      <c r="N13" s="268" t="str">
        <f>IF(M13="","",ROUND(M13/30,2))</f>
        <v/>
      </c>
      <c r="O13" s="272" t="str">
        <f>IF(M13="","",N13*$E13)</f>
        <v/>
      </c>
      <c r="P13" s="350"/>
      <c r="Q13" s="268" t="str">
        <f>IF(P13="","",ROUND(P13/30,2))</f>
        <v/>
      </c>
      <c r="R13" s="272" t="str">
        <f>IF(P13="","",Q13*$E13)</f>
        <v/>
      </c>
      <c r="S13" s="350"/>
      <c r="T13" s="268" t="str">
        <f>IF(S13="","",ROUND(S13/30,2))</f>
        <v/>
      </c>
      <c r="U13" s="272" t="str">
        <f>IF(S13="","",T13*$E13)</f>
        <v/>
      </c>
      <c r="V13" s="350"/>
      <c r="W13" s="268" t="str">
        <f>IF(V13="","",ROUND(V13/30,2))</f>
        <v/>
      </c>
      <c r="X13" s="272" t="str">
        <f>IF(V13="","",W13*$E13)</f>
        <v/>
      </c>
      <c r="Y13" s="271"/>
      <c r="Z13" s="268" t="str">
        <f>IF(Y13="","",ROUND(Y13/30,2))</f>
        <v/>
      </c>
      <c r="AA13" s="272" t="str">
        <f>IF(Y13="","",Z13*$E13)</f>
        <v/>
      </c>
      <c r="AB13" s="271"/>
      <c r="AC13" s="268" t="str">
        <f>IF(AB13="","",ROUND(AB13/30,2))</f>
        <v/>
      </c>
      <c r="AD13" s="272" t="str">
        <f>IF(AB13="","",AC13*$E13)</f>
        <v/>
      </c>
      <c r="AE13" s="350"/>
      <c r="AF13" s="268" t="str">
        <f>IF(AE13="","",ROUND(AE13/30,2))</f>
        <v/>
      </c>
      <c r="AG13" s="272" t="str">
        <f>IF(AE13="","",AF13*$E13)</f>
        <v/>
      </c>
      <c r="AH13" s="280">
        <f>$I13-SUM(M13,J13,P13,S13,V13,Y13,AB13,AE13)</f>
        <v>0</v>
      </c>
    </row>
    <row r="14" spans="1:34" ht="27.9" customHeight="1">
      <c r="A14" s="142"/>
      <c r="B14" s="364" t="str">
        <f>IF($A14="","",VLOOKUP($A14,従事者明細!$A$3:$L$52,2,FALSE))</f>
        <v/>
      </c>
      <c r="C14" s="488" t="str">
        <f>IF($A14="","",VLOOKUP($A14,従事者明細!$A$3:$L$52,3,FALSE))</f>
        <v/>
      </c>
      <c r="D14" s="365" t="str">
        <f>IF($A14="","",VLOOKUP($A14,従事者明細!$A$3:$L$52,6,FALSE))</f>
        <v/>
      </c>
      <c r="E14" s="364" t="str">
        <f>IF($A14="","",VLOOKUP($A14,従事者明細!$A$3:$L$52,10,FALSE))</f>
        <v/>
      </c>
      <c r="F14" s="366" t="str">
        <f>IF(I14="","",ROUND(I14/30,2))</f>
        <v/>
      </c>
      <c r="G14" s="367" t="str">
        <f>IF(D14="","",E14*ROUND(F14,2))</f>
        <v/>
      </c>
      <c r="H14" s="368" t="str">
        <f>IF($A14="","",VLOOKUP($A14,従事者明細!$A$3:$F$52,4,FALSE))</f>
        <v/>
      </c>
      <c r="I14" s="142"/>
      <c r="J14" s="350"/>
      <c r="K14" s="268" t="str">
        <f t="shared" ref="K14:K19" si="0">IF(J14="","",ROUND(J14/30,2))</f>
        <v/>
      </c>
      <c r="L14" s="272" t="str">
        <f t="shared" ref="L14:L19" si="1">IF(J14="","",K14*$E14)</f>
        <v/>
      </c>
      <c r="M14" s="350"/>
      <c r="N14" s="268" t="str">
        <f t="shared" ref="N14:N27" si="2">IF(M14="","",ROUND(M14/30,2))</f>
        <v/>
      </c>
      <c r="O14" s="272" t="str">
        <f t="shared" ref="O14:O27" si="3">IF(M14="","",N14*$E14)</f>
        <v/>
      </c>
      <c r="P14" s="350"/>
      <c r="Q14" s="268" t="str">
        <f t="shared" ref="Q14:Q27" si="4">IF(P14="","",ROUND(P14/30,2))</f>
        <v/>
      </c>
      <c r="R14" s="272" t="str">
        <f t="shared" ref="R14:R27" si="5">IF(P14="","",Q14*$E14)</f>
        <v/>
      </c>
      <c r="S14" s="350"/>
      <c r="T14" s="268" t="str">
        <f t="shared" ref="T14:T27" si="6">IF(S14="","",ROUND(S14/30,2))</f>
        <v/>
      </c>
      <c r="U14" s="272" t="str">
        <f t="shared" ref="U14:U27" si="7">IF(S14="","",T14*$E14)</f>
        <v/>
      </c>
      <c r="V14" s="350"/>
      <c r="W14" s="268" t="str">
        <f t="shared" ref="W14:W27" si="8">IF(V14="","",ROUND(V14/30,2))</f>
        <v/>
      </c>
      <c r="X14" s="272" t="str">
        <f t="shared" ref="X14:X27" si="9">IF(V14="","",W14*$E14)</f>
        <v/>
      </c>
      <c r="Y14" s="271"/>
      <c r="Z14" s="268" t="str">
        <f t="shared" ref="Z14:Z27" si="10">IF(Y14="","",ROUND(Y14/30,2))</f>
        <v/>
      </c>
      <c r="AA14" s="272" t="str">
        <f t="shared" ref="AA14:AA27" si="11">IF(Y14="","",Z14*$E14)</f>
        <v/>
      </c>
      <c r="AB14" s="271"/>
      <c r="AC14" s="268" t="str">
        <f t="shared" ref="AC14:AC27" si="12">IF(AB14="","",ROUND(AB14/30,2))</f>
        <v/>
      </c>
      <c r="AD14" s="272" t="str">
        <f t="shared" ref="AD14:AD27" si="13">IF(AB14="","",AC14*$E14)</f>
        <v/>
      </c>
      <c r="AE14" s="350"/>
      <c r="AF14" s="268" t="str">
        <f t="shared" ref="AF14:AF27" si="14">IF(AE14="","",ROUND(AE14/30,2))</f>
        <v/>
      </c>
      <c r="AG14" s="272" t="str">
        <f t="shared" ref="AG14:AG27" si="15">IF(AE14="","",AF14*$E14)</f>
        <v/>
      </c>
      <c r="AH14" s="280">
        <f t="shared" ref="AH14:AH26" si="16">$I14-SUM(M14,J14,P14,S14,V14,Y14,AB14,AE14)</f>
        <v>0</v>
      </c>
    </row>
    <row r="15" spans="1:34" ht="27.9" customHeight="1">
      <c r="A15" s="142"/>
      <c r="B15" s="364" t="str">
        <f>IF($A15="","",VLOOKUP($A15,従事者明細!$A$3:$L$52,2,FALSE))</f>
        <v/>
      </c>
      <c r="C15" s="488" t="str">
        <f>IF($A15="","",VLOOKUP($A15,従事者明細!$A$3:$L$52,3,FALSE))</f>
        <v/>
      </c>
      <c r="D15" s="365" t="str">
        <f>IF($A15="","",VLOOKUP($A15,従事者明細!$A$3:$L$52,6,FALSE))</f>
        <v/>
      </c>
      <c r="E15" s="364" t="str">
        <f>IF($A15="","",VLOOKUP($A15,従事者明細!$A$3:$L$52,10,FALSE))</f>
        <v/>
      </c>
      <c r="F15" s="366" t="str">
        <f t="shared" ref="F15:F27" si="17">IF(I15="","",ROUND(I15/30,2))</f>
        <v/>
      </c>
      <c r="G15" s="367" t="str">
        <f t="shared" ref="G15:G27" si="18">IF(D15="","",E15*ROUND(F15,2))</f>
        <v/>
      </c>
      <c r="H15" s="368" t="str">
        <f>IF($A15="","",VLOOKUP($A15,従事者明細!$A$3:$F$52,4,FALSE))</f>
        <v/>
      </c>
      <c r="I15" s="142"/>
      <c r="J15" s="350"/>
      <c r="K15" s="268" t="str">
        <f t="shared" si="0"/>
        <v/>
      </c>
      <c r="L15" s="272" t="str">
        <f t="shared" si="1"/>
        <v/>
      </c>
      <c r="M15" s="350"/>
      <c r="N15" s="268" t="str">
        <f t="shared" si="2"/>
        <v/>
      </c>
      <c r="O15" s="272" t="str">
        <f t="shared" si="3"/>
        <v/>
      </c>
      <c r="P15" s="350"/>
      <c r="Q15" s="268" t="str">
        <f t="shared" si="4"/>
        <v/>
      </c>
      <c r="R15" s="272" t="str">
        <f t="shared" si="5"/>
        <v/>
      </c>
      <c r="S15" s="350"/>
      <c r="T15" s="268" t="str">
        <f t="shared" si="6"/>
        <v/>
      </c>
      <c r="U15" s="272" t="str">
        <f t="shared" si="7"/>
        <v/>
      </c>
      <c r="V15" s="350"/>
      <c r="W15" s="268" t="str">
        <f t="shared" si="8"/>
        <v/>
      </c>
      <c r="X15" s="272" t="str">
        <f t="shared" si="9"/>
        <v/>
      </c>
      <c r="Y15" s="271"/>
      <c r="Z15" s="268" t="str">
        <f t="shared" si="10"/>
        <v/>
      </c>
      <c r="AA15" s="272" t="str">
        <f t="shared" si="11"/>
        <v/>
      </c>
      <c r="AB15" s="271"/>
      <c r="AC15" s="268" t="str">
        <f t="shared" si="12"/>
        <v/>
      </c>
      <c r="AD15" s="272" t="str">
        <f t="shared" si="13"/>
        <v/>
      </c>
      <c r="AE15" s="350"/>
      <c r="AF15" s="268" t="str">
        <f t="shared" si="14"/>
        <v/>
      </c>
      <c r="AG15" s="272" t="str">
        <f t="shared" si="15"/>
        <v/>
      </c>
      <c r="AH15" s="280">
        <f t="shared" si="16"/>
        <v>0</v>
      </c>
    </row>
    <row r="16" spans="1:34" ht="27.9" customHeight="1">
      <c r="A16" s="142"/>
      <c r="B16" s="364" t="str">
        <f>IF($A16="","",VLOOKUP($A16,従事者明細!$A$3:$L$52,2,FALSE))</f>
        <v/>
      </c>
      <c r="C16" s="488" t="str">
        <f>IF($A16="","",VLOOKUP($A16,従事者明細!$A$3:$L$52,3,FALSE))</f>
        <v/>
      </c>
      <c r="D16" s="365" t="str">
        <f>IF($A16="","",VLOOKUP($A16,従事者明細!$A$3:$L$52,6,FALSE))</f>
        <v/>
      </c>
      <c r="E16" s="364" t="str">
        <f>IF($A16="","",VLOOKUP($A16,従事者明細!$A$3:$L$52,10,FALSE))</f>
        <v/>
      </c>
      <c r="F16" s="366" t="str">
        <f t="shared" si="17"/>
        <v/>
      </c>
      <c r="G16" s="367" t="str">
        <f>IF(D16="","",E16*ROUND(F16,2))</f>
        <v/>
      </c>
      <c r="H16" s="368" t="str">
        <f>IF($A16="","",VLOOKUP($A16,従事者明細!$A$3:$F$52,4,FALSE))</f>
        <v/>
      </c>
      <c r="I16" s="142"/>
      <c r="J16" s="350"/>
      <c r="K16" s="268" t="str">
        <f t="shared" si="0"/>
        <v/>
      </c>
      <c r="L16" s="272" t="str">
        <f t="shared" si="1"/>
        <v/>
      </c>
      <c r="M16" s="350"/>
      <c r="N16" s="268" t="str">
        <f t="shared" si="2"/>
        <v/>
      </c>
      <c r="O16" s="272" t="str">
        <f t="shared" si="3"/>
        <v/>
      </c>
      <c r="P16" s="350"/>
      <c r="Q16" s="268" t="str">
        <f t="shared" si="4"/>
        <v/>
      </c>
      <c r="R16" s="272" t="str">
        <f t="shared" si="5"/>
        <v/>
      </c>
      <c r="S16" s="350"/>
      <c r="T16" s="268" t="str">
        <f t="shared" si="6"/>
        <v/>
      </c>
      <c r="U16" s="272" t="str">
        <f t="shared" si="7"/>
        <v/>
      </c>
      <c r="V16" s="350"/>
      <c r="W16" s="268" t="str">
        <f t="shared" si="8"/>
        <v/>
      </c>
      <c r="X16" s="272" t="str">
        <f t="shared" si="9"/>
        <v/>
      </c>
      <c r="Y16" s="271"/>
      <c r="Z16" s="268" t="str">
        <f t="shared" si="10"/>
        <v/>
      </c>
      <c r="AA16" s="272" t="str">
        <f t="shared" si="11"/>
        <v/>
      </c>
      <c r="AB16" s="271"/>
      <c r="AC16" s="268" t="str">
        <f t="shared" si="12"/>
        <v/>
      </c>
      <c r="AD16" s="272" t="str">
        <f t="shared" si="13"/>
        <v/>
      </c>
      <c r="AE16" s="350"/>
      <c r="AF16" s="268" t="str">
        <f t="shared" si="14"/>
        <v/>
      </c>
      <c r="AG16" s="272" t="str">
        <f t="shared" si="15"/>
        <v/>
      </c>
      <c r="AH16" s="280">
        <f t="shared" si="16"/>
        <v>0</v>
      </c>
    </row>
    <row r="17" spans="1:34" ht="27.9" customHeight="1">
      <c r="A17" s="407"/>
      <c r="B17" s="364" t="str">
        <f>IF($A17="","",VLOOKUP($A17,従事者明細!$A$3:$L$52,2,FALSE))</f>
        <v/>
      </c>
      <c r="C17" s="488" t="str">
        <f>IF($A17="","",VLOOKUP($A17,従事者明細!$A$3:$L$52,3,FALSE))</f>
        <v/>
      </c>
      <c r="D17" s="365" t="str">
        <f>IF($A17="","",VLOOKUP($A17,従事者明細!$A$3:$L$52,6,FALSE))</f>
        <v/>
      </c>
      <c r="E17" s="364" t="str">
        <f>IF($A17="","",VLOOKUP($A17,従事者明細!$A$3:$L$52,10,FALSE))</f>
        <v/>
      </c>
      <c r="F17" s="366" t="str">
        <f>IF(I18="","",ROUND(I18/30,2))</f>
        <v/>
      </c>
      <c r="G17" s="367" t="str">
        <f t="shared" si="18"/>
        <v/>
      </c>
      <c r="H17" s="368" t="str">
        <f>IF($A17="","",VLOOKUP($A17,従事者明細!$A$3:$F$52,4,FALSE))</f>
        <v/>
      </c>
      <c r="I17" s="142"/>
      <c r="J17" s="350"/>
      <c r="K17" s="268" t="str">
        <f t="shared" si="0"/>
        <v/>
      </c>
      <c r="L17" s="272" t="str">
        <f t="shared" si="1"/>
        <v/>
      </c>
      <c r="M17" s="350"/>
      <c r="N17" s="268" t="str">
        <f t="shared" si="2"/>
        <v/>
      </c>
      <c r="O17" s="272" t="str">
        <f t="shared" si="3"/>
        <v/>
      </c>
      <c r="P17" s="350"/>
      <c r="Q17" s="268" t="str">
        <f t="shared" si="4"/>
        <v/>
      </c>
      <c r="R17" s="272" t="str">
        <f t="shared" si="5"/>
        <v/>
      </c>
      <c r="S17" s="350"/>
      <c r="T17" s="268" t="str">
        <f t="shared" si="6"/>
        <v/>
      </c>
      <c r="U17" s="272" t="str">
        <f t="shared" si="7"/>
        <v/>
      </c>
      <c r="V17" s="350"/>
      <c r="W17" s="268" t="str">
        <f t="shared" si="8"/>
        <v/>
      </c>
      <c r="X17" s="272" t="str">
        <f t="shared" si="9"/>
        <v/>
      </c>
      <c r="Y17" s="271"/>
      <c r="Z17" s="268" t="str">
        <f t="shared" si="10"/>
        <v/>
      </c>
      <c r="AA17" s="272" t="str">
        <f t="shared" si="11"/>
        <v/>
      </c>
      <c r="AB17" s="271"/>
      <c r="AC17" s="268" t="str">
        <f t="shared" si="12"/>
        <v/>
      </c>
      <c r="AD17" s="272" t="str">
        <f t="shared" si="13"/>
        <v/>
      </c>
      <c r="AE17" s="350"/>
      <c r="AF17" s="268" t="str">
        <f t="shared" si="14"/>
        <v/>
      </c>
      <c r="AG17" s="272" t="str">
        <f t="shared" si="15"/>
        <v/>
      </c>
      <c r="AH17" s="280">
        <f>$I18-SUM(M17,J17,P17,S17,V17,Y17,AB17,AE17)</f>
        <v>0</v>
      </c>
    </row>
    <row r="18" spans="1:34" ht="27.9" customHeight="1">
      <c r="A18" s="407"/>
      <c r="B18" s="364" t="str">
        <f>IF($A18="","",VLOOKUP($A18,従事者明細!$A$3:$L$52,2,FALSE))</f>
        <v/>
      </c>
      <c r="C18" s="488" t="str">
        <f>IF($A18="","",VLOOKUP($A18,従事者明細!$A$3:$L$52,3,FALSE))</f>
        <v/>
      </c>
      <c r="D18" s="365" t="str">
        <f>IF($A18="","",VLOOKUP($A18,従事者明細!$A$3:$L$52,6,FALSE))</f>
        <v/>
      </c>
      <c r="E18" s="364" t="str">
        <f>IF($A18="","",VLOOKUP($A18,従事者明細!$A$3:$L$52,10,FALSE))</f>
        <v/>
      </c>
      <c r="F18" s="366" t="str">
        <f>IF(I19="","",ROUND(I19/30,2))</f>
        <v/>
      </c>
      <c r="G18" s="367" t="str">
        <f t="shared" si="18"/>
        <v/>
      </c>
      <c r="H18" s="368" t="str">
        <f>IF($A18="","",VLOOKUP($A18,従事者明細!$A$3:$F$52,4,FALSE))</f>
        <v/>
      </c>
      <c r="I18" s="142"/>
      <c r="J18" s="350"/>
      <c r="K18" s="268" t="str">
        <f t="shared" si="0"/>
        <v/>
      </c>
      <c r="L18" s="272" t="str">
        <f>IF(J18="","",K18*$E18)</f>
        <v/>
      </c>
      <c r="M18" s="350"/>
      <c r="N18" s="268" t="str">
        <f>IF(M18="","",ROUND(M18/30,2))</f>
        <v/>
      </c>
      <c r="O18" s="272" t="str">
        <f>IF(M18="","",N18*$E18)</f>
        <v/>
      </c>
      <c r="P18" s="350"/>
      <c r="Q18" s="268" t="str">
        <f t="shared" si="4"/>
        <v/>
      </c>
      <c r="R18" s="272" t="str">
        <f t="shared" si="5"/>
        <v/>
      </c>
      <c r="S18" s="350"/>
      <c r="T18" s="268" t="str">
        <f t="shared" si="6"/>
        <v/>
      </c>
      <c r="U18" s="272" t="str">
        <f t="shared" si="7"/>
        <v/>
      </c>
      <c r="V18" s="350"/>
      <c r="W18" s="268" t="str">
        <f t="shared" si="8"/>
        <v/>
      </c>
      <c r="X18" s="272" t="str">
        <f t="shared" si="9"/>
        <v/>
      </c>
      <c r="Y18" s="271"/>
      <c r="Z18" s="268" t="str">
        <f t="shared" si="10"/>
        <v/>
      </c>
      <c r="AA18" s="272" t="str">
        <f t="shared" si="11"/>
        <v/>
      </c>
      <c r="AB18" s="271"/>
      <c r="AC18" s="268" t="str">
        <f t="shared" si="12"/>
        <v/>
      </c>
      <c r="AD18" s="272" t="str">
        <f t="shared" si="13"/>
        <v/>
      </c>
      <c r="AE18" s="350"/>
      <c r="AF18" s="268" t="str">
        <f t="shared" si="14"/>
        <v/>
      </c>
      <c r="AG18" s="272" t="str">
        <f t="shared" si="15"/>
        <v/>
      </c>
      <c r="AH18" s="280">
        <f>$I19-SUM(M18,J18,P18,S18,V18,Y18,AB18,AE18)</f>
        <v>0</v>
      </c>
    </row>
    <row r="19" spans="1:34" ht="27.9" customHeight="1" thickBot="1">
      <c r="A19" s="407"/>
      <c r="B19" s="364" t="str">
        <f>IF($A19="","",VLOOKUP($A19,従事者明細!$A$3:$L$52,2,FALSE))</f>
        <v/>
      </c>
      <c r="C19" s="488" t="str">
        <f>IF($A19="","",VLOOKUP($A19,従事者明細!$A$3:$L$52,3,FALSE))</f>
        <v/>
      </c>
      <c r="D19" s="365" t="str">
        <f>IF($A19="","",VLOOKUP($A19,従事者明細!$A$3:$L$52,6,FALSE))</f>
        <v/>
      </c>
      <c r="E19" s="364" t="str">
        <f>IF($A19="","",VLOOKUP($A19,従事者明細!$A$3:$L$52,10,FALSE))</f>
        <v/>
      </c>
      <c r="F19" s="366" t="str">
        <f t="shared" si="17"/>
        <v/>
      </c>
      <c r="G19" s="367" t="str">
        <f t="shared" si="18"/>
        <v/>
      </c>
      <c r="H19" s="368" t="str">
        <f>IF($A19="","",VLOOKUP($A19,従事者明細!$A$3:$F$52,4,FALSE))</f>
        <v/>
      </c>
      <c r="I19" s="142"/>
      <c r="J19" s="350"/>
      <c r="K19" s="268" t="str">
        <f t="shared" si="0"/>
        <v/>
      </c>
      <c r="L19" s="272" t="str">
        <f t="shared" si="1"/>
        <v/>
      </c>
      <c r="M19" s="350"/>
      <c r="N19" s="268" t="str">
        <f t="shared" si="2"/>
        <v/>
      </c>
      <c r="O19" s="272" t="str">
        <f t="shared" si="3"/>
        <v/>
      </c>
      <c r="P19" s="350"/>
      <c r="Q19" s="268" t="str">
        <f t="shared" si="4"/>
        <v/>
      </c>
      <c r="R19" s="272" t="str">
        <f t="shared" si="5"/>
        <v/>
      </c>
      <c r="S19" s="350"/>
      <c r="T19" s="268" t="str">
        <f t="shared" si="6"/>
        <v/>
      </c>
      <c r="U19" s="272" t="str">
        <f t="shared" si="7"/>
        <v/>
      </c>
      <c r="V19" s="350"/>
      <c r="W19" s="268" t="str">
        <f t="shared" si="8"/>
        <v/>
      </c>
      <c r="X19" s="272" t="str">
        <f t="shared" si="9"/>
        <v/>
      </c>
      <c r="Y19" s="271"/>
      <c r="Z19" s="268" t="str">
        <f t="shared" si="10"/>
        <v/>
      </c>
      <c r="AA19" s="272" t="str">
        <f t="shared" si="11"/>
        <v/>
      </c>
      <c r="AB19" s="271"/>
      <c r="AC19" s="268" t="str">
        <f t="shared" si="12"/>
        <v/>
      </c>
      <c r="AD19" s="272" t="str">
        <f t="shared" si="13"/>
        <v/>
      </c>
      <c r="AE19" s="350"/>
      <c r="AF19" s="268" t="str">
        <f t="shared" si="14"/>
        <v/>
      </c>
      <c r="AG19" s="272" t="str">
        <f t="shared" si="15"/>
        <v/>
      </c>
      <c r="AH19" s="280">
        <f t="shared" si="16"/>
        <v>0</v>
      </c>
    </row>
    <row r="20" spans="1:34" ht="27.9" hidden="1" customHeight="1">
      <c r="A20" s="407"/>
      <c r="B20" s="364" t="str">
        <f>IF($A20="","",VLOOKUP($A20,従事者明細!$A$3:$L$52,2,FALSE))</f>
        <v/>
      </c>
      <c r="C20" s="417" t="str">
        <f>IF($A20="","",VLOOKUP($A20,従事者明細!$A$3:$L$52,3,FALSE))</f>
        <v/>
      </c>
      <c r="D20" s="365" t="str">
        <f>IF($A20="","",VLOOKUP($A20,従事者明細!$A$3:$L$52,6,FALSE))</f>
        <v/>
      </c>
      <c r="E20" s="364" t="str">
        <f>IF($A20="","",VLOOKUP($A20,従事者明細!$A$3:$L$52,10,FALSE))</f>
        <v/>
      </c>
      <c r="F20" s="366" t="str">
        <f t="shared" si="17"/>
        <v/>
      </c>
      <c r="G20" s="367" t="str">
        <f t="shared" si="18"/>
        <v/>
      </c>
      <c r="H20" s="368" t="str">
        <f>IF($A20="","",VLOOKUP($A20,従事者明細!$A$3:$F$52,4,FALSE))</f>
        <v/>
      </c>
      <c r="I20" s="410"/>
      <c r="J20" s="350"/>
      <c r="K20" s="268" t="str">
        <f t="shared" ref="K20:K27" si="19">IF(J20="","",ROUND(J20/30,2))</f>
        <v/>
      </c>
      <c r="L20" s="272" t="str">
        <f t="shared" ref="L20:L27" si="20">IF(J20="","",K20*$E20)</f>
        <v/>
      </c>
      <c r="M20" s="350"/>
      <c r="N20" s="268" t="str">
        <f t="shared" si="2"/>
        <v/>
      </c>
      <c r="O20" s="272" t="str">
        <f t="shared" si="3"/>
        <v/>
      </c>
      <c r="P20" s="350"/>
      <c r="Q20" s="268" t="str">
        <f t="shared" si="4"/>
        <v/>
      </c>
      <c r="R20" s="272" t="str">
        <f t="shared" si="5"/>
        <v/>
      </c>
      <c r="S20" s="350"/>
      <c r="T20" s="268" t="str">
        <f t="shared" si="6"/>
        <v/>
      </c>
      <c r="U20" s="272" t="str">
        <f t="shared" si="7"/>
        <v/>
      </c>
      <c r="V20" s="350"/>
      <c r="W20" s="268" t="str">
        <f t="shared" si="8"/>
        <v/>
      </c>
      <c r="X20" s="272" t="str">
        <f t="shared" si="9"/>
        <v/>
      </c>
      <c r="Y20" s="271"/>
      <c r="Z20" s="268" t="str">
        <f t="shared" si="10"/>
        <v/>
      </c>
      <c r="AA20" s="272" t="str">
        <f t="shared" si="11"/>
        <v/>
      </c>
      <c r="AB20" s="271"/>
      <c r="AC20" s="268" t="str">
        <f t="shared" si="12"/>
        <v/>
      </c>
      <c r="AD20" s="272" t="str">
        <f t="shared" si="13"/>
        <v/>
      </c>
      <c r="AE20" s="350"/>
      <c r="AF20" s="268" t="str">
        <f t="shared" si="14"/>
        <v/>
      </c>
      <c r="AG20" s="272" t="str">
        <f t="shared" si="15"/>
        <v/>
      </c>
      <c r="AH20" s="280">
        <f t="shared" si="16"/>
        <v>0</v>
      </c>
    </row>
    <row r="21" spans="1:34" ht="27.9" hidden="1" customHeight="1">
      <c r="A21" s="407"/>
      <c r="B21" s="364" t="str">
        <f>IF($A21="","",VLOOKUP($A21,従事者明細!$A$3:$L$52,2,FALSE))</f>
        <v/>
      </c>
      <c r="C21" s="417" t="str">
        <f>IF($A21="","",VLOOKUP($A21,従事者明細!$A$3:$L$52,3,FALSE))</f>
        <v/>
      </c>
      <c r="D21" s="365" t="str">
        <f>IF($A21="","",VLOOKUP($A21,従事者明細!$A$3:$L$52,6,FALSE))</f>
        <v/>
      </c>
      <c r="E21" s="364" t="str">
        <f>IF($A21="","",VLOOKUP($A21,従事者明細!$A$3:$L$52,10,FALSE))</f>
        <v/>
      </c>
      <c r="F21" s="366" t="str">
        <f t="shared" si="17"/>
        <v/>
      </c>
      <c r="G21" s="367" t="str">
        <f t="shared" si="18"/>
        <v/>
      </c>
      <c r="H21" s="368" t="str">
        <f>IF($A21="","",VLOOKUP($A21,従事者明細!$A$3:$F$52,4,FALSE))</f>
        <v/>
      </c>
      <c r="I21" s="410"/>
      <c r="J21" s="350"/>
      <c r="K21" s="268" t="str">
        <f t="shared" si="19"/>
        <v/>
      </c>
      <c r="L21" s="272" t="str">
        <f t="shared" si="20"/>
        <v/>
      </c>
      <c r="M21" s="350"/>
      <c r="N21" s="268" t="str">
        <f t="shared" si="2"/>
        <v/>
      </c>
      <c r="O21" s="272" t="str">
        <f t="shared" si="3"/>
        <v/>
      </c>
      <c r="P21" s="350"/>
      <c r="Q21" s="268" t="str">
        <f t="shared" si="4"/>
        <v/>
      </c>
      <c r="R21" s="272" t="str">
        <f t="shared" si="5"/>
        <v/>
      </c>
      <c r="S21" s="350"/>
      <c r="T21" s="268" t="str">
        <f t="shared" si="6"/>
        <v/>
      </c>
      <c r="U21" s="272" t="str">
        <f t="shared" si="7"/>
        <v/>
      </c>
      <c r="V21" s="350"/>
      <c r="W21" s="268" t="str">
        <f t="shared" si="8"/>
        <v/>
      </c>
      <c r="X21" s="272" t="str">
        <f t="shared" si="9"/>
        <v/>
      </c>
      <c r="Y21" s="271"/>
      <c r="Z21" s="268" t="str">
        <f t="shared" si="10"/>
        <v/>
      </c>
      <c r="AA21" s="272" t="str">
        <f t="shared" si="11"/>
        <v/>
      </c>
      <c r="AB21" s="271"/>
      <c r="AC21" s="268" t="str">
        <f t="shared" si="12"/>
        <v/>
      </c>
      <c r="AD21" s="272" t="str">
        <f t="shared" si="13"/>
        <v/>
      </c>
      <c r="AE21" s="350"/>
      <c r="AF21" s="268" t="str">
        <f t="shared" si="14"/>
        <v/>
      </c>
      <c r="AG21" s="272" t="str">
        <f t="shared" si="15"/>
        <v/>
      </c>
      <c r="AH21" s="280">
        <f t="shared" si="16"/>
        <v>0</v>
      </c>
    </row>
    <row r="22" spans="1:34" ht="27.9" hidden="1" customHeight="1">
      <c r="A22" s="407"/>
      <c r="B22" s="364" t="str">
        <f>IF($A22="","",VLOOKUP($A22,従事者明細!$A$3:$L$52,2,FALSE))</f>
        <v/>
      </c>
      <c r="C22" s="417" t="str">
        <f>IF($A22="","",VLOOKUP($A22,従事者明細!$A$3:$L$52,3,FALSE))</f>
        <v/>
      </c>
      <c r="D22" s="365" t="str">
        <f>IF($A22="","",VLOOKUP($A22,従事者明細!$A$3:$L$52,6,FALSE))</f>
        <v/>
      </c>
      <c r="E22" s="364" t="str">
        <f>IF($A22="","",VLOOKUP($A22,従事者明細!$A$3:$L$52,10,FALSE))</f>
        <v/>
      </c>
      <c r="F22" s="366" t="str">
        <f t="shared" si="17"/>
        <v/>
      </c>
      <c r="G22" s="367" t="str">
        <f t="shared" si="18"/>
        <v/>
      </c>
      <c r="H22" s="368" t="str">
        <f>IF($A22="","",VLOOKUP($A22,従事者明細!$A$3:$F$52,4,FALSE))</f>
        <v/>
      </c>
      <c r="I22" s="410"/>
      <c r="J22" s="350"/>
      <c r="K22" s="268" t="str">
        <f t="shared" si="19"/>
        <v/>
      </c>
      <c r="L22" s="272" t="str">
        <f t="shared" si="20"/>
        <v/>
      </c>
      <c r="M22" s="350"/>
      <c r="N22" s="268" t="str">
        <f t="shared" si="2"/>
        <v/>
      </c>
      <c r="O22" s="272" t="str">
        <f t="shared" si="3"/>
        <v/>
      </c>
      <c r="P22" s="350"/>
      <c r="Q22" s="268" t="str">
        <f t="shared" si="4"/>
        <v/>
      </c>
      <c r="R22" s="272" t="str">
        <f t="shared" si="5"/>
        <v/>
      </c>
      <c r="S22" s="350"/>
      <c r="T22" s="268" t="str">
        <f t="shared" si="6"/>
        <v/>
      </c>
      <c r="U22" s="272" t="str">
        <f t="shared" si="7"/>
        <v/>
      </c>
      <c r="V22" s="350"/>
      <c r="W22" s="268" t="str">
        <f t="shared" si="8"/>
        <v/>
      </c>
      <c r="X22" s="272" t="str">
        <f t="shared" si="9"/>
        <v/>
      </c>
      <c r="Y22" s="271"/>
      <c r="Z22" s="268" t="str">
        <f t="shared" si="10"/>
        <v/>
      </c>
      <c r="AA22" s="272" t="str">
        <f t="shared" si="11"/>
        <v/>
      </c>
      <c r="AB22" s="271"/>
      <c r="AC22" s="268" t="str">
        <f t="shared" si="12"/>
        <v/>
      </c>
      <c r="AD22" s="272" t="str">
        <f t="shared" si="13"/>
        <v/>
      </c>
      <c r="AE22" s="350"/>
      <c r="AF22" s="268" t="str">
        <f t="shared" si="14"/>
        <v/>
      </c>
      <c r="AG22" s="272" t="str">
        <f t="shared" si="15"/>
        <v/>
      </c>
      <c r="AH22" s="280">
        <f t="shared" si="16"/>
        <v>0</v>
      </c>
    </row>
    <row r="23" spans="1:34" ht="27.9" hidden="1" customHeight="1">
      <c r="A23" s="142"/>
      <c r="B23" s="162" t="str">
        <f>IF($A23="","",VLOOKUP($A23,従事者明細!$A$3:$L$52,2,FALSE))</f>
        <v/>
      </c>
      <c r="C23" s="162" t="str">
        <f>IF($A23="","",VLOOKUP($A23,従事者明細!$A$3:$L$52,3,FALSE))</f>
        <v/>
      </c>
      <c r="D23" s="80" t="str">
        <f>IF($A23="","",VLOOKUP($A23,従事者明細!$A$3:$L$52,6,FALSE))</f>
        <v/>
      </c>
      <c r="E23" s="162" t="str">
        <f>IF($A23="","",VLOOKUP($A23,従事者明細!$A$3:$L$52,10,FALSE))</f>
        <v/>
      </c>
      <c r="F23" s="163" t="str">
        <f t="shared" si="17"/>
        <v/>
      </c>
      <c r="G23" s="164" t="str">
        <f t="shared" si="18"/>
        <v/>
      </c>
      <c r="H23" s="165" t="str">
        <f>IF($A23="","",VLOOKUP($A23,従事者明細!$A$3:$F$52,4,FALSE))</f>
        <v/>
      </c>
      <c r="I23" s="455"/>
      <c r="J23" s="350"/>
      <c r="K23" s="268" t="str">
        <f t="shared" si="19"/>
        <v/>
      </c>
      <c r="L23" s="272" t="str">
        <f t="shared" si="20"/>
        <v/>
      </c>
      <c r="M23" s="350"/>
      <c r="N23" s="268" t="str">
        <f t="shared" si="2"/>
        <v/>
      </c>
      <c r="O23" s="272" t="str">
        <f t="shared" si="3"/>
        <v/>
      </c>
      <c r="P23" s="350"/>
      <c r="Q23" s="268" t="str">
        <f t="shared" si="4"/>
        <v/>
      </c>
      <c r="R23" s="272" t="str">
        <f t="shared" si="5"/>
        <v/>
      </c>
      <c r="S23" s="350"/>
      <c r="T23" s="268" t="str">
        <f t="shared" si="6"/>
        <v/>
      </c>
      <c r="U23" s="272" t="str">
        <f t="shared" si="7"/>
        <v/>
      </c>
      <c r="V23" s="350"/>
      <c r="W23" s="268" t="str">
        <f t="shared" si="8"/>
        <v/>
      </c>
      <c r="X23" s="272" t="str">
        <f t="shared" si="9"/>
        <v/>
      </c>
      <c r="Y23" s="271"/>
      <c r="Z23" s="268" t="str">
        <f t="shared" si="10"/>
        <v/>
      </c>
      <c r="AA23" s="272" t="str">
        <f t="shared" si="11"/>
        <v/>
      </c>
      <c r="AB23" s="271"/>
      <c r="AC23" s="268" t="str">
        <f t="shared" si="12"/>
        <v/>
      </c>
      <c r="AD23" s="272" t="str">
        <f t="shared" si="13"/>
        <v/>
      </c>
      <c r="AE23" s="350"/>
      <c r="AF23" s="268" t="str">
        <f t="shared" si="14"/>
        <v/>
      </c>
      <c r="AG23" s="272" t="str">
        <f t="shared" si="15"/>
        <v/>
      </c>
      <c r="AH23" s="280">
        <f t="shared" si="16"/>
        <v>0</v>
      </c>
    </row>
    <row r="24" spans="1:34" ht="27.9" hidden="1" customHeight="1">
      <c r="A24" s="142"/>
      <c r="B24" s="162" t="str">
        <f>IF($A24="","",VLOOKUP($A24,従事者明細!$A$3:$L$52,2,FALSE))</f>
        <v/>
      </c>
      <c r="C24" s="162" t="str">
        <f>IF($A24="","",VLOOKUP($A24,従事者明細!$A$3:$L$52,3,FALSE))</f>
        <v/>
      </c>
      <c r="D24" s="80" t="str">
        <f>IF($A24="","",VLOOKUP($A24,従事者明細!$A$3:$L$52,6,FALSE))</f>
        <v/>
      </c>
      <c r="E24" s="162" t="str">
        <f>IF($A24="","",VLOOKUP($A24,従事者明細!$A$3:$L$52,10,FALSE))</f>
        <v/>
      </c>
      <c r="F24" s="163" t="str">
        <f t="shared" si="17"/>
        <v/>
      </c>
      <c r="G24" s="164" t="str">
        <f t="shared" si="18"/>
        <v/>
      </c>
      <c r="H24" s="165" t="str">
        <f>IF($A24="","",VLOOKUP($A24,従事者明細!$A$3:$F$52,4,FALSE))</f>
        <v/>
      </c>
      <c r="I24" s="455"/>
      <c r="J24" s="350"/>
      <c r="K24" s="268" t="str">
        <f t="shared" si="19"/>
        <v/>
      </c>
      <c r="L24" s="272" t="str">
        <f t="shared" si="20"/>
        <v/>
      </c>
      <c r="M24" s="350"/>
      <c r="N24" s="268" t="str">
        <f t="shared" si="2"/>
        <v/>
      </c>
      <c r="O24" s="272" t="str">
        <f t="shared" si="3"/>
        <v/>
      </c>
      <c r="P24" s="350"/>
      <c r="Q24" s="268" t="str">
        <f t="shared" si="4"/>
        <v/>
      </c>
      <c r="R24" s="272" t="str">
        <f t="shared" si="5"/>
        <v/>
      </c>
      <c r="S24" s="350"/>
      <c r="T24" s="268" t="str">
        <f t="shared" si="6"/>
        <v/>
      </c>
      <c r="U24" s="272" t="str">
        <f t="shared" si="7"/>
        <v/>
      </c>
      <c r="V24" s="350"/>
      <c r="W24" s="268" t="str">
        <f t="shared" si="8"/>
        <v/>
      </c>
      <c r="X24" s="272" t="str">
        <f t="shared" si="9"/>
        <v/>
      </c>
      <c r="Y24" s="271"/>
      <c r="Z24" s="268" t="str">
        <f t="shared" si="10"/>
        <v/>
      </c>
      <c r="AA24" s="272" t="str">
        <f t="shared" si="11"/>
        <v/>
      </c>
      <c r="AB24" s="271"/>
      <c r="AC24" s="268" t="str">
        <f t="shared" si="12"/>
        <v/>
      </c>
      <c r="AD24" s="272" t="str">
        <f t="shared" si="13"/>
        <v/>
      </c>
      <c r="AE24" s="350"/>
      <c r="AF24" s="268" t="str">
        <f t="shared" si="14"/>
        <v/>
      </c>
      <c r="AG24" s="272" t="str">
        <f t="shared" si="15"/>
        <v/>
      </c>
      <c r="AH24" s="280">
        <f t="shared" si="16"/>
        <v>0</v>
      </c>
    </row>
    <row r="25" spans="1:34" ht="27.9" hidden="1" customHeight="1">
      <c r="A25" s="142"/>
      <c r="B25" s="162" t="str">
        <f>IF($A25="","",VLOOKUP($A25,従事者明細!$A$3:$L$52,2,FALSE))</f>
        <v/>
      </c>
      <c r="C25" s="162" t="str">
        <f>IF($A25="","",VLOOKUP($A25,従事者明細!$A$3:$L$52,3,FALSE))</f>
        <v/>
      </c>
      <c r="D25" s="80" t="str">
        <f>IF($A25="","",VLOOKUP($A25,従事者明細!$A$3:$L$52,6,FALSE))</f>
        <v/>
      </c>
      <c r="E25" s="162" t="str">
        <f>IF($A25="","",VLOOKUP($A25,従事者明細!$A$3:$L$52,10,FALSE))</f>
        <v/>
      </c>
      <c r="F25" s="163" t="str">
        <f t="shared" si="17"/>
        <v/>
      </c>
      <c r="G25" s="164" t="str">
        <f t="shared" si="18"/>
        <v/>
      </c>
      <c r="H25" s="165" t="str">
        <f>IF($A25="","",VLOOKUP($A25,従事者明細!$A$3:$F$52,4,FALSE))</f>
        <v/>
      </c>
      <c r="I25" s="455"/>
      <c r="J25" s="350"/>
      <c r="K25" s="268" t="str">
        <f t="shared" si="19"/>
        <v/>
      </c>
      <c r="L25" s="272" t="str">
        <f t="shared" si="20"/>
        <v/>
      </c>
      <c r="M25" s="350"/>
      <c r="N25" s="268" t="str">
        <f t="shared" si="2"/>
        <v/>
      </c>
      <c r="O25" s="272" t="str">
        <f t="shared" si="3"/>
        <v/>
      </c>
      <c r="P25" s="350"/>
      <c r="Q25" s="268" t="str">
        <f t="shared" si="4"/>
        <v/>
      </c>
      <c r="R25" s="272" t="str">
        <f t="shared" si="5"/>
        <v/>
      </c>
      <c r="S25" s="350"/>
      <c r="T25" s="268" t="str">
        <f t="shared" si="6"/>
        <v/>
      </c>
      <c r="U25" s="272" t="str">
        <f t="shared" si="7"/>
        <v/>
      </c>
      <c r="V25" s="350"/>
      <c r="W25" s="268" t="str">
        <f t="shared" si="8"/>
        <v/>
      </c>
      <c r="X25" s="272" t="str">
        <f t="shared" si="9"/>
        <v/>
      </c>
      <c r="Y25" s="271"/>
      <c r="Z25" s="268" t="str">
        <f t="shared" si="10"/>
        <v/>
      </c>
      <c r="AA25" s="272" t="str">
        <f t="shared" si="11"/>
        <v/>
      </c>
      <c r="AB25" s="271"/>
      <c r="AC25" s="268" t="str">
        <f t="shared" si="12"/>
        <v/>
      </c>
      <c r="AD25" s="272" t="str">
        <f t="shared" si="13"/>
        <v/>
      </c>
      <c r="AE25" s="350"/>
      <c r="AF25" s="268" t="str">
        <f t="shared" si="14"/>
        <v/>
      </c>
      <c r="AG25" s="272" t="str">
        <f t="shared" si="15"/>
        <v/>
      </c>
      <c r="AH25" s="280">
        <f t="shared" si="16"/>
        <v>0</v>
      </c>
    </row>
    <row r="26" spans="1:34" ht="27.9" hidden="1" customHeight="1">
      <c r="A26" s="142"/>
      <c r="B26" s="162" t="str">
        <f>IF($A26="","",VLOOKUP($A26,従事者明細!$A$3:$L$52,2,FALSE))</f>
        <v/>
      </c>
      <c r="C26" s="162" t="str">
        <f>IF($A26="","",VLOOKUP($A26,従事者明細!$A$3:$L$52,3,FALSE))</f>
        <v/>
      </c>
      <c r="D26" s="80" t="str">
        <f>IF($A26="","",VLOOKUP($A26,従事者明細!$A$3:$L$52,6,FALSE))</f>
        <v/>
      </c>
      <c r="E26" s="162" t="str">
        <f>IF($A26="","",VLOOKUP($A26,従事者明細!$A$3:$L$52,10,FALSE))</f>
        <v/>
      </c>
      <c r="F26" s="163" t="str">
        <f t="shared" si="17"/>
        <v/>
      </c>
      <c r="G26" s="164" t="str">
        <f t="shared" si="18"/>
        <v/>
      </c>
      <c r="H26" s="165" t="str">
        <f>IF($A26="","",VLOOKUP($A26,従事者明細!$A$3:$F$52,4,FALSE))</f>
        <v/>
      </c>
      <c r="I26" s="455"/>
      <c r="J26" s="350"/>
      <c r="K26" s="268" t="str">
        <f t="shared" si="19"/>
        <v/>
      </c>
      <c r="L26" s="272" t="str">
        <f t="shared" si="20"/>
        <v/>
      </c>
      <c r="M26" s="350"/>
      <c r="N26" s="268" t="str">
        <f t="shared" si="2"/>
        <v/>
      </c>
      <c r="O26" s="272" t="str">
        <f t="shared" si="3"/>
        <v/>
      </c>
      <c r="P26" s="350"/>
      <c r="Q26" s="268" t="str">
        <f t="shared" si="4"/>
        <v/>
      </c>
      <c r="R26" s="272" t="str">
        <f t="shared" si="5"/>
        <v/>
      </c>
      <c r="S26" s="350"/>
      <c r="T26" s="268" t="str">
        <f t="shared" si="6"/>
        <v/>
      </c>
      <c r="U26" s="272" t="str">
        <f t="shared" si="7"/>
        <v/>
      </c>
      <c r="V26" s="350"/>
      <c r="W26" s="268" t="str">
        <f t="shared" si="8"/>
        <v/>
      </c>
      <c r="X26" s="272" t="str">
        <f t="shared" si="9"/>
        <v/>
      </c>
      <c r="Y26" s="271"/>
      <c r="Z26" s="268" t="str">
        <f t="shared" si="10"/>
        <v/>
      </c>
      <c r="AA26" s="272" t="str">
        <f t="shared" si="11"/>
        <v/>
      </c>
      <c r="AB26" s="271"/>
      <c r="AC26" s="268" t="str">
        <f t="shared" si="12"/>
        <v/>
      </c>
      <c r="AD26" s="272" t="str">
        <f t="shared" si="13"/>
        <v/>
      </c>
      <c r="AE26" s="350"/>
      <c r="AF26" s="268" t="str">
        <f t="shared" si="14"/>
        <v/>
      </c>
      <c r="AG26" s="272" t="str">
        <f t="shared" si="15"/>
        <v/>
      </c>
      <c r="AH26" s="280">
        <f t="shared" si="16"/>
        <v>0</v>
      </c>
    </row>
    <row r="27" spans="1:34" ht="27.9" hidden="1" customHeight="1" thickBot="1">
      <c r="A27" s="142"/>
      <c r="B27" s="162" t="str">
        <f>IF($A27="","",VLOOKUP($A27,従事者明細!$A$3:$L$52,2,FALSE))</f>
        <v/>
      </c>
      <c r="C27" s="162" t="str">
        <f>IF($A27="","",VLOOKUP($A27,従事者明細!$A$3:$L$52,3,FALSE))</f>
        <v/>
      </c>
      <c r="D27" s="80" t="str">
        <f>IF($A27="","",VLOOKUP($A27,従事者明細!$A$3:$L$52,6,FALSE))</f>
        <v/>
      </c>
      <c r="E27" s="162" t="str">
        <f>IF($A27="","",VLOOKUP($A27,従事者明細!$A$3:$L$52,10,FALSE))</f>
        <v/>
      </c>
      <c r="F27" s="163" t="str">
        <f t="shared" si="17"/>
        <v/>
      </c>
      <c r="G27" s="166" t="str">
        <f t="shared" si="18"/>
        <v/>
      </c>
      <c r="H27" s="165" t="str">
        <f>IF($A27="","",VLOOKUP($A27,従事者明細!$A$3:$F$52,4,FALSE))</f>
        <v/>
      </c>
      <c r="I27" s="411"/>
      <c r="J27" s="351"/>
      <c r="K27" s="277" t="str">
        <f t="shared" si="19"/>
        <v/>
      </c>
      <c r="L27" s="278" t="str">
        <f t="shared" si="20"/>
        <v/>
      </c>
      <c r="M27" s="351"/>
      <c r="N27" s="268" t="str">
        <f t="shared" si="2"/>
        <v/>
      </c>
      <c r="O27" s="278" t="str">
        <f t="shared" si="3"/>
        <v/>
      </c>
      <c r="P27" s="351"/>
      <c r="Q27" s="277" t="str">
        <f t="shared" si="4"/>
        <v/>
      </c>
      <c r="R27" s="278" t="str">
        <f t="shared" si="5"/>
        <v/>
      </c>
      <c r="S27" s="351"/>
      <c r="T27" s="277" t="str">
        <f t="shared" si="6"/>
        <v/>
      </c>
      <c r="U27" s="278" t="str">
        <f t="shared" si="7"/>
        <v/>
      </c>
      <c r="V27" s="351"/>
      <c r="W27" s="277" t="str">
        <f t="shared" si="8"/>
        <v/>
      </c>
      <c r="X27" s="278" t="str">
        <f t="shared" si="9"/>
        <v/>
      </c>
      <c r="Y27" s="276"/>
      <c r="Z27" s="277" t="str">
        <f t="shared" si="10"/>
        <v/>
      </c>
      <c r="AA27" s="278" t="str">
        <f t="shared" si="11"/>
        <v/>
      </c>
      <c r="AB27" s="276"/>
      <c r="AC27" s="277" t="str">
        <f t="shared" si="12"/>
        <v/>
      </c>
      <c r="AD27" s="278" t="str">
        <f t="shared" si="13"/>
        <v/>
      </c>
      <c r="AE27" s="351"/>
      <c r="AF27" s="277" t="str">
        <f t="shared" si="14"/>
        <v/>
      </c>
      <c r="AG27" s="278" t="str">
        <f t="shared" si="15"/>
        <v/>
      </c>
      <c r="AH27" s="281">
        <f>$I27-SUM(M27,J27,P27,S27,V27,Y27,AB27,AE27)</f>
        <v>0</v>
      </c>
    </row>
    <row r="28" spans="1:34" ht="30" customHeight="1" thickBot="1">
      <c r="A28" s="139"/>
      <c r="E28" s="49" t="s">
        <v>171</v>
      </c>
      <c r="F28" s="231">
        <f>SUM(F13:F27)</f>
        <v>0</v>
      </c>
      <c r="G28" s="171">
        <f>SUM(G13:G27)</f>
        <v>0</v>
      </c>
      <c r="I28" s="412">
        <f t="shared" ref="I28:AG28" si="21">SUM(I13:I27)</f>
        <v>0</v>
      </c>
      <c r="J28" s="175">
        <f t="shared" si="21"/>
        <v>0</v>
      </c>
      <c r="K28" s="285">
        <f t="shared" si="21"/>
        <v>0</v>
      </c>
      <c r="L28" s="175">
        <f t="shared" si="21"/>
        <v>0</v>
      </c>
      <c r="M28" s="175">
        <f t="shared" si="21"/>
        <v>0</v>
      </c>
      <c r="N28" s="285">
        <f t="shared" si="21"/>
        <v>0</v>
      </c>
      <c r="O28" s="175">
        <f t="shared" si="21"/>
        <v>0</v>
      </c>
      <c r="P28" s="175">
        <f t="shared" si="21"/>
        <v>0</v>
      </c>
      <c r="Q28" s="285">
        <f t="shared" si="21"/>
        <v>0</v>
      </c>
      <c r="R28" s="175">
        <f t="shared" si="21"/>
        <v>0</v>
      </c>
      <c r="S28" s="175">
        <f t="shared" si="21"/>
        <v>0</v>
      </c>
      <c r="T28" s="285">
        <f t="shared" si="21"/>
        <v>0</v>
      </c>
      <c r="U28" s="175">
        <f t="shared" si="21"/>
        <v>0</v>
      </c>
      <c r="V28" s="175">
        <f t="shared" si="21"/>
        <v>0</v>
      </c>
      <c r="W28" s="285">
        <f t="shared" si="21"/>
        <v>0</v>
      </c>
      <c r="X28" s="175">
        <f t="shared" si="21"/>
        <v>0</v>
      </c>
      <c r="Y28" s="175">
        <f t="shared" si="21"/>
        <v>0</v>
      </c>
      <c r="Z28" s="285">
        <f t="shared" si="21"/>
        <v>0</v>
      </c>
      <c r="AA28" s="175">
        <f t="shared" si="21"/>
        <v>0</v>
      </c>
      <c r="AB28" s="175">
        <f t="shared" si="21"/>
        <v>0</v>
      </c>
      <c r="AC28" s="285">
        <f t="shared" si="21"/>
        <v>0</v>
      </c>
      <c r="AD28" s="175">
        <f t="shared" si="21"/>
        <v>0</v>
      </c>
      <c r="AE28" s="175">
        <f t="shared" si="21"/>
        <v>0</v>
      </c>
      <c r="AF28" s="285">
        <f t="shared" si="21"/>
        <v>0</v>
      </c>
      <c r="AG28" s="175">
        <f t="shared" si="21"/>
        <v>0</v>
      </c>
      <c r="AH28" s="213"/>
    </row>
    <row r="29" spans="1:34" ht="19.95" customHeight="1">
      <c r="A29" s="139"/>
      <c r="E29" s="49"/>
      <c r="F29" s="269"/>
      <c r="G29" s="213"/>
      <c r="I29" s="459"/>
      <c r="J29" s="213"/>
      <c r="K29" s="213"/>
      <c r="L29" s="213"/>
      <c r="M29" s="213"/>
      <c r="N29" s="213"/>
      <c r="O29" s="213"/>
      <c r="P29" s="213"/>
      <c r="Q29" s="213"/>
      <c r="R29" s="213"/>
      <c r="S29" s="213"/>
      <c r="T29" s="213"/>
      <c r="U29" s="213"/>
      <c r="V29" s="213"/>
      <c r="W29" s="213"/>
      <c r="X29" s="213"/>
      <c r="Y29" s="213"/>
      <c r="Z29" s="213"/>
      <c r="AA29" s="213"/>
      <c r="AB29" s="213"/>
      <c r="AC29" s="213"/>
      <c r="AD29" s="213"/>
      <c r="AE29" s="213"/>
      <c r="AF29" s="213"/>
      <c r="AG29" s="213"/>
      <c r="AH29" s="213"/>
    </row>
    <row r="30" spans="1:34" ht="20.100000000000001" customHeight="1">
      <c r="A30" s="139"/>
      <c r="E30" s="49"/>
      <c r="F30" s="269"/>
      <c r="G30" s="213"/>
      <c r="I30" s="459"/>
      <c r="J30" s="213"/>
      <c r="K30" s="213"/>
      <c r="L30" s="213"/>
      <c r="M30" s="213"/>
      <c r="N30" s="213"/>
      <c r="O30" s="213"/>
      <c r="P30" s="213"/>
      <c r="Q30" s="213"/>
      <c r="R30" s="213"/>
      <c r="S30" s="213"/>
      <c r="T30" s="213"/>
      <c r="U30" s="213"/>
      <c r="V30" s="213"/>
      <c r="W30" s="213"/>
      <c r="X30" s="213"/>
      <c r="Y30" s="213"/>
      <c r="Z30" s="213"/>
      <c r="AA30" s="213"/>
      <c r="AB30" s="213"/>
      <c r="AC30" s="213"/>
      <c r="AD30" s="213"/>
      <c r="AE30" s="213"/>
      <c r="AF30" s="213"/>
      <c r="AG30" s="213"/>
      <c r="AH30" s="213"/>
    </row>
    <row r="31" spans="1:34" ht="20.100000000000001" hidden="1" customHeight="1">
      <c r="A31" s="139"/>
      <c r="B31" s="52"/>
      <c r="C31" s="52"/>
      <c r="F31" s="624" t="s">
        <v>172</v>
      </c>
      <c r="G31" s="625"/>
      <c r="K31" s="624" t="str">
        <f>J11&amp;"回目部分払い金額
所属法人別"</f>
        <v>1回目部分払い金額
所属法人別</v>
      </c>
      <c r="L31" s="625"/>
      <c r="N31" s="624" t="str">
        <f>M11&amp;"回目部分払い金額
所属法人別"</f>
        <v>2回目部分払い金額
所属法人別</v>
      </c>
      <c r="O31" s="625"/>
      <c r="Q31" s="624" t="str">
        <f>P11&amp;"回目部分払い金額
所属法人別"</f>
        <v>3回目部分払い金額
所属法人別</v>
      </c>
      <c r="R31" s="625"/>
      <c r="T31" s="624" t="str">
        <f>S11&amp;"回目部分払い金額
所属法人別"</f>
        <v>4回目部分払い金額
所属法人別</v>
      </c>
      <c r="U31" s="625"/>
      <c r="W31" s="624" t="str">
        <f>V11&amp;"回目部分払い金額
所属法人別"</f>
        <v>5回目部分払い金額
所属法人別</v>
      </c>
      <c r="X31" s="625"/>
      <c r="Z31" s="624" t="str">
        <f>Y11&amp;"回目部分払い金額
所属法人別"</f>
        <v>6回目部分払い金額
所属法人別</v>
      </c>
      <c r="AA31" s="625"/>
      <c r="AC31" s="624" t="str">
        <f>AB11&amp;"回目部分払い金額
所属法人別"</f>
        <v>7回目部分払い金額
所属法人別</v>
      </c>
      <c r="AD31" s="625"/>
    </row>
    <row r="32" spans="1:34" ht="20.100000000000001" hidden="1" customHeight="1">
      <c r="A32" s="139"/>
      <c r="B32" s="52"/>
      <c r="C32" s="52"/>
      <c r="F32" s="67" t="s">
        <v>173</v>
      </c>
      <c r="G32" s="164">
        <f>SUMIF($H$13:$H$27,$F32,$G$13:$G$27)</f>
        <v>0</v>
      </c>
      <c r="H32" s="91"/>
      <c r="K32" s="67" t="s">
        <v>173</v>
      </c>
      <c r="L32" s="164">
        <f t="shared" ref="L32:L47" si="22">SUMIF($H$13:$H$27,K32,L$13:L$27)</f>
        <v>0</v>
      </c>
      <c r="N32" s="67" t="s">
        <v>173</v>
      </c>
      <c r="O32" s="164">
        <f t="shared" ref="O32:O47" si="23">SUMIF($H$13:$H$27,N32,O$13:O$27)</f>
        <v>0</v>
      </c>
      <c r="Q32" s="67" t="s">
        <v>173</v>
      </c>
      <c r="R32" s="164">
        <f t="shared" ref="R32:R47" si="24">SUMIF($H$13:$H$27,Q32,R$13:R$27)</f>
        <v>0</v>
      </c>
      <c r="T32" s="67" t="s">
        <v>173</v>
      </c>
      <c r="U32" s="164">
        <f t="shared" ref="U32:U47" si="25">SUMIF($H$13:$H$27,T32,U$13:U$27)</f>
        <v>0</v>
      </c>
      <c r="W32" s="67" t="s">
        <v>173</v>
      </c>
      <c r="X32" s="164">
        <f t="shared" ref="X32:X47" si="26">SUMIF($H$13:$H$27,W32,X$13:X$27)</f>
        <v>0</v>
      </c>
      <c r="Z32" s="67" t="s">
        <v>173</v>
      </c>
      <c r="AA32" s="164">
        <f t="shared" ref="AA32:AA47" si="27">SUMIF($H$13:$H$27,Z32,AA$13:AA$27)</f>
        <v>0</v>
      </c>
      <c r="AC32" s="67" t="s">
        <v>173</v>
      </c>
      <c r="AD32" s="164">
        <f t="shared" ref="AD32:AD47" si="28">SUMIF($H$13:$H$27,AC32,AD$13:AD$27)</f>
        <v>0</v>
      </c>
    </row>
    <row r="33" spans="1:34" ht="20.100000000000001" hidden="1" customHeight="1">
      <c r="A33" s="139"/>
      <c r="B33" s="52"/>
      <c r="C33" s="52"/>
      <c r="F33" s="67" t="s">
        <v>174</v>
      </c>
      <c r="G33" s="164">
        <f t="shared" ref="G33:G47" si="29">SUMIF($H$13:$H$27,$F33,$G$13:$G$27)</f>
        <v>0</v>
      </c>
      <c r="H33" s="91"/>
      <c r="K33" s="67" t="s">
        <v>174</v>
      </c>
      <c r="L33" s="164">
        <f t="shared" si="22"/>
        <v>0</v>
      </c>
      <c r="N33" s="67" t="s">
        <v>174</v>
      </c>
      <c r="O33" s="164">
        <f t="shared" si="23"/>
        <v>0</v>
      </c>
      <c r="Q33" s="67" t="s">
        <v>174</v>
      </c>
      <c r="R33" s="164">
        <f t="shared" si="24"/>
        <v>0</v>
      </c>
      <c r="T33" s="67" t="s">
        <v>174</v>
      </c>
      <c r="U33" s="164">
        <f t="shared" si="25"/>
        <v>0</v>
      </c>
      <c r="W33" s="67" t="s">
        <v>174</v>
      </c>
      <c r="X33" s="164">
        <f t="shared" si="26"/>
        <v>0</v>
      </c>
      <c r="Z33" s="67" t="s">
        <v>174</v>
      </c>
      <c r="AA33" s="164">
        <f t="shared" si="27"/>
        <v>0</v>
      </c>
      <c r="AC33" s="67" t="s">
        <v>174</v>
      </c>
      <c r="AD33" s="164">
        <f t="shared" si="28"/>
        <v>0</v>
      </c>
    </row>
    <row r="34" spans="1:34" ht="20.100000000000001" hidden="1" customHeight="1">
      <c r="A34" s="139"/>
      <c r="B34" s="52"/>
      <c r="C34" s="52"/>
      <c r="F34" s="67" t="s">
        <v>175</v>
      </c>
      <c r="G34" s="164">
        <f t="shared" si="29"/>
        <v>0</v>
      </c>
      <c r="H34" s="91"/>
      <c r="K34" s="67" t="s">
        <v>175</v>
      </c>
      <c r="L34" s="164">
        <f t="shared" si="22"/>
        <v>0</v>
      </c>
      <c r="N34" s="67" t="s">
        <v>175</v>
      </c>
      <c r="O34" s="164">
        <f t="shared" si="23"/>
        <v>0</v>
      </c>
      <c r="Q34" s="67" t="s">
        <v>175</v>
      </c>
      <c r="R34" s="164">
        <f t="shared" si="24"/>
        <v>0</v>
      </c>
      <c r="T34" s="67" t="s">
        <v>175</v>
      </c>
      <c r="U34" s="164">
        <f t="shared" si="25"/>
        <v>0</v>
      </c>
      <c r="W34" s="67" t="s">
        <v>175</v>
      </c>
      <c r="X34" s="164">
        <f t="shared" si="26"/>
        <v>0</v>
      </c>
      <c r="Z34" s="67" t="s">
        <v>175</v>
      </c>
      <c r="AA34" s="164">
        <f t="shared" si="27"/>
        <v>0</v>
      </c>
      <c r="AC34" s="67" t="s">
        <v>175</v>
      </c>
      <c r="AD34" s="164">
        <f t="shared" si="28"/>
        <v>0</v>
      </c>
    </row>
    <row r="35" spans="1:34" ht="20.100000000000001" hidden="1" customHeight="1">
      <c r="A35" s="139"/>
      <c r="B35" s="52"/>
      <c r="C35" s="52"/>
      <c r="F35" s="214" t="s">
        <v>176</v>
      </c>
      <c r="G35" s="164">
        <f t="shared" si="29"/>
        <v>0</v>
      </c>
      <c r="H35" s="91"/>
      <c r="K35" s="214" t="s">
        <v>176</v>
      </c>
      <c r="L35" s="164">
        <f t="shared" si="22"/>
        <v>0</v>
      </c>
      <c r="N35" s="214" t="s">
        <v>176</v>
      </c>
      <c r="O35" s="164">
        <f t="shared" si="23"/>
        <v>0</v>
      </c>
      <c r="Q35" s="214" t="s">
        <v>176</v>
      </c>
      <c r="R35" s="164">
        <f t="shared" si="24"/>
        <v>0</v>
      </c>
      <c r="T35" s="214" t="s">
        <v>176</v>
      </c>
      <c r="U35" s="164">
        <f t="shared" si="25"/>
        <v>0</v>
      </c>
      <c r="W35" s="214" t="s">
        <v>176</v>
      </c>
      <c r="X35" s="164">
        <f t="shared" si="26"/>
        <v>0</v>
      </c>
      <c r="Z35" s="214" t="s">
        <v>176</v>
      </c>
      <c r="AA35" s="164">
        <f t="shared" si="27"/>
        <v>0</v>
      </c>
      <c r="AC35" s="214" t="s">
        <v>176</v>
      </c>
      <c r="AD35" s="164">
        <f t="shared" si="28"/>
        <v>0</v>
      </c>
    </row>
    <row r="36" spans="1:34" ht="20.100000000000001" hidden="1" customHeight="1">
      <c r="A36" s="139"/>
      <c r="B36" s="52"/>
      <c r="C36" s="52"/>
      <c r="F36" s="214" t="s">
        <v>66</v>
      </c>
      <c r="G36" s="164">
        <f t="shared" si="29"/>
        <v>0</v>
      </c>
      <c r="H36" s="91"/>
      <c r="K36" s="214" t="s">
        <v>66</v>
      </c>
      <c r="L36" s="164">
        <f t="shared" si="22"/>
        <v>0</v>
      </c>
      <c r="N36" s="214" t="s">
        <v>66</v>
      </c>
      <c r="O36" s="164">
        <f t="shared" si="23"/>
        <v>0</v>
      </c>
      <c r="Q36" s="214" t="s">
        <v>66</v>
      </c>
      <c r="R36" s="164">
        <f t="shared" si="24"/>
        <v>0</v>
      </c>
      <c r="T36" s="214" t="s">
        <v>66</v>
      </c>
      <c r="U36" s="164">
        <f t="shared" si="25"/>
        <v>0</v>
      </c>
      <c r="W36" s="214" t="s">
        <v>66</v>
      </c>
      <c r="X36" s="164">
        <f t="shared" si="26"/>
        <v>0</v>
      </c>
      <c r="Z36" s="214" t="s">
        <v>66</v>
      </c>
      <c r="AA36" s="164">
        <f t="shared" si="27"/>
        <v>0</v>
      </c>
      <c r="AC36" s="214" t="s">
        <v>66</v>
      </c>
      <c r="AD36" s="164">
        <f t="shared" si="28"/>
        <v>0</v>
      </c>
    </row>
    <row r="37" spans="1:34" ht="20.100000000000001" hidden="1" customHeight="1">
      <c r="A37" s="139"/>
      <c r="B37" s="52"/>
      <c r="C37" s="52"/>
      <c r="F37" s="214" t="s">
        <v>177</v>
      </c>
      <c r="G37" s="164">
        <f t="shared" si="29"/>
        <v>0</v>
      </c>
      <c r="H37" s="91"/>
      <c r="K37" s="214" t="s">
        <v>177</v>
      </c>
      <c r="L37" s="164">
        <f t="shared" si="22"/>
        <v>0</v>
      </c>
      <c r="N37" s="214" t="s">
        <v>177</v>
      </c>
      <c r="O37" s="164">
        <f t="shared" si="23"/>
        <v>0</v>
      </c>
      <c r="Q37" s="214" t="s">
        <v>177</v>
      </c>
      <c r="R37" s="164">
        <f t="shared" si="24"/>
        <v>0</v>
      </c>
      <c r="T37" s="214" t="s">
        <v>177</v>
      </c>
      <c r="U37" s="164">
        <f t="shared" si="25"/>
        <v>0</v>
      </c>
      <c r="W37" s="214" t="s">
        <v>177</v>
      </c>
      <c r="X37" s="164">
        <f t="shared" si="26"/>
        <v>0</v>
      </c>
      <c r="Z37" s="214" t="s">
        <v>177</v>
      </c>
      <c r="AA37" s="164">
        <f t="shared" si="27"/>
        <v>0</v>
      </c>
      <c r="AC37" s="214" t="s">
        <v>177</v>
      </c>
      <c r="AD37" s="164">
        <f t="shared" si="28"/>
        <v>0</v>
      </c>
    </row>
    <row r="38" spans="1:34" ht="20.100000000000001" hidden="1" customHeight="1">
      <c r="A38" s="139"/>
      <c r="B38" s="52"/>
      <c r="C38" s="52"/>
      <c r="F38" s="214" t="s">
        <v>178</v>
      </c>
      <c r="G38" s="164">
        <f t="shared" si="29"/>
        <v>0</v>
      </c>
      <c r="H38" s="91"/>
      <c r="K38" s="214" t="s">
        <v>178</v>
      </c>
      <c r="L38" s="164">
        <f t="shared" si="22"/>
        <v>0</v>
      </c>
      <c r="N38" s="214" t="s">
        <v>178</v>
      </c>
      <c r="O38" s="164">
        <f t="shared" si="23"/>
        <v>0</v>
      </c>
      <c r="Q38" s="214" t="s">
        <v>178</v>
      </c>
      <c r="R38" s="164">
        <f t="shared" si="24"/>
        <v>0</v>
      </c>
      <c r="T38" s="214" t="s">
        <v>178</v>
      </c>
      <c r="U38" s="164">
        <f t="shared" si="25"/>
        <v>0</v>
      </c>
      <c r="W38" s="214" t="s">
        <v>178</v>
      </c>
      <c r="X38" s="164">
        <f t="shared" si="26"/>
        <v>0</v>
      </c>
      <c r="Z38" s="214" t="s">
        <v>178</v>
      </c>
      <c r="AA38" s="164">
        <f t="shared" si="27"/>
        <v>0</v>
      </c>
      <c r="AC38" s="214" t="s">
        <v>178</v>
      </c>
      <c r="AD38" s="164">
        <f t="shared" si="28"/>
        <v>0</v>
      </c>
    </row>
    <row r="39" spans="1:34" ht="20.100000000000001" hidden="1" customHeight="1">
      <c r="A39" s="139"/>
      <c r="B39" s="52"/>
      <c r="C39" s="52"/>
      <c r="F39" s="214" t="s">
        <v>179</v>
      </c>
      <c r="G39" s="164">
        <f t="shared" si="29"/>
        <v>0</v>
      </c>
      <c r="H39" s="91"/>
      <c r="K39" s="214" t="s">
        <v>179</v>
      </c>
      <c r="L39" s="164">
        <f t="shared" si="22"/>
        <v>0</v>
      </c>
      <c r="N39" s="214" t="s">
        <v>179</v>
      </c>
      <c r="O39" s="164">
        <f t="shared" si="23"/>
        <v>0</v>
      </c>
      <c r="Q39" s="214" t="s">
        <v>179</v>
      </c>
      <c r="R39" s="164">
        <f t="shared" si="24"/>
        <v>0</v>
      </c>
      <c r="T39" s="214" t="s">
        <v>179</v>
      </c>
      <c r="U39" s="164">
        <f t="shared" si="25"/>
        <v>0</v>
      </c>
      <c r="W39" s="214" t="s">
        <v>179</v>
      </c>
      <c r="X39" s="164">
        <f t="shared" si="26"/>
        <v>0</v>
      </c>
      <c r="Z39" s="214" t="s">
        <v>179</v>
      </c>
      <c r="AA39" s="164">
        <f t="shared" si="27"/>
        <v>0</v>
      </c>
      <c r="AC39" s="214" t="s">
        <v>179</v>
      </c>
      <c r="AD39" s="164">
        <f t="shared" si="28"/>
        <v>0</v>
      </c>
    </row>
    <row r="40" spans="1:34" ht="20.100000000000001" hidden="1" customHeight="1">
      <c r="A40" s="139"/>
      <c r="B40" s="52"/>
      <c r="C40" s="52"/>
      <c r="F40" s="214" t="s">
        <v>180</v>
      </c>
      <c r="G40" s="164">
        <f t="shared" si="29"/>
        <v>0</v>
      </c>
      <c r="H40" s="91"/>
      <c r="K40" s="214" t="s">
        <v>180</v>
      </c>
      <c r="L40" s="164">
        <f t="shared" si="22"/>
        <v>0</v>
      </c>
      <c r="N40" s="214" t="s">
        <v>180</v>
      </c>
      <c r="O40" s="164">
        <f t="shared" si="23"/>
        <v>0</v>
      </c>
      <c r="Q40" s="214" t="s">
        <v>180</v>
      </c>
      <c r="R40" s="164">
        <f t="shared" si="24"/>
        <v>0</v>
      </c>
      <c r="T40" s="214" t="s">
        <v>180</v>
      </c>
      <c r="U40" s="164">
        <f t="shared" si="25"/>
        <v>0</v>
      </c>
      <c r="W40" s="214" t="s">
        <v>180</v>
      </c>
      <c r="X40" s="164">
        <f t="shared" si="26"/>
        <v>0</v>
      </c>
      <c r="Z40" s="214" t="s">
        <v>180</v>
      </c>
      <c r="AA40" s="164">
        <f t="shared" si="27"/>
        <v>0</v>
      </c>
      <c r="AC40" s="214" t="s">
        <v>180</v>
      </c>
      <c r="AD40" s="164">
        <f t="shared" si="28"/>
        <v>0</v>
      </c>
    </row>
    <row r="41" spans="1:34" ht="20.100000000000001" hidden="1" customHeight="1">
      <c r="A41" s="139"/>
      <c r="B41" s="52"/>
      <c r="C41" s="52"/>
      <c r="F41" s="214" t="s">
        <v>181</v>
      </c>
      <c r="G41" s="164">
        <f t="shared" si="29"/>
        <v>0</v>
      </c>
      <c r="H41" s="91"/>
      <c r="K41" s="214" t="s">
        <v>181</v>
      </c>
      <c r="L41" s="164">
        <f t="shared" si="22"/>
        <v>0</v>
      </c>
      <c r="N41" s="214" t="s">
        <v>181</v>
      </c>
      <c r="O41" s="164">
        <f t="shared" si="23"/>
        <v>0</v>
      </c>
      <c r="Q41" s="214" t="s">
        <v>181</v>
      </c>
      <c r="R41" s="164">
        <f t="shared" si="24"/>
        <v>0</v>
      </c>
      <c r="T41" s="214" t="s">
        <v>181</v>
      </c>
      <c r="U41" s="164">
        <f t="shared" si="25"/>
        <v>0</v>
      </c>
      <c r="W41" s="214" t="s">
        <v>181</v>
      </c>
      <c r="X41" s="164">
        <f t="shared" si="26"/>
        <v>0</v>
      </c>
      <c r="Z41" s="214" t="s">
        <v>181</v>
      </c>
      <c r="AA41" s="164">
        <f t="shared" si="27"/>
        <v>0</v>
      </c>
      <c r="AC41" s="214" t="s">
        <v>181</v>
      </c>
      <c r="AD41" s="164">
        <f t="shared" si="28"/>
        <v>0</v>
      </c>
    </row>
    <row r="42" spans="1:34" ht="20.100000000000001" hidden="1" customHeight="1">
      <c r="A42" s="139"/>
      <c r="B42" s="52"/>
      <c r="C42" s="52"/>
      <c r="F42" s="214" t="s">
        <v>182</v>
      </c>
      <c r="G42" s="164">
        <f t="shared" si="29"/>
        <v>0</v>
      </c>
      <c r="H42" s="91"/>
      <c r="K42" s="214" t="s">
        <v>182</v>
      </c>
      <c r="L42" s="164">
        <f t="shared" si="22"/>
        <v>0</v>
      </c>
      <c r="N42" s="214" t="s">
        <v>182</v>
      </c>
      <c r="O42" s="164">
        <f t="shared" si="23"/>
        <v>0</v>
      </c>
      <c r="Q42" s="214" t="s">
        <v>182</v>
      </c>
      <c r="R42" s="164">
        <f t="shared" si="24"/>
        <v>0</v>
      </c>
      <c r="T42" s="214" t="s">
        <v>182</v>
      </c>
      <c r="U42" s="164">
        <f t="shared" si="25"/>
        <v>0</v>
      </c>
      <c r="W42" s="214" t="s">
        <v>182</v>
      </c>
      <c r="X42" s="164">
        <f t="shared" si="26"/>
        <v>0</v>
      </c>
      <c r="Z42" s="214" t="s">
        <v>182</v>
      </c>
      <c r="AA42" s="164">
        <f t="shared" si="27"/>
        <v>0</v>
      </c>
      <c r="AC42" s="214" t="s">
        <v>182</v>
      </c>
      <c r="AD42" s="164">
        <f t="shared" si="28"/>
        <v>0</v>
      </c>
    </row>
    <row r="43" spans="1:34" ht="20.100000000000001" hidden="1" customHeight="1">
      <c r="A43" s="139"/>
      <c r="B43" s="52"/>
      <c r="C43" s="52"/>
      <c r="F43" s="214" t="s">
        <v>183</v>
      </c>
      <c r="G43" s="164">
        <f t="shared" si="29"/>
        <v>0</v>
      </c>
      <c r="H43" s="91"/>
      <c r="K43" s="214" t="s">
        <v>183</v>
      </c>
      <c r="L43" s="164">
        <f t="shared" si="22"/>
        <v>0</v>
      </c>
      <c r="N43" s="214" t="s">
        <v>183</v>
      </c>
      <c r="O43" s="164">
        <f t="shared" si="23"/>
        <v>0</v>
      </c>
      <c r="Q43" s="214" t="s">
        <v>183</v>
      </c>
      <c r="R43" s="164">
        <f t="shared" si="24"/>
        <v>0</v>
      </c>
      <c r="T43" s="214" t="s">
        <v>183</v>
      </c>
      <c r="U43" s="164">
        <f t="shared" si="25"/>
        <v>0</v>
      </c>
      <c r="W43" s="214" t="s">
        <v>183</v>
      </c>
      <c r="X43" s="164">
        <f t="shared" si="26"/>
        <v>0</v>
      </c>
      <c r="Z43" s="214" t="s">
        <v>183</v>
      </c>
      <c r="AA43" s="164">
        <f t="shared" si="27"/>
        <v>0</v>
      </c>
      <c r="AC43" s="214" t="s">
        <v>183</v>
      </c>
      <c r="AD43" s="164">
        <f t="shared" si="28"/>
        <v>0</v>
      </c>
    </row>
    <row r="44" spans="1:34" ht="20.100000000000001" hidden="1" customHeight="1">
      <c r="A44" s="139"/>
      <c r="B44" s="52"/>
      <c r="C44" s="52"/>
      <c r="F44" s="214" t="s">
        <v>184</v>
      </c>
      <c r="G44" s="164">
        <f t="shared" si="29"/>
        <v>0</v>
      </c>
      <c r="H44" s="91"/>
      <c r="K44" s="214" t="s">
        <v>184</v>
      </c>
      <c r="L44" s="164">
        <f t="shared" si="22"/>
        <v>0</v>
      </c>
      <c r="N44" s="214" t="s">
        <v>184</v>
      </c>
      <c r="O44" s="164">
        <f t="shared" si="23"/>
        <v>0</v>
      </c>
      <c r="Q44" s="214" t="s">
        <v>184</v>
      </c>
      <c r="R44" s="164">
        <f t="shared" si="24"/>
        <v>0</v>
      </c>
      <c r="T44" s="214" t="s">
        <v>184</v>
      </c>
      <c r="U44" s="164">
        <f t="shared" si="25"/>
        <v>0</v>
      </c>
      <c r="W44" s="214" t="s">
        <v>184</v>
      </c>
      <c r="X44" s="164">
        <f t="shared" si="26"/>
        <v>0</v>
      </c>
      <c r="Z44" s="214" t="s">
        <v>184</v>
      </c>
      <c r="AA44" s="164">
        <f t="shared" si="27"/>
        <v>0</v>
      </c>
      <c r="AC44" s="214" t="s">
        <v>184</v>
      </c>
      <c r="AD44" s="164">
        <f t="shared" si="28"/>
        <v>0</v>
      </c>
    </row>
    <row r="45" spans="1:34" ht="20.100000000000001" hidden="1" customHeight="1">
      <c r="A45" s="139"/>
      <c r="B45" s="52"/>
      <c r="C45" s="52"/>
      <c r="F45" s="214" t="s">
        <v>185</v>
      </c>
      <c r="G45" s="164">
        <f t="shared" si="29"/>
        <v>0</v>
      </c>
      <c r="H45" s="91"/>
      <c r="K45" s="214" t="s">
        <v>185</v>
      </c>
      <c r="L45" s="164">
        <f t="shared" si="22"/>
        <v>0</v>
      </c>
      <c r="N45" s="214" t="s">
        <v>185</v>
      </c>
      <c r="O45" s="164">
        <f t="shared" si="23"/>
        <v>0</v>
      </c>
      <c r="Q45" s="214" t="s">
        <v>185</v>
      </c>
      <c r="R45" s="164">
        <f t="shared" si="24"/>
        <v>0</v>
      </c>
      <c r="T45" s="214" t="s">
        <v>185</v>
      </c>
      <c r="U45" s="164">
        <f t="shared" si="25"/>
        <v>0</v>
      </c>
      <c r="W45" s="214" t="s">
        <v>185</v>
      </c>
      <c r="X45" s="164">
        <f t="shared" si="26"/>
        <v>0</v>
      </c>
      <c r="Z45" s="214" t="s">
        <v>185</v>
      </c>
      <c r="AA45" s="164">
        <f t="shared" si="27"/>
        <v>0</v>
      </c>
      <c r="AC45" s="214" t="s">
        <v>185</v>
      </c>
      <c r="AD45" s="164">
        <f t="shared" si="28"/>
        <v>0</v>
      </c>
    </row>
    <row r="46" spans="1:34" ht="20.100000000000001" hidden="1" customHeight="1">
      <c r="A46" s="139"/>
      <c r="B46" s="52"/>
      <c r="C46" s="52"/>
      <c r="F46" s="214" t="s">
        <v>76</v>
      </c>
      <c r="G46" s="164">
        <f t="shared" si="29"/>
        <v>0</v>
      </c>
      <c r="H46" s="167"/>
      <c r="K46" s="214" t="s">
        <v>76</v>
      </c>
      <c r="L46" s="164">
        <f t="shared" si="22"/>
        <v>0</v>
      </c>
      <c r="N46" s="214" t="s">
        <v>76</v>
      </c>
      <c r="O46" s="164">
        <f t="shared" si="23"/>
        <v>0</v>
      </c>
      <c r="Q46" s="214" t="s">
        <v>76</v>
      </c>
      <c r="R46" s="164">
        <f t="shared" si="24"/>
        <v>0</v>
      </c>
      <c r="T46" s="214" t="s">
        <v>76</v>
      </c>
      <c r="U46" s="164">
        <f t="shared" si="25"/>
        <v>0</v>
      </c>
      <c r="W46" s="214" t="s">
        <v>76</v>
      </c>
      <c r="X46" s="164">
        <f t="shared" si="26"/>
        <v>0</v>
      </c>
      <c r="Z46" s="214" t="s">
        <v>76</v>
      </c>
      <c r="AA46" s="164">
        <f t="shared" si="27"/>
        <v>0</v>
      </c>
      <c r="AC46" s="214" t="s">
        <v>76</v>
      </c>
      <c r="AD46" s="164">
        <f t="shared" si="28"/>
        <v>0</v>
      </c>
    </row>
    <row r="47" spans="1:34" ht="20.100000000000001" hidden="1" customHeight="1">
      <c r="A47" s="139"/>
      <c r="B47" s="52"/>
      <c r="C47" s="52"/>
      <c r="F47" s="214" t="s">
        <v>77</v>
      </c>
      <c r="G47" s="164">
        <f t="shared" si="29"/>
        <v>0</v>
      </c>
      <c r="H47" s="167"/>
      <c r="K47" s="67" t="s">
        <v>77</v>
      </c>
      <c r="L47" s="164">
        <f t="shared" si="22"/>
        <v>0</v>
      </c>
      <c r="N47" s="67" t="s">
        <v>77</v>
      </c>
      <c r="O47" s="164">
        <f t="shared" si="23"/>
        <v>0</v>
      </c>
      <c r="Q47" s="67" t="s">
        <v>77</v>
      </c>
      <c r="R47" s="164">
        <f t="shared" si="24"/>
        <v>0</v>
      </c>
      <c r="T47" s="67" t="s">
        <v>77</v>
      </c>
      <c r="U47" s="164">
        <f t="shared" si="25"/>
        <v>0</v>
      </c>
      <c r="W47" s="67" t="s">
        <v>77</v>
      </c>
      <c r="X47" s="164">
        <f t="shared" si="26"/>
        <v>0</v>
      </c>
      <c r="Z47" s="67" t="s">
        <v>77</v>
      </c>
      <c r="AA47" s="164">
        <f t="shared" si="27"/>
        <v>0</v>
      </c>
      <c r="AC47" s="67" t="s">
        <v>77</v>
      </c>
      <c r="AD47" s="164">
        <f t="shared" si="28"/>
        <v>0</v>
      </c>
    </row>
    <row r="48" spans="1:34" ht="20.100000000000001" customHeight="1" thickBot="1">
      <c r="A48" s="139"/>
      <c r="B48" s="52"/>
      <c r="C48" s="52"/>
      <c r="F48" s="282"/>
      <c r="G48" s="167"/>
      <c r="H48" s="167"/>
      <c r="J48" s="236" t="s">
        <v>159</v>
      </c>
      <c r="K48" s="298"/>
      <c r="L48" s="298"/>
      <c r="M48" s="295"/>
      <c r="N48" s="295"/>
      <c r="O48" s="295"/>
      <c r="P48" s="295"/>
      <c r="Q48" s="295"/>
      <c r="R48" s="295"/>
      <c r="S48" s="295"/>
      <c r="T48" s="295"/>
      <c r="U48" s="295"/>
      <c r="V48" s="295"/>
      <c r="W48" s="295"/>
      <c r="X48" s="295"/>
      <c r="Y48" s="295"/>
      <c r="Z48" s="295"/>
      <c r="AA48" s="295"/>
      <c r="AB48" s="295"/>
      <c r="AC48" s="295"/>
      <c r="AD48" s="295"/>
      <c r="AE48" s="298"/>
      <c r="AF48" s="295"/>
      <c r="AG48" s="295"/>
      <c r="AH48" s="295"/>
    </row>
    <row r="49" spans="1:34" ht="15" customHeight="1" thickBot="1">
      <c r="A49" s="139"/>
      <c r="B49" s="15" t="s">
        <v>186</v>
      </c>
      <c r="J49" s="617">
        <v>1</v>
      </c>
      <c r="K49" s="618"/>
      <c r="L49" s="619"/>
      <c r="M49" s="617">
        <v>2</v>
      </c>
      <c r="N49" s="618"/>
      <c r="O49" s="619"/>
      <c r="P49" s="617">
        <v>3</v>
      </c>
      <c r="Q49" s="618"/>
      <c r="R49" s="619"/>
      <c r="S49" s="617">
        <v>4</v>
      </c>
      <c r="T49" s="618"/>
      <c r="U49" s="619"/>
      <c r="V49" s="617">
        <v>5</v>
      </c>
      <c r="W49" s="618"/>
      <c r="X49" s="619"/>
      <c r="Y49" s="617">
        <v>6</v>
      </c>
      <c r="Z49" s="618"/>
      <c r="AA49" s="619"/>
      <c r="AB49" s="617">
        <v>7</v>
      </c>
      <c r="AC49" s="618"/>
      <c r="AD49" s="619"/>
      <c r="AE49" s="617" t="s">
        <v>160</v>
      </c>
      <c r="AF49" s="618"/>
      <c r="AG49" s="619"/>
      <c r="AH49" s="279"/>
    </row>
    <row r="50" spans="1:34" ht="30" customHeight="1">
      <c r="A50" s="422" t="s">
        <v>161</v>
      </c>
      <c r="B50" s="47" t="s">
        <v>162</v>
      </c>
      <c r="C50" s="47" t="s">
        <v>163</v>
      </c>
      <c r="D50" s="416" t="s">
        <v>164</v>
      </c>
      <c r="E50" s="416" t="s">
        <v>165</v>
      </c>
      <c r="F50" s="416" t="s">
        <v>187</v>
      </c>
      <c r="G50" s="416" t="s">
        <v>167</v>
      </c>
      <c r="H50" s="416" t="s">
        <v>168</v>
      </c>
      <c r="I50" s="416" t="s">
        <v>188</v>
      </c>
      <c r="J50" s="561" t="str">
        <f>J49&amp;"回目部分払い対象日数"</f>
        <v>1回目部分払い対象日数</v>
      </c>
      <c r="K50" s="414" t="str">
        <f>J49&amp;"回目
部分払いM/M"</f>
        <v>1回目
部分払いM/M</v>
      </c>
      <c r="L50" s="415" t="str">
        <f>J49&amp;"回目部分払い金額"</f>
        <v>1回目部分払い金額</v>
      </c>
      <c r="M50" s="413" t="str">
        <f>M49&amp;"回目部分払い対象日数"</f>
        <v>2回目部分払い対象日数</v>
      </c>
      <c r="N50" s="414" t="str">
        <f>M49&amp;"回目
部分払いM/M"</f>
        <v>2回目
部分払いM/M</v>
      </c>
      <c r="O50" s="415" t="str">
        <f>M49&amp;"回目部分払い金額"</f>
        <v>2回目部分払い金額</v>
      </c>
      <c r="P50" s="413" t="str">
        <f>P49&amp;"回目部分払い対象日数"</f>
        <v>3回目部分払い対象日数</v>
      </c>
      <c r="Q50" s="414" t="str">
        <f>P49&amp;"回目
部分払いM/M"</f>
        <v>3回目
部分払いM/M</v>
      </c>
      <c r="R50" s="415" t="str">
        <f>P49&amp;"回目部分払い金額"</f>
        <v>3回目部分払い金額</v>
      </c>
      <c r="S50" s="413" t="str">
        <f>S49&amp;"回目部分払い対象日数"</f>
        <v>4回目部分払い対象日数</v>
      </c>
      <c r="T50" s="414" t="str">
        <f>S49&amp;"回目
部分払いM/M"</f>
        <v>4回目
部分払いM/M</v>
      </c>
      <c r="U50" s="415" t="str">
        <f>S49&amp;"回目部分払い金額"</f>
        <v>4回目部分払い金額</v>
      </c>
      <c r="V50" s="413" t="str">
        <f>V49&amp;"回目部分払い対象日数"</f>
        <v>5回目部分払い対象日数</v>
      </c>
      <c r="W50" s="414" t="str">
        <f>V49&amp;"回目
部分払いM/M"</f>
        <v>5回目
部分払いM/M</v>
      </c>
      <c r="X50" s="415" t="str">
        <f>V49&amp;"回目部分払い金額"</f>
        <v>5回目部分払い金額</v>
      </c>
      <c r="Y50" s="413" t="str">
        <f>Y49&amp;"回目部分払い対象日数"</f>
        <v>6回目部分払い対象日数</v>
      </c>
      <c r="Z50" s="414" t="str">
        <f>Y49&amp;"回目
部分払いM/M"</f>
        <v>6回目
部分払いM/M</v>
      </c>
      <c r="AA50" s="415" t="str">
        <f>Y49&amp;"回目部分払い金額"</f>
        <v>6回目部分払い金額</v>
      </c>
      <c r="AB50" s="413" t="str">
        <f>AB49&amp;"回目部分払い対象日数"</f>
        <v>7回目部分払い対象日数</v>
      </c>
      <c r="AC50" s="414" t="str">
        <f>AB49&amp;"回目
部分払いM/M"</f>
        <v>7回目
部分払いM/M</v>
      </c>
      <c r="AD50" s="415" t="str">
        <f>AB49&amp;"回目部分払い金額"</f>
        <v>7回目部分払い金額</v>
      </c>
      <c r="AE50" s="413" t="str">
        <f>AE49&amp;"対象日数"</f>
        <v>精算対象日数</v>
      </c>
      <c r="AF50" s="274" t="str">
        <f>AE49&amp;"時M/M"</f>
        <v>精算時M/M</v>
      </c>
      <c r="AG50" s="275" t="str">
        <f>AE49&amp;"金額"</f>
        <v>精算金額</v>
      </c>
      <c r="AH50" s="423" t="s">
        <v>170</v>
      </c>
    </row>
    <row r="51" spans="1:34" ht="27.9" customHeight="1">
      <c r="A51" s="142"/>
      <c r="B51" s="364" t="str">
        <f>IF($A51="","",VLOOKUP($A51,従事者明細!$A$3:$L$52,2,FALSE))</f>
        <v/>
      </c>
      <c r="C51" s="488" t="str">
        <f>IF($A51="","",VLOOKUP($A51,従事者明細!$A$3:$L$52,3,FALSE))</f>
        <v/>
      </c>
      <c r="D51" s="365" t="str">
        <f>IF($A51="","",VLOOKUP($A51,従事者明細!$A$3:$L$52,6,FALSE))</f>
        <v/>
      </c>
      <c r="E51" s="364" t="str">
        <f>IF($A51="","",VLOOKUP($A51,従事者明細!$A$3:$L$52,10,FALSE))</f>
        <v/>
      </c>
      <c r="F51" s="366" t="str">
        <f>IF(I51="","",ROUND(I51/20,2))</f>
        <v/>
      </c>
      <c r="G51" s="367" t="str">
        <f>IF(D51="","",E51*ROUND(F51,2))</f>
        <v/>
      </c>
      <c r="H51" s="368" t="str">
        <f>IF($A51="","",VLOOKUP($A51,従事者明細!$A$3:$F$52,4,FALSE))</f>
        <v/>
      </c>
      <c r="I51" s="407"/>
      <c r="J51" s="350"/>
      <c r="K51" s="268" t="str">
        <f>IF(J51="","",ROUND(J51/20,2))</f>
        <v/>
      </c>
      <c r="L51" s="272" t="str">
        <f>IF(J51="","",K51*$E51)</f>
        <v/>
      </c>
      <c r="M51" s="350"/>
      <c r="N51" s="268" t="str">
        <f>IF(M51="","",ROUND(M51/20,2))</f>
        <v/>
      </c>
      <c r="O51" s="272" t="str">
        <f>IF(M51="","",N51*$E51)</f>
        <v/>
      </c>
      <c r="P51" s="350"/>
      <c r="Q51" s="268" t="str">
        <f>IF(P51="","",ROUND(P51/20,2))</f>
        <v/>
      </c>
      <c r="R51" s="272" t="str">
        <f>IF(P51="","",Q51*$E51)</f>
        <v/>
      </c>
      <c r="S51" s="350"/>
      <c r="T51" s="268" t="str">
        <f>IF(S51="","",ROUND(S51/20,2))</f>
        <v/>
      </c>
      <c r="U51" s="272" t="str">
        <f>IF(S51="","",T51*$E51)</f>
        <v/>
      </c>
      <c r="V51" s="350"/>
      <c r="W51" s="268" t="str">
        <f>IF(V51="","",ROUND(V51/20,2))</f>
        <v/>
      </c>
      <c r="X51" s="272" t="str">
        <f>IF(V51="","",W51*$E51)</f>
        <v/>
      </c>
      <c r="Y51" s="271"/>
      <c r="Z51" s="268" t="str">
        <f>IF(Y51="","",ROUND(Y51/20,2))</f>
        <v/>
      </c>
      <c r="AA51" s="272" t="str">
        <f>IF(Y51="","",Z51*$E51)</f>
        <v/>
      </c>
      <c r="AB51" s="271"/>
      <c r="AC51" s="268" t="str">
        <f>IF(AB51="","",ROUND(AB51/20,2))</f>
        <v/>
      </c>
      <c r="AD51" s="272" t="str">
        <f>IF(AB51="","",AC51*$E51)</f>
        <v/>
      </c>
      <c r="AE51" s="350"/>
      <c r="AF51" s="268" t="str">
        <f>IF(AE51="","",ROUND(AE51/20,2))</f>
        <v/>
      </c>
      <c r="AG51" s="272" t="str">
        <f>IF(AE51="","",AF51*$E51)</f>
        <v/>
      </c>
      <c r="AH51" s="280">
        <f>$I51-SUM(M51,J51,P51,S51,V51,Y51,AB51,AE51)</f>
        <v>0</v>
      </c>
    </row>
    <row r="52" spans="1:34" ht="27.9" customHeight="1">
      <c r="A52" s="142"/>
      <c r="B52" s="364" t="str">
        <f>IF($A52="","",VLOOKUP($A52,従事者明細!$A$3:$L$52,2,FALSE))</f>
        <v/>
      </c>
      <c r="C52" s="488" t="str">
        <f>IF($A52="","",VLOOKUP($A52,従事者明細!$A$3:$L$52,3,FALSE))</f>
        <v/>
      </c>
      <c r="D52" s="365" t="str">
        <f>IF($A52="","",VLOOKUP($A52,従事者明細!$A$3:$L$52,6,FALSE))</f>
        <v/>
      </c>
      <c r="E52" s="364" t="str">
        <f>IF($A52="","",VLOOKUP($A52,従事者明細!$A$3:$L$52,10,FALSE))</f>
        <v/>
      </c>
      <c r="F52" s="366" t="str">
        <f t="shared" ref="F52:F65" si="30">IF(I52="","",ROUND(I52/20,2))</f>
        <v/>
      </c>
      <c r="G52" s="367" t="str">
        <f t="shared" ref="G52:G65" si="31">IF(D52="","",E52*ROUND(F52,2))</f>
        <v/>
      </c>
      <c r="H52" s="368" t="str">
        <f>IF($A52="","",VLOOKUP($A52,従事者明細!$A$3:$F$52,4,FALSE))</f>
        <v/>
      </c>
      <c r="I52" s="407"/>
      <c r="J52" s="350"/>
      <c r="K52" s="268" t="str">
        <f>IF(J52="","",ROUND(J52/20,2))</f>
        <v/>
      </c>
      <c r="L52" s="272" t="str">
        <f t="shared" ref="L52:L57" si="32">IF(J52="","",K52*$E52)</f>
        <v/>
      </c>
      <c r="M52" s="350"/>
      <c r="N52" s="268" t="str">
        <f>IF(M52="","",ROUND(M52/20,2))</f>
        <v/>
      </c>
      <c r="O52" s="272" t="str">
        <f t="shared" ref="O52:O65" si="33">IF(M52="","",N52*$E52)</f>
        <v/>
      </c>
      <c r="P52" s="350"/>
      <c r="Q52" s="268" t="str">
        <f>IF(P52="","",ROUND(P52/20,2))</f>
        <v/>
      </c>
      <c r="R52" s="272" t="str">
        <f t="shared" ref="R52:R65" si="34">IF(P52="","",Q52*$E52)</f>
        <v/>
      </c>
      <c r="S52" s="350"/>
      <c r="T52" s="268" t="str">
        <f>IF(S52="","",ROUND(S52/20,2))</f>
        <v/>
      </c>
      <c r="U52" s="272" t="str">
        <f t="shared" ref="U52:U65" si="35">IF(S52="","",T52*$E52)</f>
        <v/>
      </c>
      <c r="V52" s="350"/>
      <c r="W52" s="268" t="str">
        <f>IF(V52="","",ROUND(V52/20,2))</f>
        <v/>
      </c>
      <c r="X52" s="272" t="str">
        <f t="shared" ref="X52:X65" si="36">IF(V52="","",W52*$E52)</f>
        <v/>
      </c>
      <c r="Y52" s="271"/>
      <c r="Z52" s="268" t="str">
        <f>IF(Y52="","",ROUND(Y52/20,2))</f>
        <v/>
      </c>
      <c r="AA52" s="272" t="str">
        <f t="shared" ref="AA52:AA65" si="37">IF(Y52="","",Z52*$E52)</f>
        <v/>
      </c>
      <c r="AB52" s="271"/>
      <c r="AC52" s="268" t="str">
        <f>IF(AB52="","",ROUND(AB52/20,2))</f>
        <v/>
      </c>
      <c r="AD52" s="272" t="str">
        <f t="shared" ref="AD52:AD65" si="38">IF(AB52="","",AC52*$E52)</f>
        <v/>
      </c>
      <c r="AE52" s="350"/>
      <c r="AF52" s="268" t="str">
        <f>IF(AE52="","",ROUND(AE52/20,2))</f>
        <v/>
      </c>
      <c r="AG52" s="272" t="str">
        <f t="shared" ref="AG52:AG65" si="39">IF(AE52="","",AF52*$E52)</f>
        <v/>
      </c>
      <c r="AH52" s="280">
        <f t="shared" ref="AH52:AH64" si="40">$I52-SUM(M52,J52,P52,S52,V52,Y52,AB52,AE52)</f>
        <v>0</v>
      </c>
    </row>
    <row r="53" spans="1:34" ht="27.9" customHeight="1">
      <c r="A53" s="142"/>
      <c r="B53" s="364" t="str">
        <f>IF($A53="","",VLOOKUP($A53,従事者明細!$A$3:$L$52,2,FALSE))</f>
        <v/>
      </c>
      <c r="C53" s="488" t="str">
        <f>IF($A53="","",VLOOKUP($A53,従事者明細!$A$3:$L$52,3,FALSE))</f>
        <v/>
      </c>
      <c r="D53" s="365" t="str">
        <f>IF($A53="","",VLOOKUP($A53,従事者明細!$A$3:$L$52,6,FALSE))</f>
        <v/>
      </c>
      <c r="E53" s="364" t="str">
        <f>IF($A53="","",VLOOKUP($A53,従事者明細!$A$3:$L$52,10,FALSE))</f>
        <v/>
      </c>
      <c r="F53" s="366" t="str">
        <f t="shared" si="30"/>
        <v/>
      </c>
      <c r="G53" s="367" t="str">
        <f t="shared" si="31"/>
        <v/>
      </c>
      <c r="H53" s="368" t="str">
        <f>IF($A53="","",VLOOKUP($A53,従事者明細!$A$3:$F$52,4,FALSE))</f>
        <v/>
      </c>
      <c r="I53" s="407"/>
      <c r="J53" s="350"/>
      <c r="K53" s="268" t="str">
        <f t="shared" ref="K53:K57" si="41">IF(J53="","",ROUND(J53/20,2))</f>
        <v/>
      </c>
      <c r="L53" s="272" t="str">
        <f t="shared" si="32"/>
        <v/>
      </c>
      <c r="M53" s="350"/>
      <c r="N53" s="268" t="str">
        <f t="shared" ref="N53:N65" si="42">IF(M53="","",ROUND(M53/20,2))</f>
        <v/>
      </c>
      <c r="O53" s="272" t="str">
        <f t="shared" si="33"/>
        <v/>
      </c>
      <c r="P53" s="350"/>
      <c r="Q53" s="268" t="str">
        <f t="shared" ref="Q53:Q65" si="43">IF(P53="","",ROUND(P53/20,2))</f>
        <v/>
      </c>
      <c r="R53" s="272" t="str">
        <f t="shared" si="34"/>
        <v/>
      </c>
      <c r="S53" s="350"/>
      <c r="T53" s="268" t="str">
        <f t="shared" ref="T53:T65" si="44">IF(S53="","",ROUND(S53/20,2))</f>
        <v/>
      </c>
      <c r="U53" s="272" t="str">
        <f t="shared" si="35"/>
        <v/>
      </c>
      <c r="V53" s="350"/>
      <c r="W53" s="268" t="str">
        <f t="shared" ref="W53:W65" si="45">IF(V53="","",ROUND(V53/20,2))</f>
        <v/>
      </c>
      <c r="X53" s="272" t="str">
        <f t="shared" si="36"/>
        <v/>
      </c>
      <c r="Y53" s="271"/>
      <c r="Z53" s="268" t="str">
        <f t="shared" ref="Z53:Z65" si="46">IF(Y53="","",ROUND(Y53/20,2))</f>
        <v/>
      </c>
      <c r="AA53" s="272" t="str">
        <f t="shared" si="37"/>
        <v/>
      </c>
      <c r="AB53" s="271"/>
      <c r="AC53" s="268" t="str">
        <f t="shared" ref="AC53:AC65" si="47">IF(AB53="","",ROUND(AB53/20,2))</f>
        <v/>
      </c>
      <c r="AD53" s="272" t="str">
        <f t="shared" si="38"/>
        <v/>
      </c>
      <c r="AE53" s="350"/>
      <c r="AF53" s="268" t="str">
        <f t="shared" ref="AF53:AF65" si="48">IF(AE53="","",ROUND(AE53/20,2))</f>
        <v/>
      </c>
      <c r="AG53" s="272" t="str">
        <f t="shared" si="39"/>
        <v/>
      </c>
      <c r="AH53" s="280">
        <f t="shared" si="40"/>
        <v>0</v>
      </c>
    </row>
    <row r="54" spans="1:34" ht="27.9" customHeight="1">
      <c r="A54" s="142"/>
      <c r="B54" s="364" t="str">
        <f>IF($A54="","",VLOOKUP($A54,従事者明細!$A$3:$L$52,2,FALSE))</f>
        <v/>
      </c>
      <c r="C54" s="488" t="str">
        <f>IF($A54="","",VLOOKUP($A54,従事者明細!$A$3:$L$52,3,FALSE))</f>
        <v/>
      </c>
      <c r="D54" s="365" t="str">
        <f>IF($A54="","",VLOOKUP($A54,従事者明細!$A$3:$L$52,6,FALSE))</f>
        <v/>
      </c>
      <c r="E54" s="364" t="str">
        <f>IF($A54="","",VLOOKUP($A54,従事者明細!$A$3:$L$52,10,FALSE))</f>
        <v/>
      </c>
      <c r="F54" s="366" t="str">
        <f t="shared" si="30"/>
        <v/>
      </c>
      <c r="G54" s="367" t="str">
        <f t="shared" si="31"/>
        <v/>
      </c>
      <c r="H54" s="368" t="str">
        <f>IF($A54="","",VLOOKUP($A54,従事者明細!$A$3:$F$52,4,FALSE))</f>
        <v/>
      </c>
      <c r="I54" s="407"/>
      <c r="J54" s="350"/>
      <c r="K54" s="268" t="str">
        <f t="shared" si="41"/>
        <v/>
      </c>
      <c r="L54" s="272" t="str">
        <f t="shared" si="32"/>
        <v/>
      </c>
      <c r="M54" s="350"/>
      <c r="N54" s="268" t="str">
        <f t="shared" si="42"/>
        <v/>
      </c>
      <c r="O54" s="272" t="str">
        <f t="shared" si="33"/>
        <v/>
      </c>
      <c r="P54" s="350"/>
      <c r="Q54" s="268" t="str">
        <f t="shared" si="43"/>
        <v/>
      </c>
      <c r="R54" s="272" t="str">
        <f t="shared" si="34"/>
        <v/>
      </c>
      <c r="S54" s="350"/>
      <c r="T54" s="268" t="str">
        <f t="shared" si="44"/>
        <v/>
      </c>
      <c r="U54" s="272" t="str">
        <f t="shared" si="35"/>
        <v/>
      </c>
      <c r="V54" s="350"/>
      <c r="W54" s="268" t="str">
        <f t="shared" si="45"/>
        <v/>
      </c>
      <c r="X54" s="272" t="str">
        <f t="shared" si="36"/>
        <v/>
      </c>
      <c r="Y54" s="271"/>
      <c r="Z54" s="268" t="str">
        <f t="shared" si="46"/>
        <v/>
      </c>
      <c r="AA54" s="272" t="str">
        <f t="shared" si="37"/>
        <v/>
      </c>
      <c r="AB54" s="271"/>
      <c r="AC54" s="268" t="str">
        <f t="shared" si="47"/>
        <v/>
      </c>
      <c r="AD54" s="272" t="str">
        <f t="shared" si="38"/>
        <v/>
      </c>
      <c r="AE54" s="350"/>
      <c r="AF54" s="268" t="str">
        <f t="shared" si="48"/>
        <v/>
      </c>
      <c r="AG54" s="272" t="str">
        <f t="shared" si="39"/>
        <v/>
      </c>
      <c r="AH54" s="280">
        <f t="shared" si="40"/>
        <v>0</v>
      </c>
    </row>
    <row r="55" spans="1:34" ht="27.9" customHeight="1">
      <c r="A55" s="407"/>
      <c r="B55" s="364" t="str">
        <f>IF($A55="","",VLOOKUP($A55,従事者明細!$A$3:$L$52,2,FALSE))</f>
        <v/>
      </c>
      <c r="C55" s="488" t="str">
        <f>IF($A55="","",VLOOKUP($A55,従事者明細!$A$3:$L$52,3,FALSE))</f>
        <v/>
      </c>
      <c r="D55" s="365" t="str">
        <f>IF($A55="","",VLOOKUP($A55,従事者明細!$A$3:$L$52,6,FALSE))</f>
        <v/>
      </c>
      <c r="E55" s="364" t="str">
        <f>IF($A55="","",VLOOKUP($A55,従事者明細!$A$3:$L$52,10,FALSE))</f>
        <v/>
      </c>
      <c r="F55" s="366" t="str">
        <f t="shared" si="30"/>
        <v/>
      </c>
      <c r="G55" s="367" t="str">
        <f t="shared" si="31"/>
        <v/>
      </c>
      <c r="H55" s="368" t="str">
        <f>IF($A55="","",VLOOKUP($A55,従事者明細!$A$3:$F$52,4,FALSE))</f>
        <v/>
      </c>
      <c r="I55" s="407"/>
      <c r="J55" s="350"/>
      <c r="K55" s="268" t="str">
        <f t="shared" si="41"/>
        <v/>
      </c>
      <c r="L55" s="272" t="str">
        <f t="shared" si="32"/>
        <v/>
      </c>
      <c r="M55" s="350"/>
      <c r="N55" s="268" t="str">
        <f t="shared" si="42"/>
        <v/>
      </c>
      <c r="O55" s="272" t="str">
        <f t="shared" si="33"/>
        <v/>
      </c>
      <c r="P55" s="350"/>
      <c r="Q55" s="268" t="str">
        <f t="shared" si="43"/>
        <v/>
      </c>
      <c r="R55" s="272" t="str">
        <f t="shared" si="34"/>
        <v/>
      </c>
      <c r="S55" s="350"/>
      <c r="T55" s="268" t="str">
        <f t="shared" si="44"/>
        <v/>
      </c>
      <c r="U55" s="272" t="str">
        <f t="shared" si="35"/>
        <v/>
      </c>
      <c r="V55" s="350"/>
      <c r="W55" s="268" t="str">
        <f t="shared" si="45"/>
        <v/>
      </c>
      <c r="X55" s="272" t="str">
        <f t="shared" si="36"/>
        <v/>
      </c>
      <c r="Y55" s="271"/>
      <c r="Z55" s="268" t="str">
        <f t="shared" si="46"/>
        <v/>
      </c>
      <c r="AA55" s="272" t="str">
        <f t="shared" si="37"/>
        <v/>
      </c>
      <c r="AB55" s="271"/>
      <c r="AC55" s="268" t="str">
        <f t="shared" si="47"/>
        <v/>
      </c>
      <c r="AD55" s="272" t="str">
        <f t="shared" si="38"/>
        <v/>
      </c>
      <c r="AE55" s="350"/>
      <c r="AF55" s="268" t="str">
        <f t="shared" si="48"/>
        <v/>
      </c>
      <c r="AG55" s="272" t="str">
        <f t="shared" si="39"/>
        <v/>
      </c>
      <c r="AH55" s="280">
        <f t="shared" si="40"/>
        <v>0</v>
      </c>
    </row>
    <row r="56" spans="1:34" ht="27.9" customHeight="1">
      <c r="A56" s="407"/>
      <c r="B56" s="364" t="str">
        <f>IF($A56="","",VLOOKUP($A56,従事者明細!$A$3:$L$52,2,FALSE))</f>
        <v/>
      </c>
      <c r="C56" s="488" t="str">
        <f>IF($A56="","",VLOOKUP($A56,従事者明細!$A$3:$L$52,3,FALSE))</f>
        <v/>
      </c>
      <c r="D56" s="365" t="str">
        <f>IF($A56="","",VLOOKUP($A56,従事者明細!$A$3:$L$52,6,FALSE))</f>
        <v/>
      </c>
      <c r="E56" s="364" t="str">
        <f>IF($A56="","",VLOOKUP($A56,従事者明細!$A$3:$L$52,10,FALSE))</f>
        <v/>
      </c>
      <c r="F56" s="366" t="str">
        <f t="shared" si="30"/>
        <v/>
      </c>
      <c r="G56" s="367" t="str">
        <f t="shared" si="31"/>
        <v/>
      </c>
      <c r="H56" s="368" t="str">
        <f>IF($A56="","",VLOOKUP($A56,従事者明細!$A$3:$F$52,4,FALSE))</f>
        <v/>
      </c>
      <c r="I56" s="407"/>
      <c r="J56" s="350"/>
      <c r="K56" s="268" t="str">
        <f t="shared" si="41"/>
        <v/>
      </c>
      <c r="L56" s="272" t="str">
        <f t="shared" si="32"/>
        <v/>
      </c>
      <c r="M56" s="350"/>
      <c r="N56" s="268" t="str">
        <f t="shared" si="42"/>
        <v/>
      </c>
      <c r="O56" s="272" t="str">
        <f t="shared" si="33"/>
        <v/>
      </c>
      <c r="P56" s="350"/>
      <c r="Q56" s="268" t="str">
        <f t="shared" si="43"/>
        <v/>
      </c>
      <c r="R56" s="272" t="str">
        <f t="shared" si="34"/>
        <v/>
      </c>
      <c r="S56" s="350"/>
      <c r="T56" s="268" t="str">
        <f t="shared" si="44"/>
        <v/>
      </c>
      <c r="U56" s="272" t="str">
        <f t="shared" si="35"/>
        <v/>
      </c>
      <c r="V56" s="350"/>
      <c r="W56" s="268" t="str">
        <f t="shared" si="45"/>
        <v/>
      </c>
      <c r="X56" s="272" t="str">
        <f t="shared" si="36"/>
        <v/>
      </c>
      <c r="Y56" s="271"/>
      <c r="Z56" s="268" t="str">
        <f t="shared" si="46"/>
        <v/>
      </c>
      <c r="AA56" s="272" t="str">
        <f t="shared" si="37"/>
        <v/>
      </c>
      <c r="AB56" s="271"/>
      <c r="AC56" s="268" t="str">
        <f t="shared" si="47"/>
        <v/>
      </c>
      <c r="AD56" s="272" t="str">
        <f t="shared" si="38"/>
        <v/>
      </c>
      <c r="AE56" s="350"/>
      <c r="AF56" s="268" t="str">
        <f t="shared" si="48"/>
        <v/>
      </c>
      <c r="AG56" s="272" t="str">
        <f t="shared" si="39"/>
        <v/>
      </c>
      <c r="AH56" s="280">
        <f t="shared" si="40"/>
        <v>0</v>
      </c>
    </row>
    <row r="57" spans="1:34" ht="27.9" customHeight="1" thickBot="1">
      <c r="A57" s="407"/>
      <c r="B57" s="364" t="str">
        <f>IF($A57="","",VLOOKUP($A57,従事者明細!$A$3:$L$52,2,FALSE))</f>
        <v/>
      </c>
      <c r="C57" s="488" t="str">
        <f>IF($A57="","",VLOOKUP($A57,従事者明細!$A$3:$L$52,3,FALSE))</f>
        <v/>
      </c>
      <c r="D57" s="365" t="str">
        <f>IF($A57="","",VLOOKUP($A57,従事者明細!$A$3:$L$52,6,FALSE))</f>
        <v/>
      </c>
      <c r="E57" s="364" t="str">
        <f>IF($A57="","",VLOOKUP($A57,従事者明細!$A$3:$L$52,10,FALSE))</f>
        <v/>
      </c>
      <c r="F57" s="366" t="str">
        <f t="shared" si="30"/>
        <v/>
      </c>
      <c r="G57" s="367" t="str">
        <f t="shared" si="31"/>
        <v/>
      </c>
      <c r="H57" s="368" t="str">
        <f>IF($A57="","",VLOOKUP($A57,従事者明細!$A$3:$F$52,4,FALSE))</f>
        <v/>
      </c>
      <c r="I57" s="407"/>
      <c r="J57" s="350"/>
      <c r="K57" s="268" t="str">
        <f t="shared" si="41"/>
        <v/>
      </c>
      <c r="L57" s="272" t="str">
        <f t="shared" si="32"/>
        <v/>
      </c>
      <c r="M57" s="350"/>
      <c r="N57" s="268" t="str">
        <f t="shared" si="42"/>
        <v/>
      </c>
      <c r="O57" s="272" t="str">
        <f t="shared" si="33"/>
        <v/>
      </c>
      <c r="P57" s="350"/>
      <c r="Q57" s="268" t="str">
        <f t="shared" si="43"/>
        <v/>
      </c>
      <c r="R57" s="272" t="str">
        <f t="shared" si="34"/>
        <v/>
      </c>
      <c r="S57" s="350"/>
      <c r="T57" s="268" t="str">
        <f t="shared" si="44"/>
        <v/>
      </c>
      <c r="U57" s="272" t="str">
        <f t="shared" si="35"/>
        <v/>
      </c>
      <c r="V57" s="350"/>
      <c r="W57" s="268" t="str">
        <f t="shared" si="45"/>
        <v/>
      </c>
      <c r="X57" s="272" t="str">
        <f t="shared" si="36"/>
        <v/>
      </c>
      <c r="Y57" s="271"/>
      <c r="Z57" s="268" t="str">
        <f t="shared" si="46"/>
        <v/>
      </c>
      <c r="AA57" s="272" t="str">
        <f t="shared" si="37"/>
        <v/>
      </c>
      <c r="AB57" s="271"/>
      <c r="AC57" s="268" t="str">
        <f t="shared" si="47"/>
        <v/>
      </c>
      <c r="AD57" s="272" t="str">
        <f t="shared" si="38"/>
        <v/>
      </c>
      <c r="AE57" s="350"/>
      <c r="AF57" s="268" t="str">
        <f t="shared" si="48"/>
        <v/>
      </c>
      <c r="AG57" s="272" t="str">
        <f t="shared" si="39"/>
        <v/>
      </c>
      <c r="AH57" s="280">
        <f t="shared" si="40"/>
        <v>0</v>
      </c>
    </row>
    <row r="58" spans="1:34" ht="27.9" hidden="1" customHeight="1">
      <c r="A58" s="407"/>
      <c r="B58" s="364" t="str">
        <f>IF($A58="","",VLOOKUP($A58,従事者明細!$A$3:$L$52,2,FALSE))</f>
        <v/>
      </c>
      <c r="C58" s="417" t="str">
        <f>IF($A58="","",VLOOKUP($A58,従事者明細!$A$3:$L$52,3,FALSE))</f>
        <v/>
      </c>
      <c r="D58" s="365" t="str">
        <f>IF($A58="","",VLOOKUP($A58,従事者明細!$A$3:$L$52,6,FALSE))</f>
        <v/>
      </c>
      <c r="E58" s="364" t="str">
        <f>IF($A58="","",VLOOKUP($A58,従事者明細!$A$3:$L$52,10,FALSE))</f>
        <v/>
      </c>
      <c r="F58" s="366" t="str">
        <f t="shared" si="30"/>
        <v/>
      </c>
      <c r="G58" s="367" t="str">
        <f t="shared" si="31"/>
        <v/>
      </c>
      <c r="H58" s="368" t="str">
        <f>IF($A58="","",VLOOKUP($A58,従事者明細!$A$3:$F$52,4,FALSE))</f>
        <v/>
      </c>
      <c r="I58" s="407"/>
      <c r="J58" s="350"/>
      <c r="K58" s="268" t="str">
        <f t="shared" ref="K58:K65" si="49">IF(J58="","",ROUND(J58/20,2))</f>
        <v/>
      </c>
      <c r="L58" s="272" t="str">
        <f t="shared" ref="L58:L65" si="50">IF(J58="","",K58*$E58)</f>
        <v/>
      </c>
      <c r="M58" s="350"/>
      <c r="N58" s="268" t="str">
        <f t="shared" si="42"/>
        <v/>
      </c>
      <c r="O58" s="272" t="str">
        <f t="shared" si="33"/>
        <v/>
      </c>
      <c r="P58" s="350"/>
      <c r="Q58" s="268" t="str">
        <f t="shared" si="43"/>
        <v/>
      </c>
      <c r="R58" s="272" t="str">
        <f t="shared" si="34"/>
        <v/>
      </c>
      <c r="S58" s="350"/>
      <c r="T58" s="268" t="str">
        <f t="shared" si="44"/>
        <v/>
      </c>
      <c r="U58" s="272" t="str">
        <f t="shared" si="35"/>
        <v/>
      </c>
      <c r="V58" s="350"/>
      <c r="W58" s="268" t="str">
        <f t="shared" si="45"/>
        <v/>
      </c>
      <c r="X58" s="272" t="str">
        <f t="shared" si="36"/>
        <v/>
      </c>
      <c r="Y58" s="271"/>
      <c r="Z58" s="268" t="str">
        <f t="shared" si="46"/>
        <v/>
      </c>
      <c r="AA58" s="272" t="str">
        <f t="shared" si="37"/>
        <v/>
      </c>
      <c r="AB58" s="271"/>
      <c r="AC58" s="268" t="str">
        <f t="shared" si="47"/>
        <v/>
      </c>
      <c r="AD58" s="272" t="str">
        <f t="shared" si="38"/>
        <v/>
      </c>
      <c r="AE58" s="350"/>
      <c r="AF58" s="268" t="str">
        <f t="shared" si="48"/>
        <v/>
      </c>
      <c r="AG58" s="272" t="str">
        <f t="shared" si="39"/>
        <v/>
      </c>
      <c r="AH58" s="280">
        <f t="shared" si="40"/>
        <v>0</v>
      </c>
    </row>
    <row r="59" spans="1:34" ht="27.9" hidden="1" customHeight="1">
      <c r="A59" s="407"/>
      <c r="B59" s="364" t="str">
        <f>IF($A59="","",VLOOKUP($A59,従事者明細!$A$3:$L$52,2,FALSE))</f>
        <v/>
      </c>
      <c r="C59" s="417" t="str">
        <f>IF($A59="","",VLOOKUP($A59,従事者明細!$A$3:$L$52,3,FALSE))</f>
        <v/>
      </c>
      <c r="D59" s="365" t="str">
        <f>IF($A59="","",VLOOKUP($A59,従事者明細!$A$3:$L$52,6,FALSE))</f>
        <v/>
      </c>
      <c r="E59" s="364" t="str">
        <f>IF($A59="","",VLOOKUP($A59,従事者明細!$A$3:$L$52,10,FALSE))</f>
        <v/>
      </c>
      <c r="F59" s="366" t="str">
        <f t="shared" si="30"/>
        <v/>
      </c>
      <c r="G59" s="367" t="str">
        <f t="shared" si="31"/>
        <v/>
      </c>
      <c r="H59" s="368" t="str">
        <f>IF($A59="","",VLOOKUP($A59,従事者明細!$A$3:$F$52,4,FALSE))</f>
        <v/>
      </c>
      <c r="I59" s="407"/>
      <c r="J59" s="350"/>
      <c r="K59" s="268" t="str">
        <f t="shared" si="49"/>
        <v/>
      </c>
      <c r="L59" s="272" t="str">
        <f t="shared" si="50"/>
        <v/>
      </c>
      <c r="M59" s="350"/>
      <c r="N59" s="268" t="str">
        <f t="shared" si="42"/>
        <v/>
      </c>
      <c r="O59" s="272" t="str">
        <f t="shared" si="33"/>
        <v/>
      </c>
      <c r="P59" s="350"/>
      <c r="Q59" s="268" t="str">
        <f t="shared" si="43"/>
        <v/>
      </c>
      <c r="R59" s="272" t="str">
        <f t="shared" si="34"/>
        <v/>
      </c>
      <c r="S59" s="350"/>
      <c r="T59" s="268" t="str">
        <f t="shared" si="44"/>
        <v/>
      </c>
      <c r="U59" s="272" t="str">
        <f t="shared" si="35"/>
        <v/>
      </c>
      <c r="V59" s="350"/>
      <c r="W59" s="268" t="str">
        <f t="shared" si="45"/>
        <v/>
      </c>
      <c r="X59" s="272" t="str">
        <f t="shared" si="36"/>
        <v/>
      </c>
      <c r="Y59" s="271"/>
      <c r="Z59" s="268" t="str">
        <f t="shared" si="46"/>
        <v/>
      </c>
      <c r="AA59" s="272" t="str">
        <f t="shared" si="37"/>
        <v/>
      </c>
      <c r="AB59" s="271"/>
      <c r="AC59" s="268" t="str">
        <f t="shared" si="47"/>
        <v/>
      </c>
      <c r="AD59" s="272" t="str">
        <f t="shared" si="38"/>
        <v/>
      </c>
      <c r="AE59" s="350"/>
      <c r="AF59" s="268" t="str">
        <f t="shared" si="48"/>
        <v/>
      </c>
      <c r="AG59" s="272" t="str">
        <f t="shared" si="39"/>
        <v/>
      </c>
      <c r="AH59" s="280">
        <f t="shared" si="40"/>
        <v>0</v>
      </c>
    </row>
    <row r="60" spans="1:34" ht="27.9" hidden="1" customHeight="1">
      <c r="A60" s="407"/>
      <c r="B60" s="364" t="str">
        <f>IF($A60="","",VLOOKUP($A60,従事者明細!$A$3:$L$52,2,FALSE))</f>
        <v/>
      </c>
      <c r="C60" s="417" t="str">
        <f>IF($A60="","",VLOOKUP($A60,従事者明細!$A$3:$L$52,3,FALSE))</f>
        <v/>
      </c>
      <c r="D60" s="365" t="str">
        <f>IF($A60="","",VLOOKUP($A60,従事者明細!$A$3:$L$52,6,FALSE))</f>
        <v/>
      </c>
      <c r="E60" s="364" t="str">
        <f>IF($A60="","",VLOOKUP($A60,従事者明細!$A$3:$L$52,10,FALSE))</f>
        <v/>
      </c>
      <c r="F60" s="366" t="str">
        <f t="shared" si="30"/>
        <v/>
      </c>
      <c r="G60" s="367" t="str">
        <f t="shared" si="31"/>
        <v/>
      </c>
      <c r="H60" s="368" t="str">
        <f>IF($A60="","",VLOOKUP($A60,従事者明細!$A$3:$F$52,4,FALSE))</f>
        <v/>
      </c>
      <c r="I60" s="407"/>
      <c r="J60" s="350"/>
      <c r="K60" s="268" t="str">
        <f t="shared" si="49"/>
        <v/>
      </c>
      <c r="L60" s="272" t="str">
        <f t="shared" si="50"/>
        <v/>
      </c>
      <c r="M60" s="350"/>
      <c r="N60" s="268" t="str">
        <f t="shared" si="42"/>
        <v/>
      </c>
      <c r="O60" s="272" t="str">
        <f t="shared" si="33"/>
        <v/>
      </c>
      <c r="P60" s="350"/>
      <c r="Q60" s="268" t="str">
        <f t="shared" si="43"/>
        <v/>
      </c>
      <c r="R60" s="272" t="str">
        <f t="shared" si="34"/>
        <v/>
      </c>
      <c r="S60" s="350"/>
      <c r="T60" s="268" t="str">
        <f t="shared" si="44"/>
        <v/>
      </c>
      <c r="U60" s="272" t="str">
        <f t="shared" si="35"/>
        <v/>
      </c>
      <c r="V60" s="350"/>
      <c r="W60" s="268" t="str">
        <f t="shared" si="45"/>
        <v/>
      </c>
      <c r="X60" s="272" t="str">
        <f t="shared" si="36"/>
        <v/>
      </c>
      <c r="Y60" s="271"/>
      <c r="Z60" s="268" t="str">
        <f t="shared" si="46"/>
        <v/>
      </c>
      <c r="AA60" s="272" t="str">
        <f t="shared" si="37"/>
        <v/>
      </c>
      <c r="AB60" s="271"/>
      <c r="AC60" s="268" t="str">
        <f t="shared" si="47"/>
        <v/>
      </c>
      <c r="AD60" s="272" t="str">
        <f t="shared" si="38"/>
        <v/>
      </c>
      <c r="AE60" s="350"/>
      <c r="AF60" s="268" t="str">
        <f t="shared" si="48"/>
        <v/>
      </c>
      <c r="AG60" s="272" t="str">
        <f t="shared" si="39"/>
        <v/>
      </c>
      <c r="AH60" s="280">
        <f t="shared" si="40"/>
        <v>0</v>
      </c>
    </row>
    <row r="61" spans="1:34" ht="27.9" hidden="1" customHeight="1">
      <c r="A61" s="48"/>
      <c r="B61" s="162" t="str">
        <f>IF($A61="","",VLOOKUP($A61,従事者明細!$A$3:$L$52,2,FALSE))</f>
        <v/>
      </c>
      <c r="C61" s="162" t="str">
        <f>IF($A61="","",VLOOKUP($A61,従事者明細!$A$3:$L$52,3,FALSE))</f>
        <v/>
      </c>
      <c r="D61" s="80" t="str">
        <f>IF($A61="","",VLOOKUP($A61,従事者明細!$A$3:$L$52,6,FALSE))</f>
        <v/>
      </c>
      <c r="E61" s="162" t="str">
        <f>IF($A61="","",VLOOKUP($A61,従事者明細!$A$3:$L$52,10,FALSE))</f>
        <v/>
      </c>
      <c r="F61" s="163" t="str">
        <f t="shared" si="30"/>
        <v/>
      </c>
      <c r="G61" s="164" t="str">
        <f t="shared" si="31"/>
        <v/>
      </c>
      <c r="H61" s="165" t="str">
        <f>IF($A61="","",VLOOKUP($A61,従事者明細!$A$3:$F$52,4,FALSE))</f>
        <v/>
      </c>
      <c r="I61" s="407"/>
      <c r="J61" s="271"/>
      <c r="K61" s="268" t="str">
        <f t="shared" si="49"/>
        <v/>
      </c>
      <c r="L61" s="272" t="str">
        <f t="shared" si="50"/>
        <v/>
      </c>
      <c r="M61" s="271"/>
      <c r="N61" s="268" t="str">
        <f t="shared" si="42"/>
        <v/>
      </c>
      <c r="O61" s="272" t="str">
        <f t="shared" si="33"/>
        <v/>
      </c>
      <c r="P61" s="271"/>
      <c r="Q61" s="268" t="str">
        <f t="shared" si="43"/>
        <v/>
      </c>
      <c r="R61" s="272" t="str">
        <f t="shared" si="34"/>
        <v/>
      </c>
      <c r="S61" s="271"/>
      <c r="T61" s="268" t="str">
        <f t="shared" si="44"/>
        <v/>
      </c>
      <c r="U61" s="272" t="str">
        <f t="shared" si="35"/>
        <v/>
      </c>
      <c r="V61" s="271"/>
      <c r="W61" s="268" t="str">
        <f t="shared" si="45"/>
        <v/>
      </c>
      <c r="X61" s="272" t="str">
        <f t="shared" si="36"/>
        <v/>
      </c>
      <c r="Y61" s="271"/>
      <c r="Z61" s="268" t="str">
        <f t="shared" si="46"/>
        <v/>
      </c>
      <c r="AA61" s="272" t="str">
        <f t="shared" si="37"/>
        <v/>
      </c>
      <c r="AB61" s="271"/>
      <c r="AC61" s="268" t="str">
        <f t="shared" si="47"/>
        <v/>
      </c>
      <c r="AD61" s="272" t="str">
        <f t="shared" si="38"/>
        <v/>
      </c>
      <c r="AE61" s="271"/>
      <c r="AF61" s="268" t="str">
        <f t="shared" si="48"/>
        <v/>
      </c>
      <c r="AG61" s="272" t="str">
        <f t="shared" si="39"/>
        <v/>
      </c>
      <c r="AH61" s="280">
        <f t="shared" si="40"/>
        <v>0</v>
      </c>
    </row>
    <row r="62" spans="1:34" ht="27.9" hidden="1" customHeight="1">
      <c r="A62" s="48"/>
      <c r="B62" s="162" t="str">
        <f>IF($A62="","",VLOOKUP($A62,従事者明細!$A$3:$L$52,2,FALSE))</f>
        <v/>
      </c>
      <c r="C62" s="162" t="str">
        <f>IF($A62="","",VLOOKUP($A62,従事者明細!$A$3:$L$52,3,FALSE))</f>
        <v/>
      </c>
      <c r="D62" s="80" t="str">
        <f>IF($A62="","",VLOOKUP($A62,従事者明細!$A$3:$L$52,6,FALSE))</f>
        <v/>
      </c>
      <c r="E62" s="162" t="str">
        <f>IF($A62="","",VLOOKUP($A62,従事者明細!$A$3:$L$52,10,FALSE))</f>
        <v/>
      </c>
      <c r="F62" s="163" t="str">
        <f t="shared" si="30"/>
        <v/>
      </c>
      <c r="G62" s="164" t="str">
        <f t="shared" si="31"/>
        <v/>
      </c>
      <c r="H62" s="165" t="str">
        <f>IF($A62="","",VLOOKUP($A62,従事者明細!$A$3:$F$52,4,FALSE))</f>
        <v/>
      </c>
      <c r="I62" s="407"/>
      <c r="J62" s="271"/>
      <c r="K62" s="268" t="str">
        <f t="shared" si="49"/>
        <v/>
      </c>
      <c r="L62" s="272" t="str">
        <f t="shared" si="50"/>
        <v/>
      </c>
      <c r="M62" s="271"/>
      <c r="N62" s="268" t="str">
        <f t="shared" si="42"/>
        <v/>
      </c>
      <c r="O62" s="272" t="str">
        <f t="shared" si="33"/>
        <v/>
      </c>
      <c r="P62" s="271"/>
      <c r="Q62" s="268" t="str">
        <f t="shared" si="43"/>
        <v/>
      </c>
      <c r="R62" s="272" t="str">
        <f t="shared" si="34"/>
        <v/>
      </c>
      <c r="S62" s="271"/>
      <c r="T62" s="268" t="str">
        <f t="shared" si="44"/>
        <v/>
      </c>
      <c r="U62" s="272" t="str">
        <f t="shared" si="35"/>
        <v/>
      </c>
      <c r="V62" s="271"/>
      <c r="W62" s="268" t="str">
        <f t="shared" si="45"/>
        <v/>
      </c>
      <c r="X62" s="272" t="str">
        <f t="shared" si="36"/>
        <v/>
      </c>
      <c r="Y62" s="271"/>
      <c r="Z62" s="268" t="str">
        <f t="shared" si="46"/>
        <v/>
      </c>
      <c r="AA62" s="272" t="str">
        <f t="shared" si="37"/>
        <v/>
      </c>
      <c r="AB62" s="271"/>
      <c r="AC62" s="268" t="str">
        <f t="shared" si="47"/>
        <v/>
      </c>
      <c r="AD62" s="272" t="str">
        <f t="shared" si="38"/>
        <v/>
      </c>
      <c r="AE62" s="271"/>
      <c r="AF62" s="268" t="str">
        <f t="shared" si="48"/>
        <v/>
      </c>
      <c r="AG62" s="272" t="str">
        <f t="shared" si="39"/>
        <v/>
      </c>
      <c r="AH62" s="280">
        <f t="shared" si="40"/>
        <v>0</v>
      </c>
    </row>
    <row r="63" spans="1:34" ht="27.9" hidden="1" customHeight="1">
      <c r="A63" s="48"/>
      <c r="B63" s="162" t="str">
        <f>IF($A63="","",VLOOKUP($A63,従事者明細!$A$3:$L$52,2,FALSE))</f>
        <v/>
      </c>
      <c r="C63" s="162" t="str">
        <f>IF($A63="","",VLOOKUP($A63,従事者明細!$A$3:$L$52,3,FALSE))</f>
        <v/>
      </c>
      <c r="D63" s="80" t="str">
        <f>IF($A63="","",VLOOKUP($A63,従事者明細!$A$3:$L$52,6,FALSE))</f>
        <v/>
      </c>
      <c r="E63" s="162" t="str">
        <f>IF($A63="","",VLOOKUP($A63,従事者明細!$A$3:$L$52,10,FALSE))</f>
        <v/>
      </c>
      <c r="F63" s="163" t="str">
        <f t="shared" si="30"/>
        <v/>
      </c>
      <c r="G63" s="164" t="str">
        <f t="shared" si="31"/>
        <v/>
      </c>
      <c r="H63" s="165" t="str">
        <f>IF($A63="","",VLOOKUP($A63,従事者明細!$A$3:$F$52,4,FALSE))</f>
        <v/>
      </c>
      <c r="I63" s="407"/>
      <c r="J63" s="271"/>
      <c r="K63" s="268" t="str">
        <f t="shared" si="49"/>
        <v/>
      </c>
      <c r="L63" s="272" t="str">
        <f t="shared" si="50"/>
        <v/>
      </c>
      <c r="M63" s="271"/>
      <c r="N63" s="268" t="str">
        <f t="shared" si="42"/>
        <v/>
      </c>
      <c r="O63" s="272" t="str">
        <f t="shared" si="33"/>
        <v/>
      </c>
      <c r="P63" s="271"/>
      <c r="Q63" s="268" t="str">
        <f t="shared" si="43"/>
        <v/>
      </c>
      <c r="R63" s="272" t="str">
        <f t="shared" si="34"/>
        <v/>
      </c>
      <c r="S63" s="271"/>
      <c r="T63" s="268" t="str">
        <f t="shared" si="44"/>
        <v/>
      </c>
      <c r="U63" s="272" t="str">
        <f t="shared" si="35"/>
        <v/>
      </c>
      <c r="V63" s="271"/>
      <c r="W63" s="268" t="str">
        <f t="shared" si="45"/>
        <v/>
      </c>
      <c r="X63" s="272" t="str">
        <f t="shared" si="36"/>
        <v/>
      </c>
      <c r="Y63" s="271"/>
      <c r="Z63" s="268" t="str">
        <f t="shared" si="46"/>
        <v/>
      </c>
      <c r="AA63" s="272" t="str">
        <f t="shared" si="37"/>
        <v/>
      </c>
      <c r="AB63" s="271"/>
      <c r="AC63" s="268" t="str">
        <f t="shared" si="47"/>
        <v/>
      </c>
      <c r="AD63" s="272" t="str">
        <f t="shared" si="38"/>
        <v/>
      </c>
      <c r="AE63" s="271"/>
      <c r="AF63" s="268" t="str">
        <f t="shared" si="48"/>
        <v/>
      </c>
      <c r="AG63" s="272" t="str">
        <f t="shared" si="39"/>
        <v/>
      </c>
      <c r="AH63" s="280">
        <f t="shared" si="40"/>
        <v>0</v>
      </c>
    </row>
    <row r="64" spans="1:34" ht="27.9" hidden="1" customHeight="1">
      <c r="A64" s="48"/>
      <c r="B64" s="162" t="str">
        <f>IF($A64="","",VLOOKUP($A64,従事者明細!$A$3:$L$52,2,FALSE))</f>
        <v/>
      </c>
      <c r="C64" s="162" t="str">
        <f>IF($A64="","",VLOOKUP($A64,従事者明細!$A$3:$L$52,3,FALSE))</f>
        <v/>
      </c>
      <c r="D64" s="80" t="str">
        <f>IF($A64="","",VLOOKUP($A64,従事者明細!$A$3:$L$52,6,FALSE))</f>
        <v/>
      </c>
      <c r="E64" s="162" t="str">
        <f>IF($A64="","",VLOOKUP($A64,従事者明細!$A$3:$L$52,10,FALSE))</f>
        <v/>
      </c>
      <c r="F64" s="163" t="str">
        <f t="shared" si="30"/>
        <v/>
      </c>
      <c r="G64" s="164" t="str">
        <f t="shared" si="31"/>
        <v/>
      </c>
      <c r="H64" s="165" t="str">
        <f>IF($A64="","",VLOOKUP($A64,従事者明細!$A$3:$F$52,4,FALSE))</f>
        <v/>
      </c>
      <c r="I64" s="407"/>
      <c r="J64" s="271"/>
      <c r="K64" s="268" t="str">
        <f t="shared" si="49"/>
        <v/>
      </c>
      <c r="L64" s="272" t="str">
        <f t="shared" si="50"/>
        <v/>
      </c>
      <c r="M64" s="271"/>
      <c r="N64" s="268" t="str">
        <f t="shared" si="42"/>
        <v/>
      </c>
      <c r="O64" s="272" t="str">
        <f t="shared" si="33"/>
        <v/>
      </c>
      <c r="P64" s="271"/>
      <c r="Q64" s="268" t="str">
        <f t="shared" si="43"/>
        <v/>
      </c>
      <c r="R64" s="272" t="str">
        <f t="shared" si="34"/>
        <v/>
      </c>
      <c r="S64" s="271"/>
      <c r="T64" s="268" t="str">
        <f t="shared" si="44"/>
        <v/>
      </c>
      <c r="U64" s="272" t="str">
        <f t="shared" si="35"/>
        <v/>
      </c>
      <c r="V64" s="271"/>
      <c r="W64" s="268" t="str">
        <f t="shared" si="45"/>
        <v/>
      </c>
      <c r="X64" s="272" t="str">
        <f t="shared" si="36"/>
        <v/>
      </c>
      <c r="Y64" s="271"/>
      <c r="Z64" s="268" t="str">
        <f t="shared" si="46"/>
        <v/>
      </c>
      <c r="AA64" s="272" t="str">
        <f t="shared" si="37"/>
        <v/>
      </c>
      <c r="AB64" s="271"/>
      <c r="AC64" s="268" t="str">
        <f t="shared" si="47"/>
        <v/>
      </c>
      <c r="AD64" s="272" t="str">
        <f t="shared" si="38"/>
        <v/>
      </c>
      <c r="AE64" s="271"/>
      <c r="AF64" s="268" t="str">
        <f t="shared" si="48"/>
        <v/>
      </c>
      <c r="AG64" s="272" t="str">
        <f t="shared" si="39"/>
        <v/>
      </c>
      <c r="AH64" s="280">
        <f t="shared" si="40"/>
        <v>0</v>
      </c>
    </row>
    <row r="65" spans="1:34" ht="27.9" hidden="1" customHeight="1" thickBot="1">
      <c r="A65" s="48"/>
      <c r="B65" s="162" t="str">
        <f>IF($A65="","",VLOOKUP($A65,従事者明細!$A$3:$L$52,2,FALSE))</f>
        <v/>
      </c>
      <c r="C65" s="162" t="str">
        <f>IF($A65="","",VLOOKUP($A65,従事者明細!$A$3:$L$52,3,FALSE))</f>
        <v/>
      </c>
      <c r="D65" s="80" t="str">
        <f>IF($A65="","",VLOOKUP($A65,従事者明細!$A$3:$L$52,6,FALSE))</f>
        <v/>
      </c>
      <c r="E65" s="162" t="str">
        <f>IF($A65="","",VLOOKUP($A65,従事者明細!$A$3:$L$52,10,FALSE))</f>
        <v/>
      </c>
      <c r="F65" s="163" t="str">
        <f t="shared" si="30"/>
        <v/>
      </c>
      <c r="G65" s="164" t="str">
        <f t="shared" si="31"/>
        <v/>
      </c>
      <c r="H65" s="165" t="str">
        <f>IF($A65="","",VLOOKUP($A65,従事者明細!$A$3:$F$52,4,FALSE))</f>
        <v/>
      </c>
      <c r="I65" s="408"/>
      <c r="J65" s="273"/>
      <c r="K65" s="283" t="str">
        <f t="shared" si="49"/>
        <v/>
      </c>
      <c r="L65" s="284" t="str">
        <f t="shared" si="50"/>
        <v/>
      </c>
      <c r="M65" s="273"/>
      <c r="N65" s="283" t="str">
        <f t="shared" si="42"/>
        <v/>
      </c>
      <c r="O65" s="284" t="str">
        <f t="shared" si="33"/>
        <v/>
      </c>
      <c r="P65" s="273"/>
      <c r="Q65" s="283" t="str">
        <f t="shared" si="43"/>
        <v/>
      </c>
      <c r="R65" s="284" t="str">
        <f t="shared" si="34"/>
        <v/>
      </c>
      <c r="S65" s="273"/>
      <c r="T65" s="283" t="str">
        <f t="shared" si="44"/>
        <v/>
      </c>
      <c r="U65" s="284" t="str">
        <f t="shared" si="35"/>
        <v/>
      </c>
      <c r="V65" s="273"/>
      <c r="W65" s="283" t="str">
        <f t="shared" si="45"/>
        <v/>
      </c>
      <c r="X65" s="284" t="str">
        <f t="shared" si="36"/>
        <v/>
      </c>
      <c r="Y65" s="273"/>
      <c r="Z65" s="283" t="str">
        <f t="shared" si="46"/>
        <v/>
      </c>
      <c r="AA65" s="284" t="str">
        <f t="shared" si="37"/>
        <v/>
      </c>
      <c r="AB65" s="273"/>
      <c r="AC65" s="283" t="str">
        <f t="shared" si="47"/>
        <v/>
      </c>
      <c r="AD65" s="284" t="str">
        <f t="shared" si="38"/>
        <v/>
      </c>
      <c r="AE65" s="273"/>
      <c r="AF65" s="283" t="str">
        <f t="shared" si="48"/>
        <v/>
      </c>
      <c r="AG65" s="284" t="str">
        <f t="shared" si="39"/>
        <v/>
      </c>
      <c r="AH65" s="281">
        <f>$I65-SUM(M65,J65,P65,S65,V65,Y65,AB65,AE65)</f>
        <v>0</v>
      </c>
    </row>
    <row r="66" spans="1:34" ht="20.100000000000001" customHeight="1" thickBot="1">
      <c r="E66" s="49" t="s">
        <v>171</v>
      </c>
      <c r="F66" s="231">
        <f>SUM(F51:F65)</f>
        <v>0</v>
      </c>
      <c r="G66" s="50">
        <f>SUM(G51:G65)</f>
        <v>0</v>
      </c>
      <c r="I66" s="409">
        <f t="shared" ref="I66:AG66" si="51">SUM(I51:I65)</f>
        <v>0</v>
      </c>
      <c r="J66" s="175">
        <f t="shared" si="51"/>
        <v>0</v>
      </c>
      <c r="K66" s="285">
        <f t="shared" si="51"/>
        <v>0</v>
      </c>
      <c r="L66" s="175">
        <f t="shared" si="51"/>
        <v>0</v>
      </c>
      <c r="M66" s="175">
        <f t="shared" si="51"/>
        <v>0</v>
      </c>
      <c r="N66" s="285">
        <f t="shared" si="51"/>
        <v>0</v>
      </c>
      <c r="O66" s="175">
        <f t="shared" si="51"/>
        <v>0</v>
      </c>
      <c r="P66" s="175">
        <f t="shared" si="51"/>
        <v>0</v>
      </c>
      <c r="Q66" s="285">
        <f t="shared" si="51"/>
        <v>0</v>
      </c>
      <c r="R66" s="175">
        <f t="shared" si="51"/>
        <v>0</v>
      </c>
      <c r="S66" s="175">
        <f t="shared" si="51"/>
        <v>0</v>
      </c>
      <c r="T66" s="285">
        <f t="shared" si="51"/>
        <v>0</v>
      </c>
      <c r="U66" s="175">
        <f t="shared" si="51"/>
        <v>0</v>
      </c>
      <c r="V66" s="175">
        <f t="shared" si="51"/>
        <v>0</v>
      </c>
      <c r="W66" s="285">
        <f t="shared" si="51"/>
        <v>0</v>
      </c>
      <c r="X66" s="175">
        <f t="shared" si="51"/>
        <v>0</v>
      </c>
      <c r="Y66" s="175">
        <f t="shared" si="51"/>
        <v>0</v>
      </c>
      <c r="Z66" s="285">
        <f t="shared" si="51"/>
        <v>0</v>
      </c>
      <c r="AA66" s="175">
        <f t="shared" si="51"/>
        <v>0</v>
      </c>
      <c r="AB66" s="175">
        <f t="shared" si="51"/>
        <v>0</v>
      </c>
      <c r="AC66" s="285">
        <f t="shared" si="51"/>
        <v>0</v>
      </c>
      <c r="AD66" s="175">
        <f t="shared" si="51"/>
        <v>0</v>
      </c>
      <c r="AE66" s="175">
        <f t="shared" si="51"/>
        <v>0</v>
      </c>
      <c r="AF66" s="285">
        <f t="shared" si="51"/>
        <v>0</v>
      </c>
      <c r="AG66" s="175">
        <f t="shared" si="51"/>
        <v>0</v>
      </c>
      <c r="AH66" s="213"/>
    </row>
    <row r="67" spans="1:34" ht="20.100000000000001" customHeight="1">
      <c r="B67" s="51"/>
      <c r="C67" s="51"/>
      <c r="F67" s="49"/>
      <c r="G67" s="90"/>
    </row>
    <row r="68" spans="1:34" ht="20.100000000000001" hidden="1" customHeight="1">
      <c r="B68" s="51"/>
      <c r="C68" s="51"/>
      <c r="F68" s="49"/>
      <c r="G68" s="90"/>
      <c r="K68" s="624" t="str">
        <f>J49&amp;"回目部分払い金額
所属法人別"</f>
        <v>1回目部分払い金額
所属法人別</v>
      </c>
      <c r="L68" s="625"/>
      <c r="N68" s="624" t="str">
        <f>M49&amp;"回目部分払い金額
所属法人別"</f>
        <v>2回目部分払い金額
所属法人別</v>
      </c>
      <c r="O68" s="625"/>
      <c r="Q68" s="624" t="str">
        <f>P49&amp;"回目部分払い金額
所属法人別"</f>
        <v>3回目部分払い金額
所属法人別</v>
      </c>
      <c r="R68" s="625"/>
      <c r="T68" s="624" t="str">
        <f>S49&amp;"回目部分払い金額
所属法人別"</f>
        <v>4回目部分払い金額
所属法人別</v>
      </c>
      <c r="U68" s="625"/>
      <c r="W68" s="624" t="str">
        <f>V49&amp;"回目部分払い金額
所属法人別"</f>
        <v>5回目部分払い金額
所属法人別</v>
      </c>
      <c r="X68" s="625"/>
      <c r="Z68" s="624" t="str">
        <f>Y49&amp;"回目部分払い金額
所属法人別"</f>
        <v>6回目部分払い金額
所属法人別</v>
      </c>
      <c r="AA68" s="625"/>
      <c r="AC68" s="624" t="str">
        <f>AB49&amp;"回目部分払い金額
所属法人別"</f>
        <v>7回目部分払い金額
所属法人別</v>
      </c>
      <c r="AD68" s="625"/>
    </row>
    <row r="69" spans="1:34" ht="20.100000000000001" hidden="1" customHeight="1">
      <c r="B69" s="52"/>
      <c r="C69" s="52"/>
      <c r="H69" s="142" t="s">
        <v>189</v>
      </c>
      <c r="K69" s="142" t="s">
        <v>190</v>
      </c>
      <c r="L69" s="142" t="s">
        <v>189</v>
      </c>
      <c r="N69" s="142" t="s">
        <v>190</v>
      </c>
      <c r="O69" s="142" t="s">
        <v>189</v>
      </c>
      <c r="Q69" s="142" t="s">
        <v>190</v>
      </c>
      <c r="R69" s="142" t="s">
        <v>189</v>
      </c>
      <c r="T69" s="142" t="s">
        <v>190</v>
      </c>
      <c r="U69" s="142" t="s">
        <v>189</v>
      </c>
      <c r="W69" s="142" t="s">
        <v>190</v>
      </c>
      <c r="X69" s="142" t="s">
        <v>189</v>
      </c>
      <c r="Z69" s="142" t="s">
        <v>190</v>
      </c>
      <c r="AA69" s="142" t="s">
        <v>189</v>
      </c>
      <c r="AC69" s="142" t="s">
        <v>190</v>
      </c>
      <c r="AD69" s="142" t="s">
        <v>189</v>
      </c>
    </row>
    <row r="70" spans="1:34" ht="20.100000000000001" hidden="1" customHeight="1">
      <c r="B70" s="52"/>
      <c r="C70" s="52"/>
      <c r="F70" s="67" t="s">
        <v>173</v>
      </c>
      <c r="G70" s="164">
        <f>SUMIF($H$51:$H$65,$F70,$G$51:$G$65)</f>
        <v>0</v>
      </c>
      <c r="H70" s="89">
        <f t="shared" ref="H70:H85" si="52">G32+G70</f>
        <v>0</v>
      </c>
      <c r="I70" s="460"/>
      <c r="J70" s="67" t="s">
        <v>173</v>
      </c>
      <c r="K70" s="164">
        <f t="shared" ref="K70:K83" si="53">SUMIF($H$51:$H$65,J70,L$51:L$65)</f>
        <v>0</v>
      </c>
      <c r="L70" s="89">
        <f t="shared" ref="L70:L83" si="54">L32+K70</f>
        <v>0</v>
      </c>
      <c r="M70" s="67" t="s">
        <v>173</v>
      </c>
      <c r="N70" s="164">
        <f t="shared" ref="N70:N84" si="55">SUMIF($H$51:$H$65,M70,O$51:O$65)</f>
        <v>0</v>
      </c>
      <c r="O70" s="89">
        <f t="shared" ref="O70:O84" si="56">O32+N70</f>
        <v>0</v>
      </c>
      <c r="P70" s="67" t="s">
        <v>173</v>
      </c>
      <c r="Q70" s="164">
        <f t="shared" ref="Q70:Q84" si="57">SUMIF($H$51:$H$65,P70,R$51:R$65)</f>
        <v>0</v>
      </c>
      <c r="R70" s="89">
        <f t="shared" ref="R70:R84" si="58">R32+Q70</f>
        <v>0</v>
      </c>
      <c r="S70" s="67" t="s">
        <v>173</v>
      </c>
      <c r="T70" s="164">
        <f t="shared" ref="T70:T84" si="59">SUMIF($H$51:$H$65,S70,U$51:U$65)</f>
        <v>0</v>
      </c>
      <c r="U70" s="89">
        <f t="shared" ref="U70:U84" si="60">U32+T70</f>
        <v>0</v>
      </c>
      <c r="V70" s="67" t="s">
        <v>173</v>
      </c>
      <c r="W70" s="164">
        <f t="shared" ref="W70:W84" si="61">SUMIF($H$51:$H$65,V70,X$51:X$65)</f>
        <v>0</v>
      </c>
      <c r="X70" s="89">
        <f t="shared" ref="X70:X84" si="62">X32+W70</f>
        <v>0</v>
      </c>
      <c r="Y70" s="67" t="s">
        <v>173</v>
      </c>
      <c r="Z70" s="164">
        <f t="shared" ref="Z70:Z84" si="63">SUMIF($H$51:$H$65,Y70,AA$51:AA$65)</f>
        <v>0</v>
      </c>
      <c r="AA70" s="89">
        <f t="shared" ref="AA70:AA84" si="64">AA32+Z70</f>
        <v>0</v>
      </c>
      <c r="AB70" s="67" t="s">
        <v>173</v>
      </c>
      <c r="AC70" s="164">
        <f t="shared" ref="AC70:AC84" si="65">SUMIF($H$51:$H$65,AB70,AD$51:AD$65)</f>
        <v>0</v>
      </c>
      <c r="AD70" s="89">
        <f t="shared" ref="AD70:AD84" si="66">AD32+AC70</f>
        <v>0</v>
      </c>
      <c r="AE70" s="167"/>
      <c r="AF70" s="167"/>
      <c r="AG70" s="167"/>
      <c r="AH70" s="167"/>
    </row>
    <row r="71" spans="1:34" ht="20.100000000000001" hidden="1" customHeight="1">
      <c r="B71" s="52"/>
      <c r="C71" s="52"/>
      <c r="F71" s="67" t="s">
        <v>174</v>
      </c>
      <c r="G71" s="164">
        <f t="shared" ref="G71:G85" si="67">SUMIF($H$51:$H$65,$F71,$G$51:$G$65)</f>
        <v>0</v>
      </c>
      <c r="H71" s="89">
        <f t="shared" si="52"/>
        <v>0</v>
      </c>
      <c r="I71" s="460"/>
      <c r="J71" s="67" t="s">
        <v>174</v>
      </c>
      <c r="K71" s="164">
        <f t="shared" si="53"/>
        <v>0</v>
      </c>
      <c r="L71" s="89">
        <f t="shared" si="54"/>
        <v>0</v>
      </c>
      <c r="M71" s="67" t="s">
        <v>174</v>
      </c>
      <c r="N71" s="164">
        <f t="shared" si="55"/>
        <v>0</v>
      </c>
      <c r="O71" s="89">
        <f t="shared" si="56"/>
        <v>0</v>
      </c>
      <c r="P71" s="67" t="s">
        <v>174</v>
      </c>
      <c r="Q71" s="164">
        <f t="shared" si="57"/>
        <v>0</v>
      </c>
      <c r="R71" s="89">
        <f t="shared" si="58"/>
        <v>0</v>
      </c>
      <c r="S71" s="67" t="s">
        <v>174</v>
      </c>
      <c r="T71" s="164">
        <f t="shared" si="59"/>
        <v>0</v>
      </c>
      <c r="U71" s="89">
        <f t="shared" si="60"/>
        <v>0</v>
      </c>
      <c r="V71" s="67" t="s">
        <v>174</v>
      </c>
      <c r="W71" s="164">
        <f t="shared" si="61"/>
        <v>0</v>
      </c>
      <c r="X71" s="89">
        <f t="shared" si="62"/>
        <v>0</v>
      </c>
      <c r="Y71" s="67" t="s">
        <v>174</v>
      </c>
      <c r="Z71" s="164">
        <f t="shared" si="63"/>
        <v>0</v>
      </c>
      <c r="AA71" s="89">
        <f t="shared" si="64"/>
        <v>0</v>
      </c>
      <c r="AB71" s="67" t="s">
        <v>174</v>
      </c>
      <c r="AC71" s="164">
        <f t="shared" si="65"/>
        <v>0</v>
      </c>
      <c r="AD71" s="89">
        <f t="shared" si="66"/>
        <v>0</v>
      </c>
      <c r="AE71" s="167"/>
      <c r="AF71" s="167"/>
      <c r="AG71" s="167"/>
      <c r="AH71" s="167"/>
    </row>
    <row r="72" spans="1:34" ht="20.100000000000001" hidden="1" customHeight="1">
      <c r="B72" s="52"/>
      <c r="C72" s="52"/>
      <c r="F72" s="67" t="s">
        <v>175</v>
      </c>
      <c r="G72" s="164">
        <f t="shared" si="67"/>
        <v>0</v>
      </c>
      <c r="H72" s="89">
        <f t="shared" si="52"/>
        <v>0</v>
      </c>
      <c r="I72" s="460"/>
      <c r="J72" s="67" t="s">
        <v>175</v>
      </c>
      <c r="K72" s="164">
        <f t="shared" si="53"/>
        <v>0</v>
      </c>
      <c r="L72" s="89">
        <f t="shared" si="54"/>
        <v>0</v>
      </c>
      <c r="M72" s="67" t="s">
        <v>175</v>
      </c>
      <c r="N72" s="164">
        <f t="shared" si="55"/>
        <v>0</v>
      </c>
      <c r="O72" s="89">
        <f t="shared" si="56"/>
        <v>0</v>
      </c>
      <c r="P72" s="67" t="s">
        <v>175</v>
      </c>
      <c r="Q72" s="164">
        <f t="shared" si="57"/>
        <v>0</v>
      </c>
      <c r="R72" s="89">
        <f t="shared" si="58"/>
        <v>0</v>
      </c>
      <c r="S72" s="67" t="s">
        <v>175</v>
      </c>
      <c r="T72" s="164">
        <f t="shared" si="59"/>
        <v>0</v>
      </c>
      <c r="U72" s="89">
        <f t="shared" si="60"/>
        <v>0</v>
      </c>
      <c r="V72" s="67" t="s">
        <v>175</v>
      </c>
      <c r="W72" s="164">
        <f t="shared" si="61"/>
        <v>0</v>
      </c>
      <c r="X72" s="89">
        <f t="shared" si="62"/>
        <v>0</v>
      </c>
      <c r="Y72" s="67" t="s">
        <v>175</v>
      </c>
      <c r="Z72" s="164">
        <f t="shared" si="63"/>
        <v>0</v>
      </c>
      <c r="AA72" s="89">
        <f t="shared" si="64"/>
        <v>0</v>
      </c>
      <c r="AB72" s="67" t="s">
        <v>175</v>
      </c>
      <c r="AC72" s="164">
        <f t="shared" si="65"/>
        <v>0</v>
      </c>
      <c r="AD72" s="89">
        <f t="shared" si="66"/>
        <v>0</v>
      </c>
      <c r="AE72" s="167"/>
      <c r="AF72" s="167"/>
      <c r="AG72" s="167"/>
      <c r="AH72" s="167"/>
    </row>
    <row r="73" spans="1:34" ht="20.100000000000001" hidden="1" customHeight="1">
      <c r="B73" s="52"/>
      <c r="C73" s="52"/>
      <c r="F73" s="214" t="s">
        <v>176</v>
      </c>
      <c r="G73" s="164">
        <f t="shared" si="67"/>
        <v>0</v>
      </c>
      <c r="H73" s="89">
        <f t="shared" si="52"/>
        <v>0</v>
      </c>
      <c r="I73" s="460"/>
      <c r="J73" s="214" t="s">
        <v>176</v>
      </c>
      <c r="K73" s="164">
        <f t="shared" si="53"/>
        <v>0</v>
      </c>
      <c r="L73" s="89">
        <f t="shared" si="54"/>
        <v>0</v>
      </c>
      <c r="M73" s="214" t="s">
        <v>176</v>
      </c>
      <c r="N73" s="164">
        <f t="shared" si="55"/>
        <v>0</v>
      </c>
      <c r="O73" s="89">
        <f t="shared" si="56"/>
        <v>0</v>
      </c>
      <c r="P73" s="214" t="s">
        <v>176</v>
      </c>
      <c r="Q73" s="164">
        <f t="shared" si="57"/>
        <v>0</v>
      </c>
      <c r="R73" s="89">
        <f t="shared" si="58"/>
        <v>0</v>
      </c>
      <c r="S73" s="214" t="s">
        <v>176</v>
      </c>
      <c r="T73" s="164">
        <f t="shared" si="59"/>
        <v>0</v>
      </c>
      <c r="U73" s="89">
        <f t="shared" si="60"/>
        <v>0</v>
      </c>
      <c r="V73" s="214" t="s">
        <v>176</v>
      </c>
      <c r="W73" s="164">
        <f t="shared" si="61"/>
        <v>0</v>
      </c>
      <c r="X73" s="89">
        <f t="shared" si="62"/>
        <v>0</v>
      </c>
      <c r="Y73" s="214" t="s">
        <v>176</v>
      </c>
      <c r="Z73" s="164">
        <f t="shared" si="63"/>
        <v>0</v>
      </c>
      <c r="AA73" s="89">
        <f t="shared" si="64"/>
        <v>0</v>
      </c>
      <c r="AB73" s="214" t="s">
        <v>176</v>
      </c>
      <c r="AC73" s="164">
        <f t="shared" si="65"/>
        <v>0</v>
      </c>
      <c r="AD73" s="89">
        <f t="shared" si="66"/>
        <v>0</v>
      </c>
      <c r="AE73" s="167"/>
      <c r="AF73" s="167"/>
      <c r="AG73" s="167"/>
      <c r="AH73" s="167"/>
    </row>
    <row r="74" spans="1:34" ht="20.100000000000001" hidden="1" customHeight="1">
      <c r="B74" s="52"/>
      <c r="C74" s="52"/>
      <c r="F74" s="214" t="s">
        <v>66</v>
      </c>
      <c r="G74" s="164">
        <f t="shared" si="67"/>
        <v>0</v>
      </c>
      <c r="H74" s="89">
        <f t="shared" si="52"/>
        <v>0</v>
      </c>
      <c r="I74" s="460"/>
      <c r="J74" s="214" t="s">
        <v>66</v>
      </c>
      <c r="K74" s="164">
        <f t="shared" si="53"/>
        <v>0</v>
      </c>
      <c r="L74" s="89">
        <f t="shared" si="54"/>
        <v>0</v>
      </c>
      <c r="M74" s="214" t="s">
        <v>66</v>
      </c>
      <c r="N74" s="164">
        <f t="shared" si="55"/>
        <v>0</v>
      </c>
      <c r="O74" s="89">
        <f t="shared" si="56"/>
        <v>0</v>
      </c>
      <c r="P74" s="214" t="s">
        <v>66</v>
      </c>
      <c r="Q74" s="164">
        <f t="shared" si="57"/>
        <v>0</v>
      </c>
      <c r="R74" s="89">
        <f t="shared" si="58"/>
        <v>0</v>
      </c>
      <c r="S74" s="214" t="s">
        <v>66</v>
      </c>
      <c r="T74" s="164">
        <f t="shared" si="59"/>
        <v>0</v>
      </c>
      <c r="U74" s="89">
        <f t="shared" si="60"/>
        <v>0</v>
      </c>
      <c r="V74" s="214" t="s">
        <v>66</v>
      </c>
      <c r="W74" s="164">
        <f t="shared" si="61"/>
        <v>0</v>
      </c>
      <c r="X74" s="89">
        <f t="shared" si="62"/>
        <v>0</v>
      </c>
      <c r="Y74" s="214" t="s">
        <v>66</v>
      </c>
      <c r="Z74" s="164">
        <f t="shared" si="63"/>
        <v>0</v>
      </c>
      <c r="AA74" s="89">
        <f t="shared" si="64"/>
        <v>0</v>
      </c>
      <c r="AB74" s="214" t="s">
        <v>66</v>
      </c>
      <c r="AC74" s="164">
        <f t="shared" si="65"/>
        <v>0</v>
      </c>
      <c r="AD74" s="89">
        <f t="shared" si="66"/>
        <v>0</v>
      </c>
      <c r="AE74" s="167"/>
      <c r="AF74" s="167"/>
      <c r="AG74" s="167"/>
      <c r="AH74" s="167"/>
    </row>
    <row r="75" spans="1:34" ht="20.100000000000001" hidden="1" customHeight="1">
      <c r="B75" s="52"/>
      <c r="C75" s="52"/>
      <c r="F75" s="214" t="s">
        <v>177</v>
      </c>
      <c r="G75" s="164">
        <f t="shared" si="67"/>
        <v>0</v>
      </c>
      <c r="H75" s="89">
        <f t="shared" si="52"/>
        <v>0</v>
      </c>
      <c r="I75" s="460"/>
      <c r="J75" s="214" t="s">
        <v>177</v>
      </c>
      <c r="K75" s="164">
        <f t="shared" si="53"/>
        <v>0</v>
      </c>
      <c r="L75" s="89">
        <f t="shared" si="54"/>
        <v>0</v>
      </c>
      <c r="M75" s="214" t="s">
        <v>177</v>
      </c>
      <c r="N75" s="164">
        <f t="shared" si="55"/>
        <v>0</v>
      </c>
      <c r="O75" s="89">
        <f t="shared" si="56"/>
        <v>0</v>
      </c>
      <c r="P75" s="214" t="s">
        <v>177</v>
      </c>
      <c r="Q75" s="164">
        <f t="shared" si="57"/>
        <v>0</v>
      </c>
      <c r="R75" s="89">
        <f t="shared" si="58"/>
        <v>0</v>
      </c>
      <c r="S75" s="214" t="s">
        <v>177</v>
      </c>
      <c r="T75" s="164">
        <f t="shared" si="59"/>
        <v>0</v>
      </c>
      <c r="U75" s="89">
        <f t="shared" si="60"/>
        <v>0</v>
      </c>
      <c r="V75" s="214" t="s">
        <v>177</v>
      </c>
      <c r="W75" s="164">
        <f t="shared" si="61"/>
        <v>0</v>
      </c>
      <c r="X75" s="89">
        <f t="shared" si="62"/>
        <v>0</v>
      </c>
      <c r="Y75" s="214" t="s">
        <v>177</v>
      </c>
      <c r="Z75" s="164">
        <f t="shared" si="63"/>
        <v>0</v>
      </c>
      <c r="AA75" s="89">
        <f t="shared" si="64"/>
        <v>0</v>
      </c>
      <c r="AB75" s="214" t="s">
        <v>177</v>
      </c>
      <c r="AC75" s="164">
        <f t="shared" si="65"/>
        <v>0</v>
      </c>
      <c r="AD75" s="89">
        <f t="shared" si="66"/>
        <v>0</v>
      </c>
      <c r="AE75" s="167"/>
      <c r="AF75" s="167"/>
      <c r="AG75" s="167"/>
      <c r="AH75" s="167"/>
    </row>
    <row r="76" spans="1:34" ht="20.100000000000001" hidden="1" customHeight="1">
      <c r="B76" s="52"/>
      <c r="C76" s="52"/>
      <c r="F76" s="214" t="s">
        <v>178</v>
      </c>
      <c r="G76" s="164">
        <f t="shared" si="67"/>
        <v>0</v>
      </c>
      <c r="H76" s="89">
        <f t="shared" si="52"/>
        <v>0</v>
      </c>
      <c r="I76" s="460"/>
      <c r="J76" s="214" t="s">
        <v>178</v>
      </c>
      <c r="K76" s="164">
        <f t="shared" si="53"/>
        <v>0</v>
      </c>
      <c r="L76" s="89">
        <f t="shared" si="54"/>
        <v>0</v>
      </c>
      <c r="M76" s="214" t="s">
        <v>178</v>
      </c>
      <c r="N76" s="164">
        <f t="shared" si="55"/>
        <v>0</v>
      </c>
      <c r="O76" s="89">
        <f t="shared" si="56"/>
        <v>0</v>
      </c>
      <c r="P76" s="214" t="s">
        <v>178</v>
      </c>
      <c r="Q76" s="164">
        <f t="shared" si="57"/>
        <v>0</v>
      </c>
      <c r="R76" s="89">
        <f t="shared" si="58"/>
        <v>0</v>
      </c>
      <c r="S76" s="214" t="s">
        <v>178</v>
      </c>
      <c r="T76" s="164">
        <f t="shared" si="59"/>
        <v>0</v>
      </c>
      <c r="U76" s="89">
        <f t="shared" si="60"/>
        <v>0</v>
      </c>
      <c r="V76" s="214" t="s">
        <v>178</v>
      </c>
      <c r="W76" s="164">
        <f t="shared" si="61"/>
        <v>0</v>
      </c>
      <c r="X76" s="89">
        <f t="shared" si="62"/>
        <v>0</v>
      </c>
      <c r="Y76" s="214" t="s">
        <v>178</v>
      </c>
      <c r="Z76" s="164">
        <f t="shared" si="63"/>
        <v>0</v>
      </c>
      <c r="AA76" s="89">
        <f t="shared" si="64"/>
        <v>0</v>
      </c>
      <c r="AB76" s="214" t="s">
        <v>178</v>
      </c>
      <c r="AC76" s="164">
        <f t="shared" si="65"/>
        <v>0</v>
      </c>
      <c r="AD76" s="89">
        <f t="shared" si="66"/>
        <v>0</v>
      </c>
      <c r="AE76" s="167"/>
      <c r="AF76" s="167"/>
      <c r="AG76" s="167"/>
      <c r="AH76" s="167"/>
    </row>
    <row r="77" spans="1:34" ht="20.100000000000001" hidden="1" customHeight="1">
      <c r="B77" s="52"/>
      <c r="C77" s="52"/>
      <c r="F77" s="214" t="s">
        <v>179</v>
      </c>
      <c r="G77" s="164">
        <f t="shared" si="67"/>
        <v>0</v>
      </c>
      <c r="H77" s="89">
        <f t="shared" si="52"/>
        <v>0</v>
      </c>
      <c r="I77" s="460"/>
      <c r="J77" s="214" t="s">
        <v>179</v>
      </c>
      <c r="K77" s="164">
        <f t="shared" si="53"/>
        <v>0</v>
      </c>
      <c r="L77" s="89">
        <f t="shared" si="54"/>
        <v>0</v>
      </c>
      <c r="M77" s="214" t="s">
        <v>179</v>
      </c>
      <c r="N77" s="164">
        <f t="shared" si="55"/>
        <v>0</v>
      </c>
      <c r="O77" s="89">
        <f t="shared" si="56"/>
        <v>0</v>
      </c>
      <c r="P77" s="214" t="s">
        <v>179</v>
      </c>
      <c r="Q77" s="164">
        <f t="shared" si="57"/>
        <v>0</v>
      </c>
      <c r="R77" s="89">
        <f t="shared" si="58"/>
        <v>0</v>
      </c>
      <c r="S77" s="214" t="s">
        <v>179</v>
      </c>
      <c r="T77" s="164">
        <f t="shared" si="59"/>
        <v>0</v>
      </c>
      <c r="U77" s="89">
        <f t="shared" si="60"/>
        <v>0</v>
      </c>
      <c r="V77" s="214" t="s">
        <v>179</v>
      </c>
      <c r="W77" s="164">
        <f t="shared" si="61"/>
        <v>0</v>
      </c>
      <c r="X77" s="89">
        <f t="shared" si="62"/>
        <v>0</v>
      </c>
      <c r="Y77" s="214" t="s">
        <v>179</v>
      </c>
      <c r="Z77" s="164">
        <f t="shared" si="63"/>
        <v>0</v>
      </c>
      <c r="AA77" s="89">
        <f t="shared" si="64"/>
        <v>0</v>
      </c>
      <c r="AB77" s="214" t="s">
        <v>179</v>
      </c>
      <c r="AC77" s="164">
        <f t="shared" si="65"/>
        <v>0</v>
      </c>
      <c r="AD77" s="89">
        <f t="shared" si="66"/>
        <v>0</v>
      </c>
      <c r="AE77" s="167"/>
      <c r="AF77" s="167"/>
      <c r="AG77" s="167"/>
      <c r="AH77" s="167"/>
    </row>
    <row r="78" spans="1:34" ht="20.100000000000001" hidden="1" customHeight="1">
      <c r="B78" s="52"/>
      <c r="C78" s="52"/>
      <c r="F78" s="214" t="s">
        <v>180</v>
      </c>
      <c r="G78" s="164">
        <f t="shared" si="67"/>
        <v>0</v>
      </c>
      <c r="H78" s="89">
        <f t="shared" si="52"/>
        <v>0</v>
      </c>
      <c r="I78" s="460"/>
      <c r="J78" s="214" t="s">
        <v>180</v>
      </c>
      <c r="K78" s="164">
        <f t="shared" si="53"/>
        <v>0</v>
      </c>
      <c r="L78" s="89">
        <f t="shared" si="54"/>
        <v>0</v>
      </c>
      <c r="M78" s="214" t="s">
        <v>180</v>
      </c>
      <c r="N78" s="164">
        <f t="shared" si="55"/>
        <v>0</v>
      </c>
      <c r="O78" s="89">
        <f t="shared" si="56"/>
        <v>0</v>
      </c>
      <c r="P78" s="214" t="s">
        <v>180</v>
      </c>
      <c r="Q78" s="164">
        <f t="shared" si="57"/>
        <v>0</v>
      </c>
      <c r="R78" s="89">
        <f t="shared" si="58"/>
        <v>0</v>
      </c>
      <c r="S78" s="214" t="s">
        <v>180</v>
      </c>
      <c r="T78" s="164">
        <f t="shared" si="59"/>
        <v>0</v>
      </c>
      <c r="U78" s="89">
        <f t="shared" si="60"/>
        <v>0</v>
      </c>
      <c r="V78" s="214" t="s">
        <v>180</v>
      </c>
      <c r="W78" s="164">
        <f t="shared" si="61"/>
        <v>0</v>
      </c>
      <c r="X78" s="89">
        <f t="shared" si="62"/>
        <v>0</v>
      </c>
      <c r="Y78" s="214" t="s">
        <v>180</v>
      </c>
      <c r="Z78" s="164">
        <f t="shared" si="63"/>
        <v>0</v>
      </c>
      <c r="AA78" s="89">
        <f t="shared" si="64"/>
        <v>0</v>
      </c>
      <c r="AB78" s="214" t="s">
        <v>180</v>
      </c>
      <c r="AC78" s="164">
        <f t="shared" si="65"/>
        <v>0</v>
      </c>
      <c r="AD78" s="89">
        <f t="shared" si="66"/>
        <v>0</v>
      </c>
      <c r="AE78" s="167"/>
      <c r="AF78" s="167"/>
      <c r="AG78" s="167"/>
      <c r="AH78" s="167"/>
    </row>
    <row r="79" spans="1:34" ht="20.100000000000001" hidden="1" customHeight="1">
      <c r="B79" s="52"/>
      <c r="C79" s="52"/>
      <c r="F79" s="214" t="s">
        <v>181</v>
      </c>
      <c r="G79" s="164">
        <f t="shared" si="67"/>
        <v>0</v>
      </c>
      <c r="H79" s="89">
        <f t="shared" si="52"/>
        <v>0</v>
      </c>
      <c r="I79" s="460"/>
      <c r="J79" s="214" t="s">
        <v>181</v>
      </c>
      <c r="K79" s="164">
        <f t="shared" si="53"/>
        <v>0</v>
      </c>
      <c r="L79" s="89">
        <f t="shared" si="54"/>
        <v>0</v>
      </c>
      <c r="M79" s="214" t="s">
        <v>181</v>
      </c>
      <c r="N79" s="164">
        <f t="shared" si="55"/>
        <v>0</v>
      </c>
      <c r="O79" s="89">
        <f t="shared" si="56"/>
        <v>0</v>
      </c>
      <c r="P79" s="214" t="s">
        <v>181</v>
      </c>
      <c r="Q79" s="164">
        <f t="shared" si="57"/>
        <v>0</v>
      </c>
      <c r="R79" s="89">
        <f t="shared" si="58"/>
        <v>0</v>
      </c>
      <c r="S79" s="214" t="s">
        <v>181</v>
      </c>
      <c r="T79" s="164">
        <f t="shared" si="59"/>
        <v>0</v>
      </c>
      <c r="U79" s="89">
        <f t="shared" si="60"/>
        <v>0</v>
      </c>
      <c r="V79" s="214" t="s">
        <v>181</v>
      </c>
      <c r="W79" s="164">
        <f t="shared" si="61"/>
        <v>0</v>
      </c>
      <c r="X79" s="89">
        <f t="shared" si="62"/>
        <v>0</v>
      </c>
      <c r="Y79" s="214" t="s">
        <v>181</v>
      </c>
      <c r="Z79" s="164">
        <f t="shared" si="63"/>
        <v>0</v>
      </c>
      <c r="AA79" s="89">
        <f t="shared" si="64"/>
        <v>0</v>
      </c>
      <c r="AB79" s="214" t="s">
        <v>181</v>
      </c>
      <c r="AC79" s="164">
        <f t="shared" si="65"/>
        <v>0</v>
      </c>
      <c r="AD79" s="89">
        <f t="shared" si="66"/>
        <v>0</v>
      </c>
      <c r="AE79" s="167"/>
      <c r="AF79" s="167"/>
      <c r="AG79" s="167"/>
      <c r="AH79" s="167"/>
    </row>
    <row r="80" spans="1:34" ht="20.100000000000001" hidden="1" customHeight="1">
      <c r="B80" s="52"/>
      <c r="C80" s="52"/>
      <c r="F80" s="214" t="s">
        <v>182</v>
      </c>
      <c r="G80" s="164">
        <f t="shared" si="67"/>
        <v>0</v>
      </c>
      <c r="H80" s="89">
        <f t="shared" si="52"/>
        <v>0</v>
      </c>
      <c r="I80" s="460"/>
      <c r="J80" s="214" t="s">
        <v>182</v>
      </c>
      <c r="K80" s="164">
        <f t="shared" si="53"/>
        <v>0</v>
      </c>
      <c r="L80" s="89">
        <f t="shared" si="54"/>
        <v>0</v>
      </c>
      <c r="M80" s="214" t="s">
        <v>182</v>
      </c>
      <c r="N80" s="164">
        <f t="shared" si="55"/>
        <v>0</v>
      </c>
      <c r="O80" s="89">
        <f t="shared" si="56"/>
        <v>0</v>
      </c>
      <c r="P80" s="214" t="s">
        <v>182</v>
      </c>
      <c r="Q80" s="164">
        <f t="shared" si="57"/>
        <v>0</v>
      </c>
      <c r="R80" s="89">
        <f t="shared" si="58"/>
        <v>0</v>
      </c>
      <c r="S80" s="214" t="s">
        <v>182</v>
      </c>
      <c r="T80" s="164">
        <f t="shared" si="59"/>
        <v>0</v>
      </c>
      <c r="U80" s="89">
        <f t="shared" si="60"/>
        <v>0</v>
      </c>
      <c r="V80" s="214" t="s">
        <v>182</v>
      </c>
      <c r="W80" s="164">
        <f t="shared" si="61"/>
        <v>0</v>
      </c>
      <c r="X80" s="89">
        <f t="shared" si="62"/>
        <v>0</v>
      </c>
      <c r="Y80" s="214" t="s">
        <v>182</v>
      </c>
      <c r="Z80" s="164">
        <f t="shared" si="63"/>
        <v>0</v>
      </c>
      <c r="AA80" s="89">
        <f t="shared" si="64"/>
        <v>0</v>
      </c>
      <c r="AB80" s="214" t="s">
        <v>182</v>
      </c>
      <c r="AC80" s="164">
        <f t="shared" si="65"/>
        <v>0</v>
      </c>
      <c r="AD80" s="89">
        <f t="shared" si="66"/>
        <v>0</v>
      </c>
      <c r="AE80" s="167"/>
      <c r="AF80" s="167"/>
      <c r="AG80" s="167"/>
      <c r="AH80" s="167"/>
    </row>
    <row r="81" spans="1:34" ht="20.100000000000001" hidden="1" customHeight="1">
      <c r="B81" s="52"/>
      <c r="C81" s="52"/>
      <c r="F81" s="214" t="s">
        <v>183</v>
      </c>
      <c r="G81" s="164">
        <f t="shared" si="67"/>
        <v>0</v>
      </c>
      <c r="H81" s="89">
        <f t="shared" si="52"/>
        <v>0</v>
      </c>
      <c r="I81" s="460"/>
      <c r="J81" s="214" t="s">
        <v>183</v>
      </c>
      <c r="K81" s="164">
        <f t="shared" si="53"/>
        <v>0</v>
      </c>
      <c r="L81" s="89">
        <f t="shared" si="54"/>
        <v>0</v>
      </c>
      <c r="M81" s="214" t="s">
        <v>183</v>
      </c>
      <c r="N81" s="164">
        <f t="shared" si="55"/>
        <v>0</v>
      </c>
      <c r="O81" s="89">
        <f t="shared" si="56"/>
        <v>0</v>
      </c>
      <c r="P81" s="214" t="s">
        <v>183</v>
      </c>
      <c r="Q81" s="164">
        <f t="shared" si="57"/>
        <v>0</v>
      </c>
      <c r="R81" s="89">
        <f t="shared" si="58"/>
        <v>0</v>
      </c>
      <c r="S81" s="214" t="s">
        <v>183</v>
      </c>
      <c r="T81" s="164">
        <f t="shared" si="59"/>
        <v>0</v>
      </c>
      <c r="U81" s="89">
        <f t="shared" si="60"/>
        <v>0</v>
      </c>
      <c r="V81" s="214" t="s">
        <v>183</v>
      </c>
      <c r="W81" s="164">
        <f t="shared" si="61"/>
        <v>0</v>
      </c>
      <c r="X81" s="89">
        <f t="shared" si="62"/>
        <v>0</v>
      </c>
      <c r="Y81" s="214" t="s">
        <v>183</v>
      </c>
      <c r="Z81" s="164">
        <f t="shared" si="63"/>
        <v>0</v>
      </c>
      <c r="AA81" s="89">
        <f t="shared" si="64"/>
        <v>0</v>
      </c>
      <c r="AB81" s="214" t="s">
        <v>183</v>
      </c>
      <c r="AC81" s="164">
        <f t="shared" si="65"/>
        <v>0</v>
      </c>
      <c r="AD81" s="89">
        <f t="shared" si="66"/>
        <v>0</v>
      </c>
      <c r="AE81" s="167"/>
      <c r="AF81" s="167"/>
      <c r="AG81" s="167"/>
      <c r="AH81" s="167"/>
    </row>
    <row r="82" spans="1:34" ht="20.100000000000001" hidden="1" customHeight="1">
      <c r="B82" s="52"/>
      <c r="C82" s="52"/>
      <c r="F82" s="214" t="s">
        <v>184</v>
      </c>
      <c r="G82" s="164">
        <f t="shared" si="67"/>
        <v>0</v>
      </c>
      <c r="H82" s="89">
        <f t="shared" si="52"/>
        <v>0</v>
      </c>
      <c r="I82" s="460"/>
      <c r="J82" s="214" t="s">
        <v>184</v>
      </c>
      <c r="K82" s="164">
        <f t="shared" si="53"/>
        <v>0</v>
      </c>
      <c r="L82" s="89">
        <f t="shared" si="54"/>
        <v>0</v>
      </c>
      <c r="M82" s="214" t="s">
        <v>184</v>
      </c>
      <c r="N82" s="164">
        <f t="shared" si="55"/>
        <v>0</v>
      </c>
      <c r="O82" s="89">
        <f t="shared" si="56"/>
        <v>0</v>
      </c>
      <c r="P82" s="214" t="s">
        <v>184</v>
      </c>
      <c r="Q82" s="164">
        <f t="shared" si="57"/>
        <v>0</v>
      </c>
      <c r="R82" s="89">
        <f t="shared" si="58"/>
        <v>0</v>
      </c>
      <c r="S82" s="214" t="s">
        <v>184</v>
      </c>
      <c r="T82" s="164">
        <f t="shared" si="59"/>
        <v>0</v>
      </c>
      <c r="U82" s="89">
        <f t="shared" si="60"/>
        <v>0</v>
      </c>
      <c r="V82" s="214" t="s">
        <v>184</v>
      </c>
      <c r="W82" s="164">
        <f t="shared" si="61"/>
        <v>0</v>
      </c>
      <c r="X82" s="89">
        <f t="shared" si="62"/>
        <v>0</v>
      </c>
      <c r="Y82" s="214" t="s">
        <v>184</v>
      </c>
      <c r="Z82" s="164">
        <f t="shared" si="63"/>
        <v>0</v>
      </c>
      <c r="AA82" s="89">
        <f t="shared" si="64"/>
        <v>0</v>
      </c>
      <c r="AB82" s="214" t="s">
        <v>184</v>
      </c>
      <c r="AC82" s="164">
        <f t="shared" si="65"/>
        <v>0</v>
      </c>
      <c r="AD82" s="89">
        <f t="shared" si="66"/>
        <v>0</v>
      </c>
      <c r="AE82" s="167"/>
      <c r="AF82" s="167"/>
      <c r="AG82" s="167"/>
      <c r="AH82" s="167"/>
    </row>
    <row r="83" spans="1:34" ht="20.100000000000001" hidden="1" customHeight="1">
      <c r="B83" s="52"/>
      <c r="C83" s="52"/>
      <c r="F83" s="214" t="s">
        <v>185</v>
      </c>
      <c r="G83" s="164">
        <f t="shared" si="67"/>
        <v>0</v>
      </c>
      <c r="H83" s="89">
        <f t="shared" si="52"/>
        <v>0</v>
      </c>
      <c r="I83" s="460"/>
      <c r="J83" s="214" t="s">
        <v>185</v>
      </c>
      <c r="K83" s="164">
        <f t="shared" si="53"/>
        <v>0</v>
      </c>
      <c r="L83" s="89">
        <f t="shared" si="54"/>
        <v>0</v>
      </c>
      <c r="M83" s="214" t="s">
        <v>185</v>
      </c>
      <c r="N83" s="164">
        <f t="shared" si="55"/>
        <v>0</v>
      </c>
      <c r="O83" s="89">
        <f t="shared" si="56"/>
        <v>0</v>
      </c>
      <c r="P83" s="214" t="s">
        <v>185</v>
      </c>
      <c r="Q83" s="164">
        <f t="shared" si="57"/>
        <v>0</v>
      </c>
      <c r="R83" s="89">
        <f t="shared" si="58"/>
        <v>0</v>
      </c>
      <c r="S83" s="214" t="s">
        <v>185</v>
      </c>
      <c r="T83" s="164">
        <f t="shared" si="59"/>
        <v>0</v>
      </c>
      <c r="U83" s="89">
        <f t="shared" si="60"/>
        <v>0</v>
      </c>
      <c r="V83" s="214" t="s">
        <v>185</v>
      </c>
      <c r="W83" s="164">
        <f t="shared" si="61"/>
        <v>0</v>
      </c>
      <c r="X83" s="89">
        <f t="shared" si="62"/>
        <v>0</v>
      </c>
      <c r="Y83" s="214" t="s">
        <v>185</v>
      </c>
      <c r="Z83" s="164">
        <f t="shared" si="63"/>
        <v>0</v>
      </c>
      <c r="AA83" s="89">
        <f t="shared" si="64"/>
        <v>0</v>
      </c>
      <c r="AB83" s="214" t="s">
        <v>185</v>
      </c>
      <c r="AC83" s="164">
        <f t="shared" si="65"/>
        <v>0</v>
      </c>
      <c r="AD83" s="89">
        <f t="shared" si="66"/>
        <v>0</v>
      </c>
      <c r="AE83" s="167"/>
      <c r="AF83" s="167"/>
      <c r="AG83" s="167"/>
      <c r="AH83" s="167"/>
    </row>
    <row r="84" spans="1:34" ht="20.100000000000001" hidden="1" customHeight="1">
      <c r="B84" s="52"/>
      <c r="C84" s="52"/>
      <c r="F84" s="214" t="s">
        <v>76</v>
      </c>
      <c r="G84" s="164">
        <f t="shared" si="67"/>
        <v>0</v>
      </c>
      <c r="H84" s="89">
        <f t="shared" si="52"/>
        <v>0</v>
      </c>
      <c r="I84" s="460"/>
      <c r="J84" s="214" t="s">
        <v>76</v>
      </c>
      <c r="K84" s="164">
        <f t="shared" ref="K84:K85" si="68">SUMIF($H$51:$H$65,J84,L$51:L$65)</f>
        <v>0</v>
      </c>
      <c r="L84" s="89">
        <f t="shared" ref="L84:L85" si="69">L46+K84</f>
        <v>0</v>
      </c>
      <c r="M84" s="214" t="s">
        <v>76</v>
      </c>
      <c r="N84" s="164">
        <f t="shared" si="55"/>
        <v>0</v>
      </c>
      <c r="O84" s="89">
        <f t="shared" si="56"/>
        <v>0</v>
      </c>
      <c r="P84" s="214" t="s">
        <v>76</v>
      </c>
      <c r="Q84" s="164">
        <f t="shared" si="57"/>
        <v>0</v>
      </c>
      <c r="R84" s="89">
        <f t="shared" si="58"/>
        <v>0</v>
      </c>
      <c r="S84" s="214" t="s">
        <v>76</v>
      </c>
      <c r="T84" s="164">
        <f t="shared" si="59"/>
        <v>0</v>
      </c>
      <c r="U84" s="89">
        <f t="shared" si="60"/>
        <v>0</v>
      </c>
      <c r="V84" s="214" t="s">
        <v>76</v>
      </c>
      <c r="W84" s="164">
        <f t="shared" si="61"/>
        <v>0</v>
      </c>
      <c r="X84" s="89">
        <f t="shared" si="62"/>
        <v>0</v>
      </c>
      <c r="Y84" s="214" t="s">
        <v>76</v>
      </c>
      <c r="Z84" s="164">
        <f t="shared" si="63"/>
        <v>0</v>
      </c>
      <c r="AA84" s="89">
        <f t="shared" si="64"/>
        <v>0</v>
      </c>
      <c r="AB84" s="214" t="s">
        <v>76</v>
      </c>
      <c r="AC84" s="164">
        <f t="shared" si="65"/>
        <v>0</v>
      </c>
      <c r="AD84" s="89">
        <f t="shared" si="66"/>
        <v>0</v>
      </c>
      <c r="AE84" s="167"/>
      <c r="AF84" s="167"/>
      <c r="AG84" s="167"/>
      <c r="AH84" s="167"/>
    </row>
    <row r="85" spans="1:34" ht="20.100000000000001" hidden="1" customHeight="1">
      <c r="B85" s="52"/>
      <c r="C85" s="52"/>
      <c r="F85" s="67" t="s">
        <v>77</v>
      </c>
      <c r="G85" s="164">
        <f t="shared" si="67"/>
        <v>0</v>
      </c>
      <c r="H85" s="89">
        <f t="shared" si="52"/>
        <v>0</v>
      </c>
      <c r="I85" s="460"/>
      <c r="J85" s="67" t="s">
        <v>77</v>
      </c>
      <c r="K85" s="164">
        <f t="shared" si="68"/>
        <v>0</v>
      </c>
      <c r="L85" s="89">
        <f t="shared" si="69"/>
        <v>0</v>
      </c>
      <c r="M85" s="67" t="s">
        <v>77</v>
      </c>
      <c r="N85" s="164">
        <f t="shared" ref="N85" si="70">SUMIF($H$51:$H$65,M85,O$51:O$65)</f>
        <v>0</v>
      </c>
      <c r="O85" s="89">
        <f t="shared" ref="O85" si="71">O47+N85</f>
        <v>0</v>
      </c>
      <c r="P85" s="67" t="s">
        <v>77</v>
      </c>
      <c r="Q85" s="164">
        <f t="shared" ref="Q85" si="72">SUMIF($H$51:$H$65,P85,R$51:R$65)</f>
        <v>0</v>
      </c>
      <c r="R85" s="89">
        <f t="shared" ref="R85" si="73">R47+Q85</f>
        <v>0</v>
      </c>
      <c r="S85" s="67" t="s">
        <v>77</v>
      </c>
      <c r="T85" s="164">
        <f t="shared" ref="T85" si="74">SUMIF($H$51:$H$65,S85,U$51:U$65)</f>
        <v>0</v>
      </c>
      <c r="U85" s="89">
        <f t="shared" ref="U85" si="75">U47+T85</f>
        <v>0</v>
      </c>
      <c r="V85" s="67" t="s">
        <v>77</v>
      </c>
      <c r="W85" s="164">
        <f t="shared" ref="W85" si="76">SUMIF($H$51:$H$65,V85,X$51:X$65)</f>
        <v>0</v>
      </c>
      <c r="X85" s="89">
        <f t="shared" ref="X85" si="77">X47+W85</f>
        <v>0</v>
      </c>
      <c r="Y85" s="67" t="s">
        <v>77</v>
      </c>
      <c r="Z85" s="164">
        <f t="shared" ref="Z85" si="78">SUMIF($H$51:$H$65,Y85,AA$51:AA$65)</f>
        <v>0</v>
      </c>
      <c r="AA85" s="89">
        <f t="shared" ref="AA85" si="79">AA47+Z85</f>
        <v>0</v>
      </c>
      <c r="AB85" s="67" t="s">
        <v>77</v>
      </c>
      <c r="AC85" s="164">
        <f t="shared" ref="AC85" si="80">SUMIF($H$51:$H$65,AB85,AD$51:AD$65)</f>
        <v>0</v>
      </c>
      <c r="AD85" s="89">
        <f t="shared" ref="AD85" si="81">AD47+AC85</f>
        <v>0</v>
      </c>
      <c r="AE85" s="167"/>
      <c r="AF85" s="167"/>
      <c r="AG85" s="167"/>
      <c r="AH85" s="167"/>
    </row>
    <row r="86" spans="1:34" ht="20.100000000000001" customHeight="1" thickBot="1"/>
    <row r="87" spans="1:34" ht="30" customHeight="1" thickBot="1">
      <c r="A87" s="168"/>
      <c r="B87" s="15" t="s">
        <v>191</v>
      </c>
      <c r="C87" s="168"/>
      <c r="D87" s="7"/>
      <c r="E87" s="4"/>
      <c r="F87" s="418" t="s">
        <v>187</v>
      </c>
      <c r="G87" s="419" t="s">
        <v>192</v>
      </c>
      <c r="J87" s="309"/>
      <c r="K87" s="103" t="s">
        <v>193</v>
      </c>
      <c r="L87" s="232" t="s">
        <v>192</v>
      </c>
      <c r="M87" s="309"/>
      <c r="N87" s="103" t="s">
        <v>193</v>
      </c>
      <c r="O87" s="232" t="s">
        <v>192</v>
      </c>
      <c r="P87" s="309"/>
      <c r="Q87" s="103" t="s">
        <v>193</v>
      </c>
      <c r="R87" s="232" t="s">
        <v>192</v>
      </c>
      <c r="S87" s="309"/>
      <c r="T87" s="103" t="s">
        <v>193</v>
      </c>
      <c r="U87" s="232" t="s">
        <v>192</v>
      </c>
      <c r="V87" s="309"/>
      <c r="W87" s="103" t="s">
        <v>193</v>
      </c>
      <c r="X87" s="232" t="s">
        <v>192</v>
      </c>
      <c r="Y87" s="309"/>
      <c r="Z87" s="103" t="s">
        <v>193</v>
      </c>
      <c r="AA87" s="232" t="s">
        <v>192</v>
      </c>
      <c r="AB87" s="309"/>
      <c r="AC87" s="103" t="s">
        <v>193</v>
      </c>
      <c r="AD87" s="232" t="s">
        <v>192</v>
      </c>
    </row>
    <row r="88" spans="1:34" ht="30" customHeight="1">
      <c r="A88" s="168"/>
      <c r="B88" s="168"/>
      <c r="C88" s="168"/>
      <c r="D88" s="626" t="s">
        <v>194</v>
      </c>
      <c r="E88" s="627"/>
      <c r="F88" s="104">
        <f>SUM(F28+F66)</f>
        <v>0</v>
      </c>
      <c r="G88" s="105">
        <f>SUM(G28+G66)</f>
        <v>0</v>
      </c>
      <c r="J88" s="310"/>
      <c r="K88" s="311">
        <f>SUM(K28+K66)</f>
        <v>0</v>
      </c>
      <c r="L88" s="105">
        <f>SUM(L28+L66)</f>
        <v>0</v>
      </c>
      <c r="M88" s="310"/>
      <c r="N88" s="311">
        <f>SUM(N28+N66)</f>
        <v>0</v>
      </c>
      <c r="O88" s="105">
        <f>SUM(O28+O66)</f>
        <v>0</v>
      </c>
      <c r="P88" s="310"/>
      <c r="Q88" s="311">
        <f>SUM(Q28+Q66)</f>
        <v>0</v>
      </c>
      <c r="R88" s="105">
        <f>SUM(R28+R66)</f>
        <v>0</v>
      </c>
      <c r="S88" s="310"/>
      <c r="T88" s="311">
        <f>SUM(T28+T66)</f>
        <v>0</v>
      </c>
      <c r="U88" s="105">
        <f>SUM(U28+U66)</f>
        <v>0</v>
      </c>
      <c r="V88" s="310"/>
      <c r="W88" s="311">
        <f>SUM(W28+W66)</f>
        <v>0</v>
      </c>
      <c r="X88" s="105">
        <f>SUM(X28+X66)</f>
        <v>0</v>
      </c>
      <c r="Y88" s="310"/>
      <c r="Z88" s="311">
        <f>SUM(Z28+Z66)</f>
        <v>0</v>
      </c>
      <c r="AA88" s="105">
        <f>SUM(AA28+AA66)</f>
        <v>0</v>
      </c>
      <c r="AB88" s="310"/>
      <c r="AC88" s="311">
        <f>SUM(AC28+AC66)</f>
        <v>0</v>
      </c>
      <c r="AD88" s="105">
        <f>SUM(AD28+AD66)</f>
        <v>0</v>
      </c>
    </row>
    <row r="89" spans="1:34" ht="30" customHeight="1" thickBot="1">
      <c r="A89" s="168"/>
      <c r="B89" s="168"/>
      <c r="C89" s="168"/>
      <c r="D89" s="420"/>
      <c r="E89" s="421" t="s">
        <v>195</v>
      </c>
      <c r="F89" s="106"/>
      <c r="G89" s="107">
        <f>ROUNDDOWN(G88,-3)</f>
        <v>0</v>
      </c>
      <c r="J89" s="310"/>
      <c r="K89" s="312"/>
      <c r="L89" s="107">
        <f>ROUNDDOWN(L88,-3)</f>
        <v>0</v>
      </c>
      <c r="M89" s="310"/>
      <c r="N89" s="312"/>
      <c r="O89" s="107">
        <f>ROUNDDOWN(O88,-3)</f>
        <v>0</v>
      </c>
      <c r="P89" s="310"/>
      <c r="Q89" s="312"/>
      <c r="R89" s="107">
        <f>ROUNDDOWN(R88,-3)</f>
        <v>0</v>
      </c>
      <c r="S89" s="310"/>
      <c r="T89" s="312"/>
      <c r="U89" s="107">
        <f>ROUNDDOWN(U88,-3)</f>
        <v>0</v>
      </c>
      <c r="V89" s="310"/>
      <c r="W89" s="312"/>
      <c r="X89" s="107">
        <f>ROUNDDOWN(X88,-3)</f>
        <v>0</v>
      </c>
      <c r="Y89" s="310"/>
      <c r="Z89" s="312"/>
      <c r="AA89" s="107">
        <f>ROUNDDOWN(AA88,-3)</f>
        <v>0</v>
      </c>
      <c r="AB89" s="310"/>
      <c r="AC89" s="312"/>
      <c r="AD89" s="107">
        <f>ROUNDDOWN(AD88,-3)</f>
        <v>0</v>
      </c>
    </row>
    <row r="90" spans="1:34">
      <c r="C90" s="53"/>
    </row>
    <row r="91" spans="1:34">
      <c r="C91" s="53"/>
    </row>
    <row r="92" spans="1:34">
      <c r="C92" s="53"/>
    </row>
    <row r="93" spans="1:34">
      <c r="B93" s="139"/>
      <c r="D93" s="15"/>
    </row>
    <row r="94" spans="1:34">
      <c r="B94" s="139"/>
      <c r="D94" s="15"/>
    </row>
    <row r="95" spans="1:34">
      <c r="B95" s="139"/>
      <c r="D95" s="15"/>
    </row>
  </sheetData>
  <mergeCells count="35">
    <mergeCell ref="D88:E88"/>
    <mergeCell ref="Z68:AA68"/>
    <mergeCell ref="AC68:AD68"/>
    <mergeCell ref="AC31:AD31"/>
    <mergeCell ref="Y49:AA49"/>
    <mergeCell ref="AB49:AD49"/>
    <mergeCell ref="K31:L31"/>
    <mergeCell ref="AE49:AG49"/>
    <mergeCell ref="K68:L68"/>
    <mergeCell ref="N68:O68"/>
    <mergeCell ref="Q68:R68"/>
    <mergeCell ref="T68:U68"/>
    <mergeCell ref="W68:X68"/>
    <mergeCell ref="J49:L49"/>
    <mergeCell ref="M49:O49"/>
    <mergeCell ref="P49:R49"/>
    <mergeCell ref="S49:U49"/>
    <mergeCell ref="V49:X49"/>
    <mergeCell ref="AB11:AD11"/>
    <mergeCell ref="F31:G31"/>
    <mergeCell ref="AE11:AG11"/>
    <mergeCell ref="N31:O31"/>
    <mergeCell ref="Q31:R31"/>
    <mergeCell ref="T31:U31"/>
    <mergeCell ref="W31:X31"/>
    <mergeCell ref="Z31:AA31"/>
    <mergeCell ref="M11:O11"/>
    <mergeCell ref="P11:R11"/>
    <mergeCell ref="S11:U11"/>
    <mergeCell ref="A2:I2"/>
    <mergeCell ref="V11:X11"/>
    <mergeCell ref="Y11:AA11"/>
    <mergeCell ref="E8:F8"/>
    <mergeCell ref="E6:F6"/>
    <mergeCell ref="J11:L11"/>
  </mergeCells>
  <phoneticPr fontId="2"/>
  <pageMargins left="0.31496062992125984" right="0.11811023622047245" top="0.74803149606299213" bottom="0.35433070866141736" header="0.31496062992125984" footer="0.31496062992125984"/>
  <pageSetup paperSize="9" scale="94" orientation="portrait" r:id="rId1"/>
  <colBreaks count="1" manualBreakCount="1">
    <brk id="9" min="1" max="88" man="1"/>
  </colBreaks>
  <ignoredErrors>
    <ignoredError sqref="F13:H13 B13:E13 B14:C14"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66FFFF"/>
    <pageSetUpPr fitToPage="1"/>
  </sheetPr>
  <dimension ref="A2:AD89"/>
  <sheetViews>
    <sheetView showGridLines="0" view="pageBreakPreview" zoomScale="89" zoomScaleNormal="100" zoomScaleSheetLayoutView="89" workbookViewId="0">
      <selection activeCell="AH24" sqref="AH24"/>
    </sheetView>
  </sheetViews>
  <sheetFormatPr defaultColWidth="9" defaultRowHeight="14.4"/>
  <cols>
    <col min="1" max="1" width="0.69921875" style="15" customWidth="1"/>
    <col min="2" max="2" width="5.59765625" style="139" customWidth="1"/>
    <col min="3" max="3" width="26.59765625" style="15" customWidth="1"/>
    <col min="4" max="4" width="14.59765625" style="15" customWidth="1"/>
    <col min="5" max="5" width="5.59765625" style="15" customWidth="1"/>
    <col min="6" max="6" width="14.59765625" style="15" customWidth="1"/>
    <col min="7" max="7" width="5.59765625" style="15" customWidth="1"/>
    <col min="8" max="8" width="14.59765625" style="15" customWidth="1"/>
    <col min="9" max="9" width="13.3984375" style="15" hidden="1" customWidth="1"/>
    <col min="10" max="10" width="23.69921875" style="15" hidden="1" customWidth="1"/>
    <col min="11" max="29" width="13.3984375" style="15" hidden="1" customWidth="1"/>
    <col min="30" max="30" width="19.59765625" style="15" customWidth="1"/>
    <col min="31" max="16384" width="9" style="15"/>
  </cols>
  <sheetData>
    <row r="2" spans="1:30" ht="24.75" customHeight="1">
      <c r="A2" s="40"/>
      <c r="J2" s="15" t="s">
        <v>196</v>
      </c>
    </row>
    <row r="3" spans="1:30">
      <c r="A3" s="139"/>
      <c r="J3" s="15" t="s">
        <v>197</v>
      </c>
    </row>
    <row r="4" spans="1:30">
      <c r="B4" s="236" t="s">
        <v>156</v>
      </c>
      <c r="C4" s="236"/>
      <c r="D4" s="236"/>
      <c r="E4" s="237"/>
      <c r="F4" s="237"/>
      <c r="J4" s="15" t="s">
        <v>198</v>
      </c>
    </row>
    <row r="6" spans="1:30" ht="20.100000000000001" customHeight="1" thickBot="1">
      <c r="B6" s="15" t="s">
        <v>199</v>
      </c>
      <c r="D6" s="218">
        <f>F30</f>
        <v>0</v>
      </c>
      <c r="E6" s="15" t="s">
        <v>115</v>
      </c>
    </row>
    <row r="7" spans="1:30" ht="20.100000000000001" customHeight="1" thickTop="1">
      <c r="D7" s="234"/>
      <c r="E7" s="139"/>
    </row>
    <row r="8" spans="1:30" ht="20.100000000000001" customHeight="1" thickBot="1">
      <c r="B8" s="15" t="s">
        <v>200</v>
      </c>
      <c r="D8" s="218">
        <f>H30</f>
        <v>0</v>
      </c>
      <c r="E8" s="15" t="s">
        <v>115</v>
      </c>
    </row>
    <row r="9" spans="1:30" ht="20.100000000000001" customHeight="1" thickTop="1">
      <c r="B9" s="15"/>
      <c r="D9" s="235"/>
    </row>
    <row r="10" spans="1:30" ht="21" customHeight="1">
      <c r="D10" s="383"/>
      <c r="E10" s="632"/>
      <c r="F10" s="632"/>
      <c r="G10" s="632"/>
      <c r="H10" s="632"/>
      <c r="I10" s="296" t="s">
        <v>201</v>
      </c>
      <c r="J10" s="297"/>
      <c r="K10" s="297"/>
      <c r="L10" s="236"/>
      <c r="M10" s="236"/>
      <c r="N10" s="236"/>
      <c r="O10" s="236"/>
      <c r="P10" s="236"/>
      <c r="Q10" s="236"/>
      <c r="R10" s="236"/>
      <c r="S10" s="236"/>
      <c r="T10" s="236"/>
      <c r="U10" s="236"/>
      <c r="V10" s="236"/>
      <c r="W10" s="236"/>
      <c r="X10" s="236"/>
      <c r="Y10" s="236"/>
      <c r="Z10" s="236"/>
      <c r="AA10" s="236"/>
      <c r="AB10" s="236"/>
      <c r="AC10" s="236"/>
    </row>
    <row r="11" spans="1:30" ht="21.9" customHeight="1">
      <c r="D11" s="47" t="s">
        <v>202</v>
      </c>
      <c r="E11" s="634" t="s">
        <v>126</v>
      </c>
      <c r="F11" s="635"/>
      <c r="G11" s="635" t="s">
        <v>128</v>
      </c>
      <c r="H11" s="635"/>
      <c r="I11" s="636">
        <v>1</v>
      </c>
      <c r="J11" s="630"/>
      <c r="K11" s="631"/>
      <c r="L11" s="629">
        <v>2</v>
      </c>
      <c r="M11" s="630"/>
      <c r="N11" s="631"/>
      <c r="O11" s="629">
        <v>3</v>
      </c>
      <c r="P11" s="630"/>
      <c r="Q11" s="631"/>
      <c r="R11" s="629">
        <v>4</v>
      </c>
      <c r="S11" s="630"/>
      <c r="T11" s="631"/>
      <c r="U11" s="629">
        <v>5</v>
      </c>
      <c r="V11" s="630"/>
      <c r="W11" s="631"/>
      <c r="X11" s="629">
        <v>6</v>
      </c>
      <c r="Y11" s="630"/>
      <c r="Z11" s="631"/>
      <c r="AA11" s="629">
        <v>7</v>
      </c>
      <c r="AB11" s="630"/>
      <c r="AC11" s="633"/>
      <c r="AD11" s="48" t="s">
        <v>203</v>
      </c>
    </row>
    <row r="12" spans="1:30" ht="69.900000000000006" customHeight="1">
      <c r="B12" s="424" t="s">
        <v>168</v>
      </c>
      <c r="C12" s="47" t="s">
        <v>46</v>
      </c>
      <c r="D12" s="424" t="s">
        <v>204</v>
      </c>
      <c r="E12" s="47" t="s">
        <v>205</v>
      </c>
      <c r="F12" s="416" t="s">
        <v>206</v>
      </c>
      <c r="G12" s="47" t="s">
        <v>205</v>
      </c>
      <c r="H12" s="416" t="s">
        <v>207</v>
      </c>
      <c r="I12" s="287" t="str">
        <f>I11&amp;"回目直接人件費"</f>
        <v>1回目直接人件費</v>
      </c>
      <c r="J12" s="287" t="str">
        <f>I11&amp;"回目その他原価金額"</f>
        <v>1回目その他原価金額</v>
      </c>
      <c r="K12" s="289" t="str">
        <f>I11&amp;"一般管理費金額"</f>
        <v>1一般管理費金額</v>
      </c>
      <c r="L12" s="291" t="str">
        <f>L11&amp;"回目直接人件費"</f>
        <v>2回目直接人件費</v>
      </c>
      <c r="M12" s="287" t="str">
        <f>L11&amp;"回目その他原価金額"</f>
        <v>2回目その他原価金額</v>
      </c>
      <c r="N12" s="292" t="str">
        <f>L11&amp;"一般管理費金額"</f>
        <v>2一般管理費金額</v>
      </c>
      <c r="O12" s="291" t="str">
        <f>O11&amp;"回目直接人件費"</f>
        <v>3回目直接人件費</v>
      </c>
      <c r="P12" s="287" t="str">
        <f>O11&amp;"回目その他原価金額"</f>
        <v>3回目その他原価金額</v>
      </c>
      <c r="Q12" s="292" t="str">
        <f>O11&amp;"一般管理費金額"</f>
        <v>3一般管理費金額</v>
      </c>
      <c r="R12" s="291" t="str">
        <f>R11&amp;"回目直接人件費"</f>
        <v>4回目直接人件費</v>
      </c>
      <c r="S12" s="287" t="str">
        <f>R11&amp;"回目その他原価金額"</f>
        <v>4回目その他原価金額</v>
      </c>
      <c r="T12" s="292" t="str">
        <f>R11&amp;"一般管理費金額"</f>
        <v>4一般管理費金額</v>
      </c>
      <c r="U12" s="291" t="str">
        <f>U11&amp;"回目直接人件費"</f>
        <v>5回目直接人件費</v>
      </c>
      <c r="V12" s="287" t="str">
        <f>U11&amp;"回目その他原価金額"</f>
        <v>5回目その他原価金額</v>
      </c>
      <c r="W12" s="292" t="str">
        <f>U11&amp;"一般管理費金額"</f>
        <v>5一般管理費金額</v>
      </c>
      <c r="X12" s="291" t="str">
        <f>X11&amp;"回目直接人件費"</f>
        <v>6回目直接人件費</v>
      </c>
      <c r="Y12" s="287" t="str">
        <f>X11&amp;"回目その他原価金額"</f>
        <v>6回目その他原価金額</v>
      </c>
      <c r="Z12" s="292" t="str">
        <f>X11&amp;"一般管理費金額"</f>
        <v>6一般管理費金額</v>
      </c>
      <c r="AA12" s="291" t="str">
        <f>AA11&amp;"回目直接人件費"</f>
        <v>7回目直接人件費</v>
      </c>
      <c r="AB12" s="287" t="str">
        <f>AA11&amp;"回目その他原価金額"</f>
        <v>7回目その他原価金額</v>
      </c>
      <c r="AC12" s="289" t="str">
        <f>AA11&amp;"一般管理費金額"</f>
        <v>7一般管理費金額</v>
      </c>
      <c r="AD12" s="48"/>
    </row>
    <row r="13" spans="1:30" ht="27.9" customHeight="1">
      <c r="B13" s="369"/>
      <c r="C13" s="371" t="str">
        <f>IF($B13="","",VLOOKUP($B13,従事者明細!$D$3:$L$52,2,FALSE))</f>
        <v/>
      </c>
      <c r="D13" s="371" t="str">
        <f>IF($B13="","",VLOOKUP($B13,様式2_1人件費!$F$70:$H$85,3,FALSE))</f>
        <v/>
      </c>
      <c r="E13" s="370"/>
      <c r="F13" s="204" t="str">
        <f t="shared" ref="F13:F17" si="0">IF($B13="","",ROUND(D13*E13,0))</f>
        <v/>
      </c>
      <c r="G13" s="370"/>
      <c r="H13" s="204" t="str">
        <f>IF($B13="","",ROUND((D13+F13)*G13,0))</f>
        <v/>
      </c>
      <c r="I13" s="288" t="str">
        <f>IF($B13="","",VLOOKUP($B13,様式2_1人件費!$J$70:$L$85,3,FALSE))</f>
        <v/>
      </c>
      <c r="J13" s="288" t="str">
        <f>IF($B13="","",ROUND(I13*E13,0))</f>
        <v/>
      </c>
      <c r="K13" s="290" t="str">
        <f>IF($B13="","",ROUND((I13+J13)*G13,0))</f>
        <v/>
      </c>
      <c r="L13" s="293" t="str">
        <f>IF($B13="","",VLOOKUP($B13,様式2_1人件費!$M$70:$O$84,3,FALSE))</f>
        <v/>
      </c>
      <c r="M13" s="308" t="str">
        <f>IF($B13="","",ROUND(L13*E13,0))</f>
        <v/>
      </c>
      <c r="N13" s="272" t="str">
        <f>IF($B13="","",ROUND((L13+M13)*G13,0))</f>
        <v/>
      </c>
      <c r="O13" s="293" t="str">
        <f>IF($B13="","",VLOOKUP($B13,様式2_1人件費!$P$70:$R$84,3,FALSE))</f>
        <v/>
      </c>
      <c r="P13" s="288" t="str">
        <f>IF($B13="","",ROUND(O13*E13,0))</f>
        <v/>
      </c>
      <c r="Q13" s="294" t="str">
        <f>IF($B13="","",ROUND((O13+P13)*G13,0))</f>
        <v/>
      </c>
      <c r="R13" s="293" t="str">
        <f>IF($B13="","",VLOOKUP($B13,様式2_1人件費!$S$70:$U$84,3,FALSE))</f>
        <v/>
      </c>
      <c r="S13" s="288" t="str">
        <f>IF($B13="","",ROUND(R13*E13,0))</f>
        <v/>
      </c>
      <c r="T13" s="294" t="str">
        <f>IF($B13="","",ROUND((R13+S13)*G13,0))</f>
        <v/>
      </c>
      <c r="U13" s="293" t="str">
        <f>IF($B13="","",VLOOKUP($B13,様式2_1人件費!$V$70:$X$84,3,FALSE))</f>
        <v/>
      </c>
      <c r="V13" s="288" t="str">
        <f>IF($B13="","",ROUND(U13*E13,0))</f>
        <v/>
      </c>
      <c r="W13" s="294" t="str">
        <f>IF($B13="","",ROUND((U13+V13)*G13,0))</f>
        <v/>
      </c>
      <c r="X13" s="293" t="str">
        <f>IF($B13="","",VLOOKUP($B13,様式2_1人件費!$Y$70:$AA$84,3,FALSE))</f>
        <v/>
      </c>
      <c r="Y13" s="288" t="str">
        <f>IF($B13="","",ROUND(X13*E13,0))</f>
        <v/>
      </c>
      <c r="Z13" s="294" t="str">
        <f>IF($B13="","",ROUND((X13+Y13)*G13,0))</f>
        <v/>
      </c>
      <c r="AA13" s="293" t="str">
        <f>IF($B13="","",VLOOKUP($B13,様式2_1人件費!$AB$70:$AD$84,3,FALSE))</f>
        <v/>
      </c>
      <c r="AB13" s="288" t="str">
        <f>IF($B13="","",ROUND(AA13*E13,0))</f>
        <v/>
      </c>
      <c r="AC13" s="290" t="str">
        <f>IF($B13="","",ROUND((AA13+AB13)*G13,0))</f>
        <v/>
      </c>
      <c r="AD13" s="487" t="str">
        <f>IFERROR(D13+F13+H13,"")</f>
        <v/>
      </c>
    </row>
    <row r="14" spans="1:30" ht="27.9" customHeight="1">
      <c r="B14" s="369"/>
      <c r="C14" s="371" t="str">
        <f>IF($B14="","",VLOOKUP($B14,従事者明細!$D$3:$L$52,2,FALSE))</f>
        <v/>
      </c>
      <c r="D14" s="371" t="str">
        <f>IF($B14="","",VLOOKUP($B14,様式2_1人件費!$F$70:$H$85,3,FALSE))</f>
        <v/>
      </c>
      <c r="E14" s="370"/>
      <c r="F14" s="204" t="str">
        <f t="shared" si="0"/>
        <v/>
      </c>
      <c r="G14" s="370"/>
      <c r="H14" s="204" t="str">
        <f t="shared" ref="H14:H22" si="1">IF($B14="","",ROUND((D14+F14)*G14,0))</f>
        <v/>
      </c>
      <c r="I14" s="288" t="str">
        <f>IF($B14="","",VLOOKUP($B14,様式2_1人件費!$J$70:$L$85,3,FALSE))</f>
        <v/>
      </c>
      <c r="J14" s="288" t="str">
        <f t="shared" ref="J14:J19" si="2">IF($B14="","",ROUND(I14*E14,0))</f>
        <v/>
      </c>
      <c r="K14" s="290" t="str">
        <f t="shared" ref="K14:K19" si="3">IF($B14="","",ROUND((I14+J14)*G14,0))</f>
        <v/>
      </c>
      <c r="L14" s="293" t="str">
        <f>IF($B14="","",VLOOKUP($B14,様式2_1人件費!$M$70:$O$84,3,FALSE))</f>
        <v/>
      </c>
      <c r="M14" s="288" t="str">
        <f t="shared" ref="M14:M19" si="4">IF($B14="","",ROUND(L14*E14,0))</f>
        <v/>
      </c>
      <c r="N14" s="294" t="str">
        <f t="shared" ref="N14:N19" si="5">IF($B14="","",ROUND((L14+M14)*G14,0))</f>
        <v/>
      </c>
      <c r="O14" s="293" t="str">
        <f>IF($B14="","",VLOOKUP($B14,様式2_1人件費!$P$70:$R$84,3,FALSE))</f>
        <v/>
      </c>
      <c r="P14" s="288" t="str">
        <f t="shared" ref="P14:P19" si="6">IF($B14="","",ROUND(O14*E14,0))</f>
        <v/>
      </c>
      <c r="Q14" s="294" t="str">
        <f t="shared" ref="Q14:Q19" si="7">IF($B14="","",ROUND((O14+P14)*G14,0))</f>
        <v/>
      </c>
      <c r="R14" s="293" t="str">
        <f>IF($B14="","",VLOOKUP($B14,様式2_1人件費!$S$70:$U$84,3,FALSE))</f>
        <v/>
      </c>
      <c r="S14" s="288" t="str">
        <f t="shared" ref="S14:S19" si="8">IF($B14="","",ROUND(R14*E14,0))</f>
        <v/>
      </c>
      <c r="T14" s="294" t="str">
        <f t="shared" ref="T14:T19" si="9">IF($B14="","",ROUND((R14+S14)*G14,0))</f>
        <v/>
      </c>
      <c r="U14" s="293" t="str">
        <f>IF($B14="","",VLOOKUP($B14,様式2_1人件費!$V$70:$X$84,3,FALSE))</f>
        <v/>
      </c>
      <c r="V14" s="288" t="str">
        <f t="shared" ref="V14:V19" si="10">IF($B14="","",ROUND(U14*E14,0))</f>
        <v/>
      </c>
      <c r="W14" s="294" t="str">
        <f t="shared" ref="W14:W19" si="11">IF($B14="","",ROUND((U14+V14)*G14,0))</f>
        <v/>
      </c>
      <c r="X14" s="293" t="str">
        <f>IF($B14="","",VLOOKUP($B14,様式2_1人件費!$Y$70:$AA$84,3,FALSE))</f>
        <v/>
      </c>
      <c r="Y14" s="288" t="str">
        <f t="shared" ref="Y14:Y19" si="12">IF($B14="","",ROUND(X14*E14,0))</f>
        <v/>
      </c>
      <c r="Z14" s="294" t="str">
        <f t="shared" ref="Z14:Z19" si="13">IF($B14="","",ROUND((X14+Y14)*G14,0))</f>
        <v/>
      </c>
      <c r="AA14" s="293" t="str">
        <f>IF($B14="","",VLOOKUP($B14,様式2_1人件費!$AB$70:$AD$84,3,FALSE))</f>
        <v/>
      </c>
      <c r="AB14" s="288" t="str">
        <f t="shared" ref="AB14:AB19" si="14">IF($B14="","",ROUND(AA14*E14,0))</f>
        <v/>
      </c>
      <c r="AC14" s="290" t="str">
        <f t="shared" ref="AC14:AC19" si="15">IF($B14="","",ROUND((AA14+AB14)*G14,0))</f>
        <v/>
      </c>
      <c r="AD14" s="487" t="str">
        <f t="shared" ref="AD14:AD28" si="16">IFERROR(D14+F14+H14,"")</f>
        <v/>
      </c>
    </row>
    <row r="15" spans="1:30" ht="27.9" customHeight="1">
      <c r="B15" s="369"/>
      <c r="C15" s="371" t="str">
        <f>IF($B15="","",VLOOKUP($B15,従事者明細!$D$3:$L$52,2,FALSE))</f>
        <v/>
      </c>
      <c r="D15" s="371" t="str">
        <f>IF($B15="","",VLOOKUP($B15,様式2_1人件費!$F$70:$H$85,3,FALSE))</f>
        <v/>
      </c>
      <c r="E15" s="370"/>
      <c r="F15" s="204" t="str">
        <f t="shared" si="0"/>
        <v/>
      </c>
      <c r="G15" s="370"/>
      <c r="H15" s="204" t="str">
        <f t="shared" si="1"/>
        <v/>
      </c>
      <c r="I15" s="288" t="str">
        <f>IF($B15="","",VLOOKUP($B15,様式2_1人件費!$J$70:$L$85,3,FALSE))</f>
        <v/>
      </c>
      <c r="J15" s="288" t="str">
        <f t="shared" si="2"/>
        <v/>
      </c>
      <c r="K15" s="290" t="str">
        <f t="shared" si="3"/>
        <v/>
      </c>
      <c r="L15" s="293" t="str">
        <f>IF($B15="","",VLOOKUP($B15,様式2_1人件費!$M$70:$O$84,3,FALSE))</f>
        <v/>
      </c>
      <c r="M15" s="288" t="str">
        <f t="shared" si="4"/>
        <v/>
      </c>
      <c r="N15" s="294" t="str">
        <f t="shared" si="5"/>
        <v/>
      </c>
      <c r="O15" s="293" t="str">
        <f>IF($B15="","",VLOOKUP($B15,様式2_1人件費!$P$70:$R$84,3,FALSE))</f>
        <v/>
      </c>
      <c r="P15" s="288" t="str">
        <f t="shared" si="6"/>
        <v/>
      </c>
      <c r="Q15" s="294" t="str">
        <f t="shared" si="7"/>
        <v/>
      </c>
      <c r="R15" s="293" t="str">
        <f>IF($B15="","",VLOOKUP($B15,様式2_1人件費!$S$70:$U$84,3,FALSE))</f>
        <v/>
      </c>
      <c r="S15" s="288" t="str">
        <f t="shared" si="8"/>
        <v/>
      </c>
      <c r="T15" s="294" t="str">
        <f t="shared" si="9"/>
        <v/>
      </c>
      <c r="U15" s="293" t="str">
        <f>IF($B15="","",VLOOKUP($B15,様式2_1人件費!$V$70:$X$84,3,FALSE))</f>
        <v/>
      </c>
      <c r="V15" s="288" t="str">
        <f t="shared" si="10"/>
        <v/>
      </c>
      <c r="W15" s="294" t="str">
        <f t="shared" si="11"/>
        <v/>
      </c>
      <c r="X15" s="293" t="str">
        <f>IF($B15="","",VLOOKUP($B15,様式2_1人件費!$Y$70:$AA$84,3,FALSE))</f>
        <v/>
      </c>
      <c r="Y15" s="288" t="str">
        <f t="shared" si="12"/>
        <v/>
      </c>
      <c r="Z15" s="294" t="str">
        <f t="shared" si="13"/>
        <v/>
      </c>
      <c r="AA15" s="293" t="str">
        <f>IF($B15="","",VLOOKUP($B15,様式2_1人件費!$AB$70:$AD$84,3,FALSE))</f>
        <v/>
      </c>
      <c r="AB15" s="288" t="str">
        <f t="shared" si="14"/>
        <v/>
      </c>
      <c r="AC15" s="290" t="str">
        <f t="shared" si="15"/>
        <v/>
      </c>
      <c r="AD15" s="487" t="str">
        <f t="shared" si="16"/>
        <v/>
      </c>
    </row>
    <row r="16" spans="1:30" ht="27.9" customHeight="1">
      <c r="B16" s="369"/>
      <c r="C16" s="371" t="str">
        <f>IF($B16="","",VLOOKUP($B16,従事者明細!$D$3:$L$52,2,FALSE))</f>
        <v/>
      </c>
      <c r="D16" s="371" t="str">
        <f>IF($B16="","",VLOOKUP($B16,様式2_1人件費!$F$70:$H$85,3,FALSE))</f>
        <v/>
      </c>
      <c r="E16" s="370"/>
      <c r="F16" s="204" t="str">
        <f t="shared" si="0"/>
        <v/>
      </c>
      <c r="G16" s="370"/>
      <c r="H16" s="204" t="str">
        <f t="shared" si="1"/>
        <v/>
      </c>
      <c r="I16" s="288" t="str">
        <f>IF($B16="","",VLOOKUP($B16,様式2_1人件費!$J$70:$L$85,3,FALSE))</f>
        <v/>
      </c>
      <c r="J16" s="288" t="str">
        <f t="shared" si="2"/>
        <v/>
      </c>
      <c r="K16" s="290" t="str">
        <f t="shared" si="3"/>
        <v/>
      </c>
      <c r="L16" s="293" t="str">
        <f>IF($B16="","",VLOOKUP($B16,様式2_1人件費!$M$70:$O$84,3,FALSE))</f>
        <v/>
      </c>
      <c r="M16" s="288" t="str">
        <f t="shared" si="4"/>
        <v/>
      </c>
      <c r="N16" s="294" t="str">
        <f t="shared" si="5"/>
        <v/>
      </c>
      <c r="O16" s="293" t="str">
        <f>IF($B16="","",VLOOKUP($B16,様式2_1人件費!$P$70:$R$84,3,FALSE))</f>
        <v/>
      </c>
      <c r="P16" s="288" t="str">
        <f t="shared" si="6"/>
        <v/>
      </c>
      <c r="Q16" s="294" t="str">
        <f t="shared" si="7"/>
        <v/>
      </c>
      <c r="R16" s="293" t="str">
        <f>IF($B16="","",VLOOKUP($B16,様式2_1人件費!$S$70:$U$84,3,FALSE))</f>
        <v/>
      </c>
      <c r="S16" s="288" t="str">
        <f t="shared" si="8"/>
        <v/>
      </c>
      <c r="T16" s="294" t="str">
        <f t="shared" si="9"/>
        <v/>
      </c>
      <c r="U16" s="293" t="str">
        <f>IF($B16="","",VLOOKUP($B16,様式2_1人件費!$V$70:$X$84,3,FALSE))</f>
        <v/>
      </c>
      <c r="V16" s="288" t="str">
        <f t="shared" si="10"/>
        <v/>
      </c>
      <c r="W16" s="294" t="str">
        <f t="shared" si="11"/>
        <v/>
      </c>
      <c r="X16" s="293" t="str">
        <f>IF($B16="","",VLOOKUP($B16,様式2_1人件費!$Y$70:$AA$84,3,FALSE))</f>
        <v/>
      </c>
      <c r="Y16" s="288" t="str">
        <f t="shared" si="12"/>
        <v/>
      </c>
      <c r="Z16" s="294" t="str">
        <f t="shared" si="13"/>
        <v/>
      </c>
      <c r="AA16" s="293" t="str">
        <f>IF($B16="","",VLOOKUP($B16,様式2_1人件費!$AB$70:$AD$84,3,FALSE))</f>
        <v/>
      </c>
      <c r="AB16" s="288" t="str">
        <f t="shared" si="14"/>
        <v/>
      </c>
      <c r="AC16" s="290" t="str">
        <f t="shared" si="15"/>
        <v/>
      </c>
      <c r="AD16" s="487" t="str">
        <f t="shared" si="16"/>
        <v/>
      </c>
    </row>
    <row r="17" spans="1:30" ht="27.9" customHeight="1">
      <c r="B17" s="369"/>
      <c r="C17" s="371" t="str">
        <f>IF($B17="","",VLOOKUP($B17,従事者明細!$D$3:$L$52,2,FALSE))</f>
        <v/>
      </c>
      <c r="D17" s="371" t="str">
        <f>IF($B17="","",VLOOKUP($B17,様式2_1人件費!$F$70:$H$85,3,FALSE))</f>
        <v/>
      </c>
      <c r="E17" s="370"/>
      <c r="F17" s="204" t="str">
        <f t="shared" si="0"/>
        <v/>
      </c>
      <c r="G17" s="370"/>
      <c r="H17" s="204" t="str">
        <f t="shared" si="1"/>
        <v/>
      </c>
      <c r="I17" s="288" t="str">
        <f>IF($B17="","",VLOOKUP($B17,様式2_1人件費!$J$70:$L$85,3,FALSE))</f>
        <v/>
      </c>
      <c r="J17" s="288" t="str">
        <f t="shared" si="2"/>
        <v/>
      </c>
      <c r="K17" s="290" t="str">
        <f t="shared" si="3"/>
        <v/>
      </c>
      <c r="L17" s="293" t="str">
        <f>IF($B17="","",VLOOKUP($B17,様式2_1人件費!$M$70:$O$84,3,FALSE))</f>
        <v/>
      </c>
      <c r="M17" s="288" t="str">
        <f t="shared" si="4"/>
        <v/>
      </c>
      <c r="N17" s="294" t="str">
        <f t="shared" si="5"/>
        <v/>
      </c>
      <c r="O17" s="293" t="str">
        <f>IF($B17="","",VLOOKUP($B17,様式2_1人件費!$P$70:$R$84,3,FALSE))</f>
        <v/>
      </c>
      <c r="P17" s="288" t="str">
        <f t="shared" si="6"/>
        <v/>
      </c>
      <c r="Q17" s="294" t="str">
        <f t="shared" si="7"/>
        <v/>
      </c>
      <c r="R17" s="293" t="str">
        <f>IF($B17="","",VLOOKUP($B17,様式2_1人件費!$S$70:$U$84,3,FALSE))</f>
        <v/>
      </c>
      <c r="S17" s="288" t="str">
        <f t="shared" si="8"/>
        <v/>
      </c>
      <c r="T17" s="294" t="str">
        <f t="shared" si="9"/>
        <v/>
      </c>
      <c r="U17" s="293" t="str">
        <f>IF($B17="","",VLOOKUP($B17,様式2_1人件費!$V$70:$X$84,3,FALSE))</f>
        <v/>
      </c>
      <c r="V17" s="288" t="str">
        <f t="shared" si="10"/>
        <v/>
      </c>
      <c r="W17" s="294" t="str">
        <f t="shared" si="11"/>
        <v/>
      </c>
      <c r="X17" s="293" t="str">
        <f>IF($B17="","",VLOOKUP($B17,様式2_1人件費!$Y$70:$AA$84,3,FALSE))</f>
        <v/>
      </c>
      <c r="Y17" s="288" t="str">
        <f t="shared" si="12"/>
        <v/>
      </c>
      <c r="Z17" s="294" t="str">
        <f t="shared" si="13"/>
        <v/>
      </c>
      <c r="AA17" s="293" t="str">
        <f>IF($B17="","",VLOOKUP($B17,様式2_1人件費!$AB$70:$AD$84,3,FALSE))</f>
        <v/>
      </c>
      <c r="AB17" s="288" t="str">
        <f t="shared" si="14"/>
        <v/>
      </c>
      <c r="AC17" s="290" t="str">
        <f t="shared" si="15"/>
        <v/>
      </c>
      <c r="AD17" s="487" t="str">
        <f t="shared" si="16"/>
        <v/>
      </c>
    </row>
    <row r="18" spans="1:30" ht="27.9" customHeight="1">
      <c r="B18" s="369"/>
      <c r="C18" s="371" t="str">
        <f>IF($B18="","",VLOOKUP($B18,従事者明細!$D$3:$L$52,2,FALSE))</f>
        <v/>
      </c>
      <c r="D18" s="371" t="str">
        <f>IF($B18="","",VLOOKUP($B18,様式2_1人件費!$F$70:$H$85,3,FALSE))</f>
        <v/>
      </c>
      <c r="E18" s="370"/>
      <c r="F18" s="204" t="str">
        <f t="shared" ref="F18:F22" si="17">IF($B18="","",ROUND(D18*E18,0))</f>
        <v/>
      </c>
      <c r="G18" s="370"/>
      <c r="H18" s="204" t="str">
        <f t="shared" si="1"/>
        <v/>
      </c>
      <c r="I18" s="288" t="str">
        <f>IF($B18="","",VLOOKUP($B18,様式2_1人件費!$J$70:$L$85,3,FALSE))</f>
        <v/>
      </c>
      <c r="J18" s="288" t="str">
        <f t="shared" si="2"/>
        <v/>
      </c>
      <c r="K18" s="290" t="str">
        <f t="shared" si="3"/>
        <v/>
      </c>
      <c r="L18" s="293" t="str">
        <f>IF($B18="","",VLOOKUP($B18,様式2_1人件費!$M$70:$O$84,3,FALSE))</f>
        <v/>
      </c>
      <c r="M18" s="288" t="str">
        <f t="shared" si="4"/>
        <v/>
      </c>
      <c r="N18" s="294" t="str">
        <f t="shared" si="5"/>
        <v/>
      </c>
      <c r="O18" s="293" t="str">
        <f>IF($B18="","",VLOOKUP($B18,様式2_1人件費!$P$70:$R$84,3,FALSE))</f>
        <v/>
      </c>
      <c r="P18" s="288" t="str">
        <f t="shared" si="6"/>
        <v/>
      </c>
      <c r="Q18" s="294" t="str">
        <f t="shared" si="7"/>
        <v/>
      </c>
      <c r="R18" s="293" t="str">
        <f>IF($B18="","",VLOOKUP($B18,様式2_1人件費!$S$70:$U$84,3,FALSE))</f>
        <v/>
      </c>
      <c r="S18" s="288" t="str">
        <f t="shared" si="8"/>
        <v/>
      </c>
      <c r="T18" s="294" t="str">
        <f t="shared" si="9"/>
        <v/>
      </c>
      <c r="U18" s="293" t="str">
        <f>IF($B18="","",VLOOKUP($B18,様式2_1人件費!$V$70:$X$84,3,FALSE))</f>
        <v/>
      </c>
      <c r="V18" s="288" t="str">
        <f t="shared" si="10"/>
        <v/>
      </c>
      <c r="W18" s="294" t="str">
        <f t="shared" si="11"/>
        <v/>
      </c>
      <c r="X18" s="293" t="str">
        <f>IF($B18="","",VLOOKUP($B18,様式2_1人件費!$Y$70:$AA$84,3,FALSE))</f>
        <v/>
      </c>
      <c r="Y18" s="288" t="str">
        <f t="shared" si="12"/>
        <v/>
      </c>
      <c r="Z18" s="294" t="str">
        <f t="shared" si="13"/>
        <v/>
      </c>
      <c r="AA18" s="293" t="str">
        <f>IF($B18="","",VLOOKUP($B18,様式2_1人件費!$AB$70:$AD$84,3,FALSE))</f>
        <v/>
      </c>
      <c r="AB18" s="288" t="str">
        <f t="shared" si="14"/>
        <v/>
      </c>
      <c r="AC18" s="290" t="str">
        <f t="shared" si="15"/>
        <v/>
      </c>
      <c r="AD18" s="487" t="str">
        <f t="shared" si="16"/>
        <v/>
      </c>
    </row>
    <row r="19" spans="1:30" ht="27.9" customHeight="1">
      <c r="B19" s="369"/>
      <c r="C19" s="371" t="str">
        <f>IF($B19="","",VLOOKUP($B19,従事者明細!$D$3:$L$52,2,FALSE))</f>
        <v/>
      </c>
      <c r="D19" s="371" t="str">
        <f>IF($B19="","",VLOOKUP($B19,様式2_1人件費!$F$70:$H$85,3,FALSE))</f>
        <v/>
      </c>
      <c r="E19" s="370"/>
      <c r="F19" s="204" t="str">
        <f t="shared" si="17"/>
        <v/>
      </c>
      <c r="G19" s="370"/>
      <c r="H19" s="204" t="str">
        <f t="shared" si="1"/>
        <v/>
      </c>
      <c r="I19" s="288" t="str">
        <f>IF($B19="","",VLOOKUP($B19,様式2_1人件費!$J$70:$L$85,3,FALSE))</f>
        <v/>
      </c>
      <c r="J19" s="288" t="str">
        <f t="shared" si="2"/>
        <v/>
      </c>
      <c r="K19" s="294" t="str">
        <f t="shared" si="3"/>
        <v/>
      </c>
      <c r="L19" s="293" t="str">
        <f>IF($B19="","",VLOOKUP($B19,様式2_1人件費!$M$70:$O$84,3,FALSE))</f>
        <v/>
      </c>
      <c r="M19" s="288" t="str">
        <f t="shared" si="4"/>
        <v/>
      </c>
      <c r="N19" s="294" t="str">
        <f t="shared" si="5"/>
        <v/>
      </c>
      <c r="O19" s="293" t="str">
        <f>IF($B19="","",VLOOKUP($B19,様式2_1人件費!$P$70:$R$84,3,FALSE))</f>
        <v/>
      </c>
      <c r="P19" s="288" t="str">
        <f t="shared" si="6"/>
        <v/>
      </c>
      <c r="Q19" s="294" t="str">
        <f t="shared" si="7"/>
        <v/>
      </c>
      <c r="R19" s="293" t="str">
        <f>IF($B19="","",VLOOKUP($B19,様式2_1人件費!$S$70:$U$84,3,FALSE))</f>
        <v/>
      </c>
      <c r="S19" s="288" t="str">
        <f t="shared" si="8"/>
        <v/>
      </c>
      <c r="T19" s="294" t="str">
        <f t="shared" si="9"/>
        <v/>
      </c>
      <c r="U19" s="293" t="str">
        <f>IF($B19="","",VLOOKUP($B19,様式2_1人件費!$V$70:$X$84,3,FALSE))</f>
        <v/>
      </c>
      <c r="V19" s="288" t="str">
        <f t="shared" si="10"/>
        <v/>
      </c>
      <c r="W19" s="294" t="str">
        <f t="shared" si="11"/>
        <v/>
      </c>
      <c r="X19" s="293" t="str">
        <f>IF($B19="","",VLOOKUP($B19,様式2_1人件費!$Y$70:$AA$84,3,FALSE))</f>
        <v/>
      </c>
      <c r="Y19" s="288" t="str">
        <f t="shared" si="12"/>
        <v/>
      </c>
      <c r="Z19" s="294" t="str">
        <f t="shared" si="13"/>
        <v/>
      </c>
      <c r="AA19" s="293" t="str">
        <f>IF($B19="","",VLOOKUP($B19,様式2_1人件費!$AB$70:$AD$84,3,FALSE))</f>
        <v/>
      </c>
      <c r="AB19" s="288" t="str">
        <f t="shared" si="14"/>
        <v/>
      </c>
      <c r="AC19" s="290" t="str">
        <f t="shared" si="15"/>
        <v/>
      </c>
      <c r="AD19" s="487" t="str">
        <f t="shared" si="16"/>
        <v/>
      </c>
    </row>
    <row r="20" spans="1:30" ht="27.9" customHeight="1">
      <c r="B20" s="369"/>
      <c r="C20" s="371" t="str">
        <f>IF($B20="","",VLOOKUP($B20,従事者明細!$D$3:$L$52,2,FALSE))</f>
        <v/>
      </c>
      <c r="D20" s="371" t="str">
        <f>IF($B20="","",VLOOKUP($B20,様式2_1人件費!$F$70:$H$85,3,FALSE))</f>
        <v/>
      </c>
      <c r="E20" s="370"/>
      <c r="F20" s="204" t="str">
        <f t="shared" si="17"/>
        <v/>
      </c>
      <c r="G20" s="370"/>
      <c r="H20" s="204" t="str">
        <f t="shared" si="1"/>
        <v/>
      </c>
      <c r="I20" s="288" t="str">
        <f>IF($B20="","",VLOOKUP($B20,様式2_1人件費!$J$70:$L$85,3,FALSE))</f>
        <v/>
      </c>
      <c r="J20" s="288" t="str">
        <f t="shared" ref="J20:J27" si="18">IF($B20="","",ROUND(I20*E20,0))</f>
        <v/>
      </c>
      <c r="K20" s="294" t="str">
        <f t="shared" ref="K20:K27" si="19">IF($B20="","",ROUND((I20+J20)*G20,0))</f>
        <v/>
      </c>
      <c r="L20" s="293" t="str">
        <f>IF($B20="","",VLOOKUP($B20,様式2_1人件費!$M$70:$O$84,3,FALSE))</f>
        <v/>
      </c>
      <c r="M20" s="288" t="str">
        <f t="shared" ref="M20:M27" si="20">IF($B20="","",ROUND(L20*E20,0))</f>
        <v/>
      </c>
      <c r="N20" s="294" t="str">
        <f t="shared" ref="N20:N27" si="21">IF($B20="","",ROUND((L20+M20)*G20,0))</f>
        <v/>
      </c>
      <c r="O20" s="293" t="str">
        <f>IF($B20="","",VLOOKUP($B20,様式2_1人件費!$P$70:$R$84,3,FALSE))</f>
        <v/>
      </c>
      <c r="P20" s="288" t="str">
        <f t="shared" ref="P20:P27" si="22">IF($B20="","",ROUND(O20*E20,0))</f>
        <v/>
      </c>
      <c r="Q20" s="294" t="str">
        <f t="shared" ref="Q20:Q27" si="23">IF($B20="","",ROUND((O20+P20)*G20,0))</f>
        <v/>
      </c>
      <c r="R20" s="293" t="str">
        <f>IF($B20="","",VLOOKUP($B20,様式2_1人件費!$S$70:$U$84,3,FALSE))</f>
        <v/>
      </c>
      <c r="S20" s="288" t="str">
        <f t="shared" ref="S20:S27" si="24">IF($B20="","",ROUND(R20*E20,0))</f>
        <v/>
      </c>
      <c r="T20" s="294" t="str">
        <f t="shared" ref="T20:T27" si="25">IF($B20="","",ROUND((R20+S20)*G20,0))</f>
        <v/>
      </c>
      <c r="U20" s="293" t="str">
        <f>IF($B20="","",VLOOKUP($B20,様式2_1人件費!$V$70:$X$84,3,FALSE))</f>
        <v/>
      </c>
      <c r="V20" s="288" t="str">
        <f t="shared" ref="V20:V27" si="26">IF($B20="","",ROUND(U20*E20,0))</f>
        <v/>
      </c>
      <c r="W20" s="294" t="str">
        <f t="shared" ref="W20:W27" si="27">IF($B20="","",ROUND((U20+V20)*G20,0))</f>
        <v/>
      </c>
      <c r="X20" s="293" t="str">
        <f>IF($B20="","",VLOOKUP($B20,様式2_1人件費!$Y$70:$AA$84,3,FALSE))</f>
        <v/>
      </c>
      <c r="Y20" s="288" t="str">
        <f t="shared" ref="Y20:Y27" si="28">IF($B20="","",ROUND(X20*E20,0))</f>
        <v/>
      </c>
      <c r="Z20" s="294" t="str">
        <f t="shared" ref="Z20:Z27" si="29">IF($B20="","",ROUND((X20+Y20)*G20,0))</f>
        <v/>
      </c>
      <c r="AA20" s="293" t="str">
        <f>IF($B20="","",VLOOKUP($B20,様式2_1人件費!$AB$70:$AD$84,3,FALSE))</f>
        <v/>
      </c>
      <c r="AB20" s="288" t="str">
        <f t="shared" ref="AB20:AB27" si="30">IF($B20="","",ROUND(AA20*E20,0))</f>
        <v/>
      </c>
      <c r="AC20" s="290" t="str">
        <f t="shared" ref="AC20:AC27" si="31">IF($B20="","",ROUND((AA20+AB20)*G20,0))</f>
        <v/>
      </c>
      <c r="AD20" s="487" t="str">
        <f t="shared" ref="AD20:AD27" si="32">IFERROR(D20+F20+H20,"")</f>
        <v/>
      </c>
    </row>
    <row r="21" spans="1:30" ht="27.9" customHeight="1">
      <c r="B21" s="369"/>
      <c r="C21" s="371" t="str">
        <f>IF($B21="","",VLOOKUP($B21,従事者明細!$D$3:$L$52,2,FALSE))</f>
        <v/>
      </c>
      <c r="D21" s="371" t="str">
        <f>IF($B21="","",VLOOKUP($B21,様式2_1人件費!$F$70:$H$85,3,FALSE))</f>
        <v/>
      </c>
      <c r="E21" s="370"/>
      <c r="F21" s="204" t="str">
        <f t="shared" si="17"/>
        <v/>
      </c>
      <c r="G21" s="370"/>
      <c r="H21" s="204" t="str">
        <f t="shared" si="1"/>
        <v/>
      </c>
      <c r="I21" s="288" t="str">
        <f>IF($B21="","",VLOOKUP($B21,様式2_1人件費!$J$70:$L$85,3,FALSE))</f>
        <v/>
      </c>
      <c r="J21" s="288" t="str">
        <f t="shared" si="18"/>
        <v/>
      </c>
      <c r="K21" s="294" t="str">
        <f t="shared" si="19"/>
        <v/>
      </c>
      <c r="L21" s="293" t="str">
        <f>IF($B21="","",VLOOKUP($B21,様式2_1人件費!$M$70:$O$84,3,FALSE))</f>
        <v/>
      </c>
      <c r="M21" s="288" t="str">
        <f t="shared" si="20"/>
        <v/>
      </c>
      <c r="N21" s="294" t="str">
        <f t="shared" si="21"/>
        <v/>
      </c>
      <c r="O21" s="293" t="str">
        <f>IF($B21="","",VLOOKUP($B21,様式2_1人件費!$P$70:$R$84,3,FALSE))</f>
        <v/>
      </c>
      <c r="P21" s="288" t="str">
        <f t="shared" si="22"/>
        <v/>
      </c>
      <c r="Q21" s="294" t="str">
        <f t="shared" si="23"/>
        <v/>
      </c>
      <c r="R21" s="293" t="str">
        <f>IF($B21="","",VLOOKUP($B21,様式2_1人件費!$S$70:$U$84,3,FALSE))</f>
        <v/>
      </c>
      <c r="S21" s="288" t="str">
        <f t="shared" si="24"/>
        <v/>
      </c>
      <c r="T21" s="294" t="str">
        <f t="shared" si="25"/>
        <v/>
      </c>
      <c r="U21" s="293" t="str">
        <f>IF($B21="","",VLOOKUP($B21,様式2_1人件費!$V$70:$X$84,3,FALSE))</f>
        <v/>
      </c>
      <c r="V21" s="288" t="str">
        <f t="shared" si="26"/>
        <v/>
      </c>
      <c r="W21" s="294" t="str">
        <f t="shared" si="27"/>
        <v/>
      </c>
      <c r="X21" s="293" t="str">
        <f>IF($B21="","",VLOOKUP($B21,様式2_1人件費!$Y$70:$AA$84,3,FALSE))</f>
        <v/>
      </c>
      <c r="Y21" s="288" t="str">
        <f t="shared" si="28"/>
        <v/>
      </c>
      <c r="Z21" s="294" t="str">
        <f t="shared" si="29"/>
        <v/>
      </c>
      <c r="AA21" s="293" t="str">
        <f>IF($B21="","",VLOOKUP($B21,様式2_1人件費!$AB$70:$AD$84,3,FALSE))</f>
        <v/>
      </c>
      <c r="AB21" s="288" t="str">
        <f t="shared" si="30"/>
        <v/>
      </c>
      <c r="AC21" s="290" t="str">
        <f t="shared" si="31"/>
        <v/>
      </c>
      <c r="AD21" s="487" t="str">
        <f t="shared" si="32"/>
        <v/>
      </c>
    </row>
    <row r="22" spans="1:30" ht="27.9" customHeight="1">
      <c r="B22" s="369"/>
      <c r="C22" s="371" t="str">
        <f>IF($B22="","",VLOOKUP($B22,従事者明細!$D$3:$L$52,2,FALSE))</f>
        <v/>
      </c>
      <c r="D22" s="371" t="str">
        <f>IF($B22="","",VLOOKUP($B22,様式2_1人件費!$F$70:$H$85,3,FALSE))</f>
        <v/>
      </c>
      <c r="E22" s="370"/>
      <c r="F22" s="204" t="str">
        <f t="shared" si="17"/>
        <v/>
      </c>
      <c r="G22" s="370"/>
      <c r="H22" s="204" t="str">
        <f t="shared" si="1"/>
        <v/>
      </c>
      <c r="I22" s="288" t="str">
        <f>IF($B22="","",VLOOKUP($B22,様式2_1人件費!$J$70:$L$85,3,FALSE))</f>
        <v/>
      </c>
      <c r="J22" s="288" t="str">
        <f t="shared" si="18"/>
        <v/>
      </c>
      <c r="K22" s="294" t="str">
        <f t="shared" si="19"/>
        <v/>
      </c>
      <c r="L22" s="293" t="str">
        <f>IF($B22="","",VLOOKUP($B22,様式2_1人件費!$M$70:$O$84,3,FALSE))</f>
        <v/>
      </c>
      <c r="M22" s="288" t="str">
        <f t="shared" si="20"/>
        <v/>
      </c>
      <c r="N22" s="294" t="str">
        <f t="shared" si="21"/>
        <v/>
      </c>
      <c r="O22" s="293" t="str">
        <f>IF($B22="","",VLOOKUP($B22,様式2_1人件費!$P$70:$R$84,3,FALSE))</f>
        <v/>
      </c>
      <c r="P22" s="288" t="str">
        <f t="shared" si="22"/>
        <v/>
      </c>
      <c r="Q22" s="294" t="str">
        <f t="shared" si="23"/>
        <v/>
      </c>
      <c r="R22" s="293" t="str">
        <f>IF($B22="","",VLOOKUP($B22,様式2_1人件費!$S$70:$U$84,3,FALSE))</f>
        <v/>
      </c>
      <c r="S22" s="288" t="str">
        <f t="shared" si="24"/>
        <v/>
      </c>
      <c r="T22" s="294" t="str">
        <f t="shared" si="25"/>
        <v/>
      </c>
      <c r="U22" s="293" t="str">
        <f>IF($B22="","",VLOOKUP($B22,様式2_1人件費!$V$70:$X$84,3,FALSE))</f>
        <v/>
      </c>
      <c r="V22" s="288" t="str">
        <f t="shared" si="26"/>
        <v/>
      </c>
      <c r="W22" s="294" t="str">
        <f t="shared" si="27"/>
        <v/>
      </c>
      <c r="X22" s="293" t="str">
        <f>IF($B22="","",VLOOKUP($B22,様式2_1人件費!$Y$70:$AA$84,3,FALSE))</f>
        <v/>
      </c>
      <c r="Y22" s="288" t="str">
        <f t="shared" si="28"/>
        <v/>
      </c>
      <c r="Z22" s="294" t="str">
        <f t="shared" si="29"/>
        <v/>
      </c>
      <c r="AA22" s="293" t="str">
        <f>IF($B22="","",VLOOKUP($B22,様式2_1人件費!$AB$70:$AD$84,3,FALSE))</f>
        <v/>
      </c>
      <c r="AB22" s="288" t="str">
        <f t="shared" si="30"/>
        <v/>
      </c>
      <c r="AC22" s="290" t="str">
        <f t="shared" si="31"/>
        <v/>
      </c>
      <c r="AD22" s="487" t="str">
        <f t="shared" si="32"/>
        <v/>
      </c>
    </row>
    <row r="23" spans="1:30" ht="27.9" customHeight="1">
      <c r="B23" s="219"/>
      <c r="C23" s="371" t="str">
        <f>IF($B23="","",VLOOKUP($B23,従事者明細!$D$3:$L$52,2,FALSE))</f>
        <v/>
      </c>
      <c r="D23" s="371" t="str">
        <f>IF($B23="","",VLOOKUP($B23,#REF!,3,FALSE))</f>
        <v/>
      </c>
      <c r="E23" s="203"/>
      <c r="F23" s="204" t="str">
        <f>IF($B23="","",ROUND(D23*E23,0))</f>
        <v/>
      </c>
      <c r="G23" s="203"/>
      <c r="H23" s="204" t="str">
        <f>IF($B23="","",ROUND((D23+F23)*G23,0))</f>
        <v/>
      </c>
      <c r="I23" s="288" t="str">
        <f>IF($B23="","",VLOOKUP($B23,様式2_1人件費!$J$70:$L$85,3,FALSE))</f>
        <v/>
      </c>
      <c r="J23" s="288" t="str">
        <f t="shared" si="18"/>
        <v/>
      </c>
      <c r="K23" s="294" t="str">
        <f t="shared" si="19"/>
        <v/>
      </c>
      <c r="L23" s="293" t="str">
        <f>IF($B23="","",VLOOKUP($B23,様式2_1人件費!$M$70:$O$84,3,FALSE))</f>
        <v/>
      </c>
      <c r="M23" s="288" t="str">
        <f t="shared" si="20"/>
        <v/>
      </c>
      <c r="N23" s="294" t="str">
        <f t="shared" si="21"/>
        <v/>
      </c>
      <c r="O23" s="293" t="str">
        <f>IF($B23="","",VLOOKUP($B23,様式2_1人件費!$P$70:$R$84,3,FALSE))</f>
        <v/>
      </c>
      <c r="P23" s="288" t="str">
        <f t="shared" si="22"/>
        <v/>
      </c>
      <c r="Q23" s="294" t="str">
        <f t="shared" si="23"/>
        <v/>
      </c>
      <c r="R23" s="293" t="str">
        <f>IF($B23="","",VLOOKUP($B23,様式2_1人件費!$S$70:$U$84,3,FALSE))</f>
        <v/>
      </c>
      <c r="S23" s="288" t="str">
        <f t="shared" si="24"/>
        <v/>
      </c>
      <c r="T23" s="294" t="str">
        <f t="shared" si="25"/>
        <v/>
      </c>
      <c r="U23" s="293" t="str">
        <f>IF($B23="","",VLOOKUP($B23,様式2_1人件費!$V$70:$X$84,3,FALSE))</f>
        <v/>
      </c>
      <c r="V23" s="288" t="str">
        <f t="shared" si="26"/>
        <v/>
      </c>
      <c r="W23" s="294" t="str">
        <f t="shared" si="27"/>
        <v/>
      </c>
      <c r="X23" s="293" t="str">
        <f>IF($B23="","",VLOOKUP($B23,様式2_1人件費!$Y$70:$AA$84,3,FALSE))</f>
        <v/>
      </c>
      <c r="Y23" s="288" t="str">
        <f t="shared" si="28"/>
        <v/>
      </c>
      <c r="Z23" s="294" t="str">
        <f t="shared" si="29"/>
        <v/>
      </c>
      <c r="AA23" s="293" t="str">
        <f>IF($B23="","",VLOOKUP($B23,様式2_1人件費!$AB$70:$AD$84,3,FALSE))</f>
        <v/>
      </c>
      <c r="AB23" s="288" t="str">
        <f t="shared" si="30"/>
        <v/>
      </c>
      <c r="AC23" s="290" t="str">
        <f t="shared" si="31"/>
        <v/>
      </c>
      <c r="AD23" s="487" t="str">
        <f t="shared" si="32"/>
        <v/>
      </c>
    </row>
    <row r="24" spans="1:30" ht="27.9" customHeight="1">
      <c r="B24" s="219"/>
      <c r="C24" s="371" t="str">
        <f>IF($B24="","",VLOOKUP($B24,従事者明細!$D$3:$L$52,2,FALSE))</f>
        <v/>
      </c>
      <c r="D24" s="371" t="str">
        <f>IF($B24="","",VLOOKUP($B24,#REF!,3,FALSE))</f>
        <v/>
      </c>
      <c r="E24" s="203"/>
      <c r="F24" s="204" t="str">
        <f>IF($B24="","",ROUND(D24*E24,0))</f>
        <v/>
      </c>
      <c r="G24" s="203"/>
      <c r="H24" s="204" t="str">
        <f>IF($B24="","",ROUND((D24+F24)*G24,0))</f>
        <v/>
      </c>
      <c r="I24" s="288" t="str">
        <f>IF($B24="","",VLOOKUP($B24,様式2_1人件費!$J$70:$L$85,3,FALSE))</f>
        <v/>
      </c>
      <c r="J24" s="288" t="str">
        <f t="shared" si="18"/>
        <v/>
      </c>
      <c r="K24" s="294" t="str">
        <f t="shared" si="19"/>
        <v/>
      </c>
      <c r="L24" s="293" t="str">
        <f>IF($B24="","",VLOOKUP($B24,様式2_1人件費!$M$70:$O$84,3,FALSE))</f>
        <v/>
      </c>
      <c r="M24" s="288" t="str">
        <f t="shared" si="20"/>
        <v/>
      </c>
      <c r="N24" s="294" t="str">
        <f t="shared" si="21"/>
        <v/>
      </c>
      <c r="O24" s="293" t="str">
        <f>IF($B24="","",VLOOKUP($B24,様式2_1人件費!$P$70:$R$84,3,FALSE))</f>
        <v/>
      </c>
      <c r="P24" s="288" t="str">
        <f t="shared" si="22"/>
        <v/>
      </c>
      <c r="Q24" s="294" t="str">
        <f t="shared" si="23"/>
        <v/>
      </c>
      <c r="R24" s="293" t="str">
        <f>IF($B24="","",VLOOKUP($B24,様式2_1人件費!$S$70:$U$84,3,FALSE))</f>
        <v/>
      </c>
      <c r="S24" s="288" t="str">
        <f t="shared" si="24"/>
        <v/>
      </c>
      <c r="T24" s="294" t="str">
        <f t="shared" si="25"/>
        <v/>
      </c>
      <c r="U24" s="293" t="str">
        <f>IF($B24="","",VLOOKUP($B24,様式2_1人件費!$V$70:$X$84,3,FALSE))</f>
        <v/>
      </c>
      <c r="V24" s="288" t="str">
        <f t="shared" si="26"/>
        <v/>
      </c>
      <c r="W24" s="294" t="str">
        <f t="shared" si="27"/>
        <v/>
      </c>
      <c r="X24" s="293" t="str">
        <f>IF($B24="","",VLOOKUP($B24,様式2_1人件費!$Y$70:$AA$84,3,FALSE))</f>
        <v/>
      </c>
      <c r="Y24" s="288" t="str">
        <f t="shared" si="28"/>
        <v/>
      </c>
      <c r="Z24" s="294" t="str">
        <f t="shared" si="29"/>
        <v/>
      </c>
      <c r="AA24" s="293" t="str">
        <f>IF($B24="","",VLOOKUP($B24,様式2_1人件費!$AB$70:$AD$84,3,FALSE))</f>
        <v/>
      </c>
      <c r="AB24" s="288" t="str">
        <f t="shared" si="30"/>
        <v/>
      </c>
      <c r="AC24" s="290" t="str">
        <f t="shared" si="31"/>
        <v/>
      </c>
      <c r="AD24" s="487" t="str">
        <f t="shared" si="32"/>
        <v/>
      </c>
    </row>
    <row r="25" spans="1:30" ht="27.9" customHeight="1">
      <c r="B25" s="219"/>
      <c r="C25" s="371" t="str">
        <f>IF($B25="","",VLOOKUP($B25,従事者明細!$D$3:$L$52,2,FALSE))</f>
        <v/>
      </c>
      <c r="D25" s="371" t="str">
        <f>IF($B25="","",VLOOKUP($B25,#REF!,3,FALSE))</f>
        <v/>
      </c>
      <c r="E25" s="203"/>
      <c r="F25" s="204" t="str">
        <f>IF($B25="","",ROUND(D25*E25,0))</f>
        <v/>
      </c>
      <c r="G25" s="203"/>
      <c r="H25" s="204" t="str">
        <f>IF($B25="","",ROUND((D25+F25)*G25,0))</f>
        <v/>
      </c>
      <c r="I25" s="288" t="str">
        <f>IF($B25="","",VLOOKUP($B25,様式2_1人件費!$J$70:$L$85,3,FALSE))</f>
        <v/>
      </c>
      <c r="J25" s="288" t="str">
        <f t="shared" si="18"/>
        <v/>
      </c>
      <c r="K25" s="294" t="str">
        <f t="shared" si="19"/>
        <v/>
      </c>
      <c r="L25" s="293" t="str">
        <f>IF($B25="","",VLOOKUP($B25,様式2_1人件費!$M$70:$O$84,3,FALSE))</f>
        <v/>
      </c>
      <c r="M25" s="288" t="str">
        <f t="shared" si="20"/>
        <v/>
      </c>
      <c r="N25" s="294" t="str">
        <f t="shared" si="21"/>
        <v/>
      </c>
      <c r="O25" s="293" t="str">
        <f>IF($B25="","",VLOOKUP($B25,様式2_1人件費!$P$70:$R$84,3,FALSE))</f>
        <v/>
      </c>
      <c r="P25" s="288" t="str">
        <f t="shared" si="22"/>
        <v/>
      </c>
      <c r="Q25" s="294" t="str">
        <f t="shared" si="23"/>
        <v/>
      </c>
      <c r="R25" s="293" t="str">
        <f>IF($B25="","",VLOOKUP($B25,様式2_1人件費!$S$70:$U$84,3,FALSE))</f>
        <v/>
      </c>
      <c r="S25" s="288" t="str">
        <f t="shared" si="24"/>
        <v/>
      </c>
      <c r="T25" s="294" t="str">
        <f t="shared" si="25"/>
        <v/>
      </c>
      <c r="U25" s="293" t="str">
        <f>IF($B25="","",VLOOKUP($B25,様式2_1人件費!$V$70:$X$84,3,FALSE))</f>
        <v/>
      </c>
      <c r="V25" s="288" t="str">
        <f t="shared" si="26"/>
        <v/>
      </c>
      <c r="W25" s="294" t="str">
        <f t="shared" si="27"/>
        <v/>
      </c>
      <c r="X25" s="293" t="str">
        <f>IF($B25="","",VLOOKUP($B25,様式2_1人件費!$Y$70:$AA$84,3,FALSE))</f>
        <v/>
      </c>
      <c r="Y25" s="288" t="str">
        <f t="shared" si="28"/>
        <v/>
      </c>
      <c r="Z25" s="294" t="str">
        <f t="shared" si="29"/>
        <v/>
      </c>
      <c r="AA25" s="293" t="str">
        <f>IF($B25="","",VLOOKUP($B25,様式2_1人件費!$AB$70:$AD$84,3,FALSE))</f>
        <v/>
      </c>
      <c r="AB25" s="288" t="str">
        <f t="shared" si="30"/>
        <v/>
      </c>
      <c r="AC25" s="290" t="str">
        <f t="shared" si="31"/>
        <v/>
      </c>
      <c r="AD25" s="487" t="str">
        <f t="shared" si="32"/>
        <v/>
      </c>
    </row>
    <row r="26" spans="1:30" ht="27.9" customHeight="1">
      <c r="B26" s="219"/>
      <c r="C26" s="371" t="str">
        <f>IF($B26="","",VLOOKUP($B26,従事者明細!$D$3:$L$52,2,FALSE))</f>
        <v/>
      </c>
      <c r="D26" s="371" t="str">
        <f>IF($B26="","",VLOOKUP($B26,#REF!,3,FALSE))</f>
        <v/>
      </c>
      <c r="E26" s="203"/>
      <c r="F26" s="204" t="str">
        <f>IF($B26="","",ROUND(D26*E26,0))</f>
        <v/>
      </c>
      <c r="G26" s="203"/>
      <c r="H26" s="204" t="str">
        <f>IF($B26="","",ROUND((D26+F26)*G26,0))</f>
        <v/>
      </c>
      <c r="I26" s="288" t="str">
        <f>IF($B26="","",VLOOKUP($B26,様式2_1人件費!$J$70:$L$85,3,FALSE))</f>
        <v/>
      </c>
      <c r="J26" s="288" t="str">
        <f t="shared" si="18"/>
        <v/>
      </c>
      <c r="K26" s="294" t="str">
        <f t="shared" si="19"/>
        <v/>
      </c>
      <c r="L26" s="293" t="str">
        <f>IF($B26="","",VLOOKUP($B26,様式2_1人件費!$M$70:$O$84,3,FALSE))</f>
        <v/>
      </c>
      <c r="M26" s="288" t="str">
        <f t="shared" si="20"/>
        <v/>
      </c>
      <c r="N26" s="294" t="str">
        <f t="shared" si="21"/>
        <v/>
      </c>
      <c r="O26" s="293" t="str">
        <f>IF($B26="","",VLOOKUP($B26,様式2_1人件費!$P$70:$R$84,3,FALSE))</f>
        <v/>
      </c>
      <c r="P26" s="288" t="str">
        <f t="shared" si="22"/>
        <v/>
      </c>
      <c r="Q26" s="294" t="str">
        <f t="shared" si="23"/>
        <v/>
      </c>
      <c r="R26" s="293" t="str">
        <f>IF($B26="","",VLOOKUP($B26,様式2_1人件費!$S$70:$U$84,3,FALSE))</f>
        <v/>
      </c>
      <c r="S26" s="288" t="str">
        <f t="shared" si="24"/>
        <v/>
      </c>
      <c r="T26" s="294" t="str">
        <f t="shared" si="25"/>
        <v/>
      </c>
      <c r="U26" s="293" t="str">
        <f>IF($B26="","",VLOOKUP($B26,様式2_1人件費!$V$70:$X$84,3,FALSE))</f>
        <v/>
      </c>
      <c r="V26" s="288" t="str">
        <f t="shared" si="26"/>
        <v/>
      </c>
      <c r="W26" s="294" t="str">
        <f t="shared" si="27"/>
        <v/>
      </c>
      <c r="X26" s="293" t="str">
        <f>IF($B26="","",VLOOKUP($B26,様式2_1人件費!$Y$70:$AA$84,3,FALSE))</f>
        <v/>
      </c>
      <c r="Y26" s="288" t="str">
        <f t="shared" si="28"/>
        <v/>
      </c>
      <c r="Z26" s="294" t="str">
        <f t="shared" si="29"/>
        <v/>
      </c>
      <c r="AA26" s="293" t="str">
        <f>IF($B26="","",VLOOKUP($B26,様式2_1人件費!$AB$70:$AD$84,3,FALSE))</f>
        <v/>
      </c>
      <c r="AB26" s="288" t="str">
        <f t="shared" si="30"/>
        <v/>
      </c>
      <c r="AC26" s="290" t="str">
        <f t="shared" si="31"/>
        <v/>
      </c>
      <c r="AD26" s="487" t="str">
        <f t="shared" si="32"/>
        <v/>
      </c>
    </row>
    <row r="27" spans="1:30" ht="27.9" customHeight="1">
      <c r="B27" s="219"/>
      <c r="C27" s="371" t="str">
        <f>IF($B27="","",VLOOKUP($B27,従事者明細!$D$3:$L$52,2,FALSE))</f>
        <v/>
      </c>
      <c r="D27" s="371" t="str">
        <f>IF($B27="","",VLOOKUP($B27,#REF!,3,FALSE))</f>
        <v/>
      </c>
      <c r="E27" s="203"/>
      <c r="F27" s="204" t="str">
        <f>IF($B27="","",ROUND(D27*E27,0))</f>
        <v/>
      </c>
      <c r="G27" s="203"/>
      <c r="H27" s="204" t="str">
        <f>IF($B27="","",ROUND((D27+F27)*G27,0))</f>
        <v/>
      </c>
      <c r="I27" s="288" t="str">
        <f>IF($B27="","",VLOOKUP($B27,様式2_1人件費!$J$70:$L$85,3,FALSE))</f>
        <v/>
      </c>
      <c r="J27" s="288" t="str">
        <f t="shared" si="18"/>
        <v/>
      </c>
      <c r="K27" s="294" t="str">
        <f t="shared" si="19"/>
        <v/>
      </c>
      <c r="L27" s="293" t="str">
        <f>IF($B27="","",VLOOKUP($B27,様式2_1人件費!$M$70:$O$84,3,FALSE))</f>
        <v/>
      </c>
      <c r="M27" s="288" t="str">
        <f t="shared" si="20"/>
        <v/>
      </c>
      <c r="N27" s="294" t="str">
        <f t="shared" si="21"/>
        <v/>
      </c>
      <c r="O27" s="293" t="str">
        <f>IF($B27="","",VLOOKUP($B27,様式2_1人件費!$P$70:$R$84,3,FALSE))</f>
        <v/>
      </c>
      <c r="P27" s="288" t="str">
        <f t="shared" si="22"/>
        <v/>
      </c>
      <c r="Q27" s="294" t="str">
        <f t="shared" si="23"/>
        <v/>
      </c>
      <c r="R27" s="293" t="str">
        <f>IF($B27="","",VLOOKUP($B27,様式2_1人件費!$S$70:$U$84,3,FALSE))</f>
        <v/>
      </c>
      <c r="S27" s="288" t="str">
        <f t="shared" si="24"/>
        <v/>
      </c>
      <c r="T27" s="294" t="str">
        <f t="shared" si="25"/>
        <v/>
      </c>
      <c r="U27" s="293" t="str">
        <f>IF($B27="","",VLOOKUP($B27,様式2_1人件費!$V$70:$X$84,3,FALSE))</f>
        <v/>
      </c>
      <c r="V27" s="288" t="str">
        <f t="shared" si="26"/>
        <v/>
      </c>
      <c r="W27" s="294" t="str">
        <f t="shared" si="27"/>
        <v/>
      </c>
      <c r="X27" s="293" t="str">
        <f>IF($B27="","",VLOOKUP($B27,様式2_1人件費!$Y$70:$AA$84,3,FALSE))</f>
        <v/>
      </c>
      <c r="Y27" s="288" t="str">
        <f t="shared" si="28"/>
        <v/>
      </c>
      <c r="Z27" s="294" t="str">
        <f t="shared" si="29"/>
        <v/>
      </c>
      <c r="AA27" s="293" t="str">
        <f>IF($B27="","",VLOOKUP($B27,様式2_1人件費!$AB$70:$AD$84,3,FALSE))</f>
        <v/>
      </c>
      <c r="AB27" s="288" t="str">
        <f t="shared" si="30"/>
        <v/>
      </c>
      <c r="AC27" s="290" t="str">
        <f t="shared" si="31"/>
        <v/>
      </c>
      <c r="AD27" s="487" t="str">
        <f t="shared" si="32"/>
        <v/>
      </c>
    </row>
    <row r="28" spans="1:30" ht="27.9" customHeight="1">
      <c r="C28" s="49" t="s">
        <v>171</v>
      </c>
      <c r="D28" s="89">
        <f>SUM(D13:D27)</f>
        <v>0</v>
      </c>
      <c r="E28" s="286"/>
      <c r="F28" s="89">
        <f>SUM(F13:F27)</f>
        <v>0</v>
      </c>
      <c r="G28" s="270"/>
      <c r="H28" s="89">
        <f>SUM(H13:H27)</f>
        <v>0</v>
      </c>
      <c r="I28" s="504">
        <f>SUM(I13:I27)</f>
        <v>0</v>
      </c>
      <c r="J28" s="504">
        <f>SUM(J13:J27)</f>
        <v>0</v>
      </c>
      <c r="K28" s="505">
        <f t="shared" ref="K28" si="33">SUM(K13:K27)</f>
        <v>0</v>
      </c>
      <c r="L28" s="288">
        <f>SUM(L13:L27)</f>
        <v>0</v>
      </c>
      <c r="M28" s="288">
        <f>SUM(M13:M27)</f>
        <v>0</v>
      </c>
      <c r="N28" s="290">
        <f t="shared" ref="N28" si="34">SUM(N13:N27)</f>
        <v>0</v>
      </c>
      <c r="O28" s="288">
        <f t="shared" ref="O28:AC28" si="35">SUM(O13:O27)</f>
        <v>0</v>
      </c>
      <c r="P28" s="288">
        <f t="shared" si="35"/>
        <v>0</v>
      </c>
      <c r="Q28" s="290">
        <f t="shared" si="35"/>
        <v>0</v>
      </c>
      <c r="R28" s="288">
        <f t="shared" si="35"/>
        <v>0</v>
      </c>
      <c r="S28" s="288">
        <f t="shared" si="35"/>
        <v>0</v>
      </c>
      <c r="T28" s="290">
        <f t="shared" si="35"/>
        <v>0</v>
      </c>
      <c r="U28" s="288">
        <f t="shared" si="35"/>
        <v>0</v>
      </c>
      <c r="V28" s="288">
        <f t="shared" si="35"/>
        <v>0</v>
      </c>
      <c r="W28" s="290">
        <f t="shared" si="35"/>
        <v>0</v>
      </c>
      <c r="X28" s="288">
        <f t="shared" si="35"/>
        <v>0</v>
      </c>
      <c r="Y28" s="288">
        <f t="shared" si="35"/>
        <v>0</v>
      </c>
      <c r="Z28" s="290">
        <f t="shared" si="35"/>
        <v>0</v>
      </c>
      <c r="AA28" s="288">
        <f t="shared" si="35"/>
        <v>0</v>
      </c>
      <c r="AB28" s="288">
        <f t="shared" si="35"/>
        <v>0</v>
      </c>
      <c r="AC28" s="290">
        <f t="shared" si="35"/>
        <v>0</v>
      </c>
      <c r="AD28" s="487">
        <f t="shared" si="16"/>
        <v>0</v>
      </c>
    </row>
    <row r="29" spans="1:30" ht="12" customHeight="1" thickBot="1">
      <c r="A29" s="213"/>
      <c r="C29" s="49"/>
      <c r="D29" s="91"/>
      <c r="F29" s="91"/>
      <c r="H29" s="91"/>
      <c r="I29" s="288">
        <f>ROUNDDOWN(I28,-3)</f>
        <v>0</v>
      </c>
      <c r="J29" s="288">
        <f>ROUNDDOWN(J28,-3)</f>
        <v>0</v>
      </c>
      <c r="K29" s="288">
        <f t="shared" ref="K29" si="36">ROUNDDOWN(K28,-3)</f>
        <v>0</v>
      </c>
      <c r="L29" s="288">
        <f>ROUNDDOWN(L28,-3)</f>
        <v>0</v>
      </c>
      <c r="M29" s="288">
        <f>ROUNDDOWN(M28,-3)</f>
        <v>0</v>
      </c>
      <c r="N29" s="288">
        <f t="shared" ref="N29" si="37">ROUNDDOWN(N28,-3)</f>
        <v>0</v>
      </c>
      <c r="O29" s="288">
        <f t="shared" ref="O29:AC29" si="38">ROUNDDOWN(O28,-3)</f>
        <v>0</v>
      </c>
      <c r="P29" s="288">
        <f t="shared" si="38"/>
        <v>0</v>
      </c>
      <c r="Q29" s="288">
        <f t="shared" si="38"/>
        <v>0</v>
      </c>
      <c r="R29" s="288">
        <f t="shared" si="38"/>
        <v>0</v>
      </c>
      <c r="S29" s="288">
        <f t="shared" si="38"/>
        <v>0</v>
      </c>
      <c r="T29" s="288">
        <f t="shared" si="38"/>
        <v>0</v>
      </c>
      <c r="U29" s="288">
        <f t="shared" si="38"/>
        <v>0</v>
      </c>
      <c r="V29" s="288">
        <f t="shared" si="38"/>
        <v>0</v>
      </c>
      <c r="W29" s="288">
        <f t="shared" si="38"/>
        <v>0</v>
      </c>
      <c r="X29" s="288">
        <f t="shared" si="38"/>
        <v>0</v>
      </c>
      <c r="Y29" s="288">
        <f t="shared" si="38"/>
        <v>0</v>
      </c>
      <c r="Z29" s="288">
        <f t="shared" si="38"/>
        <v>0</v>
      </c>
      <c r="AA29" s="288">
        <f t="shared" si="38"/>
        <v>0</v>
      </c>
      <c r="AB29" s="288">
        <f t="shared" si="38"/>
        <v>0</v>
      </c>
      <c r="AC29" s="288">
        <f t="shared" si="38"/>
        <v>0</v>
      </c>
    </row>
    <row r="30" spans="1:30" ht="33" customHeight="1" thickBot="1">
      <c r="C30" s="15" t="s">
        <v>208</v>
      </c>
      <c r="D30" s="233">
        <f>ROUNDDOWN(D28,-3)</f>
        <v>0</v>
      </c>
      <c r="F30" s="233">
        <f>ROUNDDOWN(F28,-3)</f>
        <v>0</v>
      </c>
      <c r="H30" s="233">
        <f>ROUNDDOWN(H28,-3)</f>
        <v>0</v>
      </c>
      <c r="K30" s="288">
        <f>SUM(I29:K29)</f>
        <v>0</v>
      </c>
      <c r="N30" s="288">
        <f>SUM(L29:N29)</f>
        <v>0</v>
      </c>
      <c r="Q30" s="288">
        <f>SUM(O29:Q29)</f>
        <v>0</v>
      </c>
      <c r="T30" s="288">
        <f>SUM(R29:T29)</f>
        <v>0</v>
      </c>
      <c r="W30" s="288">
        <f>SUM(U29:W29)</f>
        <v>0</v>
      </c>
      <c r="Z30" s="288">
        <f>SUM(X29:Z29)</f>
        <v>0</v>
      </c>
      <c r="AC30" s="288">
        <f>SUM(AA29:AC29)</f>
        <v>0</v>
      </c>
    </row>
    <row r="31" spans="1:30" ht="21.75" customHeight="1"/>
    <row r="32" spans="1:30"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spans="1:8" ht="24" customHeight="1">
      <c r="A49" s="211"/>
      <c r="C49" s="29"/>
      <c r="D49" s="29"/>
      <c r="E49" s="29"/>
      <c r="F49" s="29"/>
      <c r="G49" s="29"/>
      <c r="H49" s="29"/>
    </row>
    <row r="50" spans="1:8" ht="62.1" customHeight="1">
      <c r="A50" s="212"/>
      <c r="B50" s="215"/>
      <c r="C50" s="628"/>
      <c r="D50" s="628"/>
      <c r="E50" s="628"/>
      <c r="F50" s="628"/>
      <c r="G50" s="628"/>
      <c r="H50" s="628"/>
    </row>
    <row r="51" spans="1:8" ht="30" customHeight="1">
      <c r="A51" s="212"/>
      <c r="B51" s="157"/>
      <c r="C51" s="229"/>
      <c r="D51" s="230"/>
      <c r="E51" s="229"/>
      <c r="F51" s="227"/>
      <c r="G51" s="229"/>
      <c r="H51" s="227"/>
    </row>
    <row r="52" spans="1:8" ht="30" customHeight="1">
      <c r="A52" s="212"/>
      <c r="B52" s="157"/>
      <c r="C52" s="229"/>
      <c r="D52" s="230"/>
      <c r="E52" s="229"/>
      <c r="F52" s="227"/>
      <c r="G52" s="229"/>
      <c r="H52" s="227"/>
    </row>
    <row r="53" spans="1:8" ht="30" customHeight="1">
      <c r="A53" s="212"/>
      <c r="B53" s="157"/>
      <c r="C53" s="229"/>
      <c r="D53" s="230"/>
      <c r="E53" s="229"/>
      <c r="F53" s="227"/>
      <c r="G53" s="229"/>
      <c r="H53" s="227"/>
    </row>
    <row r="54" spans="1:8" ht="30" customHeight="1">
      <c r="A54" s="212"/>
      <c r="B54" s="157"/>
      <c r="C54" s="229"/>
      <c r="D54" s="230"/>
      <c r="E54" s="229"/>
      <c r="F54" s="227"/>
      <c r="G54" s="229"/>
      <c r="H54" s="227"/>
    </row>
    <row r="55" spans="1:8" ht="30" customHeight="1">
      <c r="A55" s="212"/>
      <c r="B55" s="157"/>
      <c r="C55" s="229"/>
      <c r="D55" s="230"/>
      <c r="E55" s="229"/>
      <c r="F55" s="227"/>
      <c r="G55" s="229"/>
      <c r="H55" s="227"/>
    </row>
    <row r="56" spans="1:8" ht="30" customHeight="1">
      <c r="A56" s="212"/>
      <c r="B56" s="157"/>
      <c r="C56" s="224"/>
      <c r="D56" s="225"/>
      <c r="E56" s="226"/>
      <c r="F56" s="227"/>
      <c r="G56" s="228"/>
      <c r="H56" s="227"/>
    </row>
    <row r="57" spans="1:8" ht="30" customHeight="1">
      <c r="A57" s="212"/>
      <c r="B57" s="157"/>
      <c r="C57" s="224"/>
      <c r="D57" s="225"/>
      <c r="E57" s="226"/>
      <c r="F57" s="227"/>
      <c r="G57" s="226"/>
      <c r="H57" s="227"/>
    </row>
    <row r="58" spans="1:8" ht="30" customHeight="1">
      <c r="A58" s="212"/>
      <c r="B58" s="157"/>
      <c r="C58" s="221"/>
      <c r="D58" s="216"/>
      <c r="E58" s="55"/>
      <c r="F58" s="217"/>
      <c r="G58" s="55"/>
      <c r="H58" s="217"/>
    </row>
    <row r="59" spans="1:8" ht="30" customHeight="1">
      <c r="A59" s="212"/>
      <c r="B59" s="157"/>
      <c r="C59" s="221"/>
      <c r="D59" s="216"/>
      <c r="E59" s="55"/>
      <c r="F59" s="217"/>
      <c r="G59" s="55"/>
      <c r="H59" s="217"/>
    </row>
    <row r="60" spans="1:8" ht="30" customHeight="1">
      <c r="A60" s="212"/>
      <c r="B60" s="157"/>
      <c r="C60" s="221"/>
      <c r="D60" s="216"/>
      <c r="E60" s="55"/>
      <c r="F60" s="217"/>
      <c r="G60" s="55"/>
      <c r="H60" s="217"/>
    </row>
    <row r="61" spans="1:8" ht="30" hidden="1" customHeight="1">
      <c r="A61" s="212"/>
      <c r="B61" s="157"/>
      <c r="C61" s="221"/>
      <c r="D61" s="216"/>
      <c r="E61" s="55"/>
      <c r="F61" s="217"/>
      <c r="G61" s="55"/>
      <c r="H61" s="217"/>
    </row>
    <row r="62" spans="1:8" ht="30" hidden="1" customHeight="1">
      <c r="A62" s="212"/>
      <c r="B62" s="157"/>
      <c r="C62" s="221"/>
      <c r="D62" s="216"/>
      <c r="E62" s="55"/>
      <c r="F62" s="217"/>
      <c r="G62" s="55"/>
      <c r="H62" s="217"/>
    </row>
    <row r="63" spans="1:8" ht="30" hidden="1" customHeight="1">
      <c r="A63" s="212"/>
      <c r="B63" s="157"/>
      <c r="C63" s="221"/>
      <c r="D63" s="216"/>
      <c r="E63" s="55"/>
      <c r="F63" s="217"/>
      <c r="G63" s="55"/>
      <c r="H63" s="217"/>
    </row>
    <row r="64" spans="1:8" ht="30" hidden="1" customHeight="1">
      <c r="A64" s="212"/>
      <c r="B64" s="157"/>
      <c r="C64" s="221"/>
      <c r="D64" s="216"/>
      <c r="E64" s="55"/>
      <c r="F64" s="217"/>
      <c r="G64" s="55"/>
      <c r="H64" s="217"/>
    </row>
    <row r="65" spans="1:8" ht="30" hidden="1" customHeight="1" thickBot="1">
      <c r="B65" s="157"/>
      <c r="C65" s="221"/>
      <c r="D65" s="216"/>
      <c r="E65" s="55"/>
      <c r="F65" s="217"/>
      <c r="G65" s="55"/>
      <c r="H65" s="217"/>
    </row>
    <row r="66" spans="1:8" ht="37.5" customHeight="1">
      <c r="B66" s="157"/>
      <c r="C66" s="221"/>
      <c r="F66" s="91"/>
      <c r="H66" s="91"/>
    </row>
    <row r="67" spans="1:8" ht="26.4" customHeight="1">
      <c r="B67" s="157"/>
      <c r="C67" s="221"/>
      <c r="F67" s="91"/>
      <c r="H67" s="91"/>
    </row>
    <row r="68" spans="1:8" ht="15" hidden="1" customHeight="1" thickBot="1"/>
    <row r="69" spans="1:8" hidden="1">
      <c r="A69" s="167"/>
    </row>
    <row r="70" spans="1:8" hidden="1">
      <c r="A70" s="167"/>
    </row>
    <row r="71" spans="1:8" hidden="1">
      <c r="A71" s="167"/>
    </row>
    <row r="72" spans="1:8" hidden="1">
      <c r="A72" s="167"/>
    </row>
    <row r="73" spans="1:8" hidden="1">
      <c r="A73" s="167"/>
    </row>
    <row r="74" spans="1:8" hidden="1">
      <c r="A74" s="167"/>
    </row>
    <row r="75" spans="1:8" hidden="1">
      <c r="A75" s="167"/>
    </row>
    <row r="76" spans="1:8" hidden="1">
      <c r="A76" s="167"/>
    </row>
    <row r="77" spans="1:8" hidden="1">
      <c r="A77" s="167"/>
    </row>
    <row r="78" spans="1:8" hidden="1">
      <c r="A78" s="167"/>
    </row>
    <row r="79" spans="1:8" hidden="1">
      <c r="A79" s="167"/>
    </row>
    <row r="80" spans="1:8" hidden="1">
      <c r="A80" s="167"/>
    </row>
    <row r="81" spans="1:1" hidden="1">
      <c r="A81" s="167"/>
    </row>
    <row r="82" spans="1:1" hidden="1">
      <c r="A82" s="167"/>
    </row>
    <row r="83" spans="1:1" hidden="1">
      <c r="A83" s="167"/>
    </row>
    <row r="84" spans="1:1" hidden="1">
      <c r="A84" s="167"/>
    </row>
    <row r="85" spans="1:1" hidden="1"/>
    <row r="86" spans="1:1" ht="30" hidden="1" customHeight="1" thickBot="1"/>
    <row r="87" spans="1:1" ht="30" customHeight="1"/>
    <row r="88" spans="1:1" ht="30" customHeight="1"/>
    <row r="89" spans="1:1" ht="32.25" customHeight="1"/>
  </sheetData>
  <mergeCells count="12">
    <mergeCell ref="E10:F10"/>
    <mergeCell ref="G10:H10"/>
    <mergeCell ref="X11:Z11"/>
    <mergeCell ref="AA11:AC11"/>
    <mergeCell ref="E11:F11"/>
    <mergeCell ref="G11:H11"/>
    <mergeCell ref="I11:K11"/>
    <mergeCell ref="C50:H50"/>
    <mergeCell ref="L11:N11"/>
    <mergeCell ref="O11:Q11"/>
    <mergeCell ref="R11:T11"/>
    <mergeCell ref="U11:W11"/>
  </mergeCells>
  <phoneticPr fontId="2"/>
  <dataValidations count="1">
    <dataValidation type="list" allowBlank="1" showInputMessage="1" showErrorMessage="1" sqref="B13:B27" xr:uid="{00000000-0002-0000-0600-000000000000}">
      <formula1>分類</formula1>
    </dataValidation>
  </dataValidations>
  <pageMargins left="0.31496062992125984" right="0.11811023622047245" top="0.74803149606299213" bottom="0.35433070866141736"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66FFFF"/>
    <pageSetUpPr fitToPage="1"/>
  </sheetPr>
  <dimension ref="A2:AD89"/>
  <sheetViews>
    <sheetView showGridLines="0" view="pageBreakPreview" topLeftCell="A6" zoomScale="89" zoomScaleNormal="100" zoomScaleSheetLayoutView="89" workbookViewId="0">
      <selection activeCell="E7" sqref="E7:G8"/>
    </sheetView>
  </sheetViews>
  <sheetFormatPr defaultColWidth="9" defaultRowHeight="14.4"/>
  <cols>
    <col min="1" max="1" width="0.69921875" style="15" customWidth="1"/>
    <col min="2" max="2" width="5.59765625" style="139" customWidth="1"/>
    <col min="3" max="3" width="26.59765625" style="15" customWidth="1"/>
    <col min="4" max="4" width="14.59765625" style="15" customWidth="1"/>
    <col min="5" max="5" width="5.59765625" style="15" customWidth="1"/>
    <col min="6" max="6" width="14.59765625" style="15" customWidth="1"/>
    <col min="7" max="7" width="5.59765625" style="15" customWidth="1"/>
    <col min="8" max="8" width="14.59765625" style="15" customWidth="1"/>
    <col min="9" max="9" width="13.3984375" style="15" hidden="1" customWidth="1"/>
    <col min="10" max="10" width="23.69921875" style="15" hidden="1" customWidth="1"/>
    <col min="11" max="29" width="13.3984375" style="15" hidden="1" customWidth="1"/>
    <col min="30" max="30" width="19.59765625" style="15" customWidth="1"/>
    <col min="31" max="16384" width="9" style="15"/>
  </cols>
  <sheetData>
    <row r="2" spans="1:30" ht="24.75" customHeight="1">
      <c r="A2" s="40"/>
      <c r="J2" s="15" t="s">
        <v>196</v>
      </c>
    </row>
    <row r="3" spans="1:30">
      <c r="A3" s="139"/>
      <c r="J3" s="15" t="s">
        <v>197</v>
      </c>
    </row>
    <row r="4" spans="1:30">
      <c r="B4" s="236" t="s">
        <v>156</v>
      </c>
      <c r="C4" s="236"/>
      <c r="D4" s="236"/>
      <c r="E4" s="237"/>
      <c r="F4" s="614" t="s">
        <v>209</v>
      </c>
      <c r="G4" s="637"/>
      <c r="H4" s="637"/>
      <c r="J4" s="15" t="s">
        <v>198</v>
      </c>
    </row>
    <row r="6" spans="1:30" ht="20.100000000000001" customHeight="1" thickBot="1">
      <c r="B6" s="15" t="s">
        <v>199</v>
      </c>
      <c r="D6" s="218">
        <f>F30</f>
        <v>0</v>
      </c>
      <c r="E6" s="15" t="s">
        <v>115</v>
      </c>
    </row>
    <row r="7" spans="1:30" ht="20.100000000000001" customHeight="1" thickTop="1">
      <c r="D7" s="234"/>
      <c r="E7" s="139"/>
    </row>
    <row r="8" spans="1:30" ht="20.100000000000001" customHeight="1" thickBot="1">
      <c r="B8" s="15" t="s">
        <v>200</v>
      </c>
      <c r="D8" s="218">
        <f>H30</f>
        <v>0</v>
      </c>
      <c r="E8" s="15" t="s">
        <v>115</v>
      </c>
    </row>
    <row r="9" spans="1:30" ht="20.100000000000001" customHeight="1" thickTop="1">
      <c r="B9" s="15"/>
      <c r="D9" s="235"/>
    </row>
    <row r="10" spans="1:30" ht="21" customHeight="1">
      <c r="D10" s="383"/>
      <c r="E10" s="632"/>
      <c r="F10" s="632"/>
      <c r="G10" s="632"/>
      <c r="H10" s="632"/>
      <c r="I10" s="296" t="s">
        <v>201</v>
      </c>
      <c r="J10" s="297"/>
      <c r="K10" s="297"/>
      <c r="L10" s="236"/>
      <c r="M10" s="236"/>
      <c r="N10" s="236"/>
      <c r="O10" s="236"/>
      <c r="P10" s="236"/>
      <c r="Q10" s="236"/>
      <c r="R10" s="236"/>
      <c r="S10" s="236"/>
      <c r="T10" s="236"/>
      <c r="U10" s="236"/>
      <c r="V10" s="236"/>
      <c r="W10" s="236"/>
      <c r="X10" s="236"/>
      <c r="Y10" s="236"/>
      <c r="Z10" s="236"/>
      <c r="AA10" s="236"/>
      <c r="AB10" s="236"/>
      <c r="AC10" s="236"/>
    </row>
    <row r="11" spans="1:30" ht="21.9" customHeight="1">
      <c r="D11" s="47" t="s">
        <v>202</v>
      </c>
      <c r="E11" s="634" t="s">
        <v>126</v>
      </c>
      <c r="F11" s="635"/>
      <c r="G11" s="635" t="s">
        <v>128</v>
      </c>
      <c r="H11" s="635"/>
      <c r="I11" s="636">
        <v>1</v>
      </c>
      <c r="J11" s="630"/>
      <c r="K11" s="631"/>
      <c r="L11" s="629">
        <v>2</v>
      </c>
      <c r="M11" s="630"/>
      <c r="N11" s="631"/>
      <c r="O11" s="629">
        <v>3</v>
      </c>
      <c r="P11" s="630"/>
      <c r="Q11" s="631"/>
      <c r="R11" s="629">
        <v>4</v>
      </c>
      <c r="S11" s="630"/>
      <c r="T11" s="631"/>
      <c r="U11" s="629">
        <v>5</v>
      </c>
      <c r="V11" s="630"/>
      <c r="W11" s="631"/>
      <c r="X11" s="629">
        <v>6</v>
      </c>
      <c r="Y11" s="630"/>
      <c r="Z11" s="631"/>
      <c r="AA11" s="629">
        <v>7</v>
      </c>
      <c r="AB11" s="630"/>
      <c r="AC11" s="633"/>
      <c r="AD11" s="48" t="s">
        <v>203</v>
      </c>
    </row>
    <row r="12" spans="1:30" ht="69.900000000000006" customHeight="1">
      <c r="B12" s="424" t="s">
        <v>168</v>
      </c>
      <c r="C12" s="47" t="s">
        <v>46</v>
      </c>
      <c r="D12" s="424" t="s">
        <v>204</v>
      </c>
      <c r="E12" s="47" t="s">
        <v>205</v>
      </c>
      <c r="F12" s="416" t="s">
        <v>206</v>
      </c>
      <c r="G12" s="47" t="s">
        <v>205</v>
      </c>
      <c r="H12" s="416" t="s">
        <v>207</v>
      </c>
      <c r="I12" s="287" t="str">
        <f>I11&amp;"回目直接人件費"</f>
        <v>1回目直接人件費</v>
      </c>
      <c r="J12" s="287" t="str">
        <f>I11&amp;"回目その他原価金額"</f>
        <v>1回目その他原価金額</v>
      </c>
      <c r="K12" s="289" t="str">
        <f>I11&amp;"一般管理費金額"</f>
        <v>1一般管理費金額</v>
      </c>
      <c r="L12" s="291" t="str">
        <f>L11&amp;"回目直接人件費"</f>
        <v>2回目直接人件費</v>
      </c>
      <c r="M12" s="287" t="str">
        <f>L11&amp;"回目その他原価金額"</f>
        <v>2回目その他原価金額</v>
      </c>
      <c r="N12" s="292" t="str">
        <f>L11&amp;"一般管理費金額"</f>
        <v>2一般管理費金額</v>
      </c>
      <c r="O12" s="291" t="str">
        <f>O11&amp;"回目直接人件費"</f>
        <v>3回目直接人件費</v>
      </c>
      <c r="P12" s="287" t="str">
        <f>O11&amp;"回目その他原価金額"</f>
        <v>3回目その他原価金額</v>
      </c>
      <c r="Q12" s="292" t="str">
        <f>O11&amp;"一般管理費金額"</f>
        <v>3一般管理費金額</v>
      </c>
      <c r="R12" s="291" t="str">
        <f>R11&amp;"回目直接人件費"</f>
        <v>4回目直接人件費</v>
      </c>
      <c r="S12" s="287" t="str">
        <f>R11&amp;"回目その他原価金額"</f>
        <v>4回目その他原価金額</v>
      </c>
      <c r="T12" s="292" t="str">
        <f>R11&amp;"一般管理費金額"</f>
        <v>4一般管理費金額</v>
      </c>
      <c r="U12" s="291" t="str">
        <f>U11&amp;"回目直接人件費"</f>
        <v>5回目直接人件費</v>
      </c>
      <c r="V12" s="287" t="str">
        <f>U11&amp;"回目その他原価金額"</f>
        <v>5回目その他原価金額</v>
      </c>
      <c r="W12" s="292" t="str">
        <f>U11&amp;"一般管理費金額"</f>
        <v>5一般管理費金額</v>
      </c>
      <c r="X12" s="291" t="str">
        <f>X11&amp;"回目直接人件費"</f>
        <v>6回目直接人件費</v>
      </c>
      <c r="Y12" s="287" t="str">
        <f>X11&amp;"回目その他原価金額"</f>
        <v>6回目その他原価金額</v>
      </c>
      <c r="Z12" s="292" t="str">
        <f>X11&amp;"一般管理費金額"</f>
        <v>6一般管理費金額</v>
      </c>
      <c r="AA12" s="291" t="str">
        <f>AA11&amp;"回目直接人件費"</f>
        <v>7回目直接人件費</v>
      </c>
      <c r="AB12" s="287" t="str">
        <f>AA11&amp;"回目その他原価金額"</f>
        <v>7回目その他原価金額</v>
      </c>
      <c r="AC12" s="289" t="str">
        <f>AA11&amp;"一般管理費金額"</f>
        <v>7一般管理費金額</v>
      </c>
      <c r="AD12" s="48"/>
    </row>
    <row r="13" spans="1:30" ht="27.9" customHeight="1">
      <c r="B13" s="562" t="str">
        <f>IF(様式2_2_2その他原価・一般管理費等!$B13&gt;0,様式2_2_2その他原価・一般管理費等!$B13,"")</f>
        <v/>
      </c>
      <c r="C13" s="562" t="str">
        <f>IF(様式2_2_2その他原価・一般管理費等!$C13&gt;0,様式2_2_2その他原価・一般管理費等!$C13,"")</f>
        <v/>
      </c>
      <c r="D13" s="577" t="str">
        <f>IF(LEFT($B13,1)="G",0,IF(様式2_2_2その他原価・一般管理費等!$D13&gt;0,様式2_2_2その他原価・一般管理費等!$D13,""))</f>
        <v/>
      </c>
      <c r="E13" s="576">
        <f>様式2_2_2その他原価・一般管理費等!$E13</f>
        <v>0</v>
      </c>
      <c r="F13" s="563" t="str">
        <f t="shared" ref="F13:F22" si="0">IF($B13="","",ROUND(D13*E13,0))</f>
        <v/>
      </c>
      <c r="G13" s="576">
        <f>様式2_2_2その他原価・一般管理費等!$G13</f>
        <v>0</v>
      </c>
      <c r="H13" s="563" t="str">
        <f>IF($B13="","",ROUND((D13+F13)*G13,0))</f>
        <v/>
      </c>
      <c r="I13" s="288" t="str">
        <f>IF($B13="","",VLOOKUP($B13,様式2_1人件費!$J$70:$L$85,3,FALSE))</f>
        <v/>
      </c>
      <c r="J13" s="288" t="str">
        <f>IF($B13="","",ROUND(I13*E13,0))</f>
        <v/>
      </c>
      <c r="K13" s="290" t="str">
        <f>IF($B13="","",ROUND((I13+J13)*G13,0))</f>
        <v/>
      </c>
      <c r="L13" s="293" t="str">
        <f>IF($B13="","",VLOOKUP($B13,様式2_1人件費!$M$70:$O$84,3,FALSE))</f>
        <v/>
      </c>
      <c r="M13" s="308" t="str">
        <f>IF($B13="","",ROUND(L13*E13,0))</f>
        <v/>
      </c>
      <c r="N13" s="272" t="str">
        <f>IF($B13="","",ROUND((L13+M13)*G13,0))</f>
        <v/>
      </c>
      <c r="O13" s="293" t="str">
        <f>IF($B13="","",VLOOKUP($B13,様式2_1人件費!$P$70:$R$84,3,FALSE))</f>
        <v/>
      </c>
      <c r="P13" s="288" t="str">
        <f>IF($B13="","",ROUND(O13*E13,0))</f>
        <v/>
      </c>
      <c r="Q13" s="294" t="str">
        <f>IF($B13="","",ROUND((O13+P13)*G13,0))</f>
        <v/>
      </c>
      <c r="R13" s="293" t="str">
        <f>IF($B13="","",VLOOKUP($B13,様式2_1人件費!$S$70:$U$84,3,FALSE))</f>
        <v/>
      </c>
      <c r="S13" s="288" t="str">
        <f>IF($B13="","",ROUND(R13*E13,0))</f>
        <v/>
      </c>
      <c r="T13" s="294" t="str">
        <f>IF($B13="","",ROUND((R13+S13)*G13,0))</f>
        <v/>
      </c>
      <c r="U13" s="293" t="str">
        <f>IF($B13="","",VLOOKUP($B13,様式2_1人件費!$V$70:$X$84,3,FALSE))</f>
        <v/>
      </c>
      <c r="V13" s="288" t="str">
        <f>IF($B13="","",ROUND(U13*E13,0))</f>
        <v/>
      </c>
      <c r="W13" s="294" t="str">
        <f>IF($B13="","",ROUND((U13+V13)*G13,0))</f>
        <v/>
      </c>
      <c r="X13" s="293" t="str">
        <f>IF($B13="","",VLOOKUP($B13,様式2_1人件費!$Y$70:$AA$84,3,FALSE))</f>
        <v/>
      </c>
      <c r="Y13" s="288" t="str">
        <f>IF($B13="","",ROUND(X13*E13,0))</f>
        <v/>
      </c>
      <c r="Z13" s="294" t="str">
        <f>IF($B13="","",ROUND((X13+Y13)*G13,0))</f>
        <v/>
      </c>
      <c r="AA13" s="293" t="str">
        <f>IF($B13="","",VLOOKUP($B13,様式2_1人件費!$AB$70:$AD$84,3,FALSE))</f>
        <v/>
      </c>
      <c r="AB13" s="288" t="str">
        <f>IF($B13="","",ROUND(AA13*E13,0))</f>
        <v/>
      </c>
      <c r="AC13" s="290" t="str">
        <f>IF($B13="","",ROUND((AA13+AB13)*G13,0))</f>
        <v/>
      </c>
      <c r="AD13" s="487" t="str">
        <f>IFERROR(D13+F13+H13,"")</f>
        <v/>
      </c>
    </row>
    <row r="14" spans="1:30" ht="27.9" customHeight="1">
      <c r="B14" s="562" t="str">
        <f>IF(様式2_2_2その他原価・一般管理費等!$B14&gt;0,様式2_2_2その他原価・一般管理費等!$B14,"")</f>
        <v/>
      </c>
      <c r="C14" s="562" t="str">
        <f>IF(様式2_2_2その他原価・一般管理費等!$C14&gt;0,様式2_2_2その他原価・一般管理費等!$C14,"")</f>
        <v/>
      </c>
      <c r="D14" s="577" t="str">
        <f>IF(LEFT($B14,1)="G",0,IF(様式2_2_2その他原価・一般管理費等!$D14&gt;0,様式2_2_2その他原価・一般管理費等!$D14,""))</f>
        <v/>
      </c>
      <c r="E14" s="576">
        <f>様式2_2_2その他原価・一般管理費等!$E14</f>
        <v>0</v>
      </c>
      <c r="F14" s="563" t="str">
        <f t="shared" si="0"/>
        <v/>
      </c>
      <c r="G14" s="576">
        <f>様式2_2_2その他原価・一般管理費等!$G14</f>
        <v>0</v>
      </c>
      <c r="H14" s="563" t="str">
        <f t="shared" ref="H14:H22" si="1">IF($B14="","",ROUND((D14+F14)*G14,0))</f>
        <v/>
      </c>
      <c r="I14" s="288" t="str">
        <f>IF($B14="","",VLOOKUP($B14,様式2_1人件費!$J$70:$L$85,3,FALSE))</f>
        <v/>
      </c>
      <c r="J14" s="288" t="str">
        <f t="shared" ref="J14:J27" si="2">IF($B14="","",ROUND(I14*E14,0))</f>
        <v/>
      </c>
      <c r="K14" s="290" t="str">
        <f t="shared" ref="K14:K27" si="3">IF($B14="","",ROUND((I14+J14)*G14,0))</f>
        <v/>
      </c>
      <c r="L14" s="293" t="str">
        <f>IF($B14="","",VLOOKUP($B14,様式2_1人件費!$M$70:$O$84,3,FALSE))</f>
        <v/>
      </c>
      <c r="M14" s="288" t="str">
        <f t="shared" ref="M14:M27" si="4">IF($B14="","",ROUND(L14*E14,0))</f>
        <v/>
      </c>
      <c r="N14" s="294" t="str">
        <f t="shared" ref="N14:N27" si="5">IF($B14="","",ROUND((L14+M14)*G14,0))</f>
        <v/>
      </c>
      <c r="O14" s="293" t="str">
        <f>IF($B14="","",VLOOKUP($B14,様式2_1人件費!$P$70:$R$84,3,FALSE))</f>
        <v/>
      </c>
      <c r="P14" s="288" t="str">
        <f t="shared" ref="P14:P27" si="6">IF($B14="","",ROUND(O14*E14,0))</f>
        <v/>
      </c>
      <c r="Q14" s="294" t="str">
        <f t="shared" ref="Q14:Q27" si="7">IF($B14="","",ROUND((O14+P14)*G14,0))</f>
        <v/>
      </c>
      <c r="R14" s="293" t="str">
        <f>IF($B14="","",VLOOKUP($B14,様式2_1人件費!$S$70:$U$84,3,FALSE))</f>
        <v/>
      </c>
      <c r="S14" s="288" t="str">
        <f t="shared" ref="S14:S27" si="8">IF($B14="","",ROUND(R14*E14,0))</f>
        <v/>
      </c>
      <c r="T14" s="294" t="str">
        <f t="shared" ref="T14:T27" si="9">IF($B14="","",ROUND((R14+S14)*G14,0))</f>
        <v/>
      </c>
      <c r="U14" s="293" t="str">
        <f>IF($B14="","",VLOOKUP($B14,様式2_1人件費!$V$70:$X$84,3,FALSE))</f>
        <v/>
      </c>
      <c r="V14" s="288" t="str">
        <f t="shared" ref="V14:V27" si="10">IF($B14="","",ROUND(U14*E14,0))</f>
        <v/>
      </c>
      <c r="W14" s="294" t="str">
        <f t="shared" ref="W14:W27" si="11">IF($B14="","",ROUND((U14+V14)*G14,0))</f>
        <v/>
      </c>
      <c r="X14" s="293" t="str">
        <f>IF($B14="","",VLOOKUP($B14,様式2_1人件費!$Y$70:$AA$84,3,FALSE))</f>
        <v/>
      </c>
      <c r="Y14" s="288" t="str">
        <f t="shared" ref="Y14:Y27" si="12">IF($B14="","",ROUND(X14*E14,0))</f>
        <v/>
      </c>
      <c r="Z14" s="294" t="str">
        <f t="shared" ref="Z14:Z27" si="13">IF($B14="","",ROUND((X14+Y14)*G14,0))</f>
        <v/>
      </c>
      <c r="AA14" s="293" t="str">
        <f>IF($B14="","",VLOOKUP($B14,様式2_1人件費!$AB$70:$AD$84,3,FALSE))</f>
        <v/>
      </c>
      <c r="AB14" s="288" t="str">
        <f t="shared" ref="AB14:AB27" si="14">IF($B14="","",ROUND(AA14*E14,0))</f>
        <v/>
      </c>
      <c r="AC14" s="290" t="str">
        <f t="shared" ref="AC14:AC27" si="15">IF($B14="","",ROUND((AA14+AB14)*G14,0))</f>
        <v/>
      </c>
      <c r="AD14" s="487" t="str">
        <f t="shared" ref="AD14:AD28" si="16">IFERROR(D14+F14+H14,"")</f>
        <v/>
      </c>
    </row>
    <row r="15" spans="1:30" ht="27.9" customHeight="1">
      <c r="B15" s="562" t="str">
        <f>IF(様式2_2_2その他原価・一般管理費等!$B15&gt;0,様式2_2_2その他原価・一般管理費等!$B15,"")</f>
        <v/>
      </c>
      <c r="C15" s="562" t="str">
        <f>IF(様式2_2_2その他原価・一般管理費等!$C15&gt;0,様式2_2_2その他原価・一般管理費等!$C15,"")</f>
        <v/>
      </c>
      <c r="D15" s="577" t="str">
        <f>IF(LEFT($B15,1)="G",0,IF(様式2_2_2その他原価・一般管理費等!$D15&gt;0,様式2_2_2その他原価・一般管理費等!$D15,""))</f>
        <v/>
      </c>
      <c r="E15" s="576">
        <f>様式2_2_2その他原価・一般管理費等!$E15</f>
        <v>0</v>
      </c>
      <c r="F15" s="563" t="str">
        <f t="shared" si="0"/>
        <v/>
      </c>
      <c r="G15" s="576">
        <f>様式2_2_2その他原価・一般管理費等!$G15</f>
        <v>0</v>
      </c>
      <c r="H15" s="563" t="str">
        <f t="shared" si="1"/>
        <v/>
      </c>
      <c r="I15" s="288" t="str">
        <f>IF($B15="","",VLOOKUP($B15,様式2_1人件費!$J$70:$L$85,3,FALSE))</f>
        <v/>
      </c>
      <c r="J15" s="288" t="str">
        <f t="shared" si="2"/>
        <v/>
      </c>
      <c r="K15" s="290" t="str">
        <f t="shared" si="3"/>
        <v/>
      </c>
      <c r="L15" s="293" t="str">
        <f>IF($B15="","",VLOOKUP($B15,様式2_1人件費!$M$70:$O$84,3,FALSE))</f>
        <v/>
      </c>
      <c r="M15" s="288" t="str">
        <f t="shared" si="4"/>
        <v/>
      </c>
      <c r="N15" s="294" t="str">
        <f t="shared" si="5"/>
        <v/>
      </c>
      <c r="O15" s="293" t="str">
        <f>IF($B15="","",VLOOKUP($B15,様式2_1人件費!$P$70:$R$84,3,FALSE))</f>
        <v/>
      </c>
      <c r="P15" s="288" t="str">
        <f t="shared" si="6"/>
        <v/>
      </c>
      <c r="Q15" s="294" t="str">
        <f t="shared" si="7"/>
        <v/>
      </c>
      <c r="R15" s="293" t="str">
        <f>IF($B15="","",VLOOKUP($B15,様式2_1人件費!$S$70:$U$84,3,FALSE))</f>
        <v/>
      </c>
      <c r="S15" s="288" t="str">
        <f t="shared" si="8"/>
        <v/>
      </c>
      <c r="T15" s="294" t="str">
        <f t="shared" si="9"/>
        <v/>
      </c>
      <c r="U15" s="293" t="str">
        <f>IF($B15="","",VLOOKUP($B15,様式2_1人件費!$V$70:$X$84,3,FALSE))</f>
        <v/>
      </c>
      <c r="V15" s="288" t="str">
        <f t="shared" si="10"/>
        <v/>
      </c>
      <c r="W15" s="294" t="str">
        <f t="shared" si="11"/>
        <v/>
      </c>
      <c r="X15" s="293" t="str">
        <f>IF($B15="","",VLOOKUP($B15,様式2_1人件費!$Y$70:$AA$84,3,FALSE))</f>
        <v/>
      </c>
      <c r="Y15" s="288" t="str">
        <f t="shared" si="12"/>
        <v/>
      </c>
      <c r="Z15" s="294" t="str">
        <f t="shared" si="13"/>
        <v/>
      </c>
      <c r="AA15" s="293" t="str">
        <f>IF($B15="","",VLOOKUP($B15,様式2_1人件費!$AB$70:$AD$84,3,FALSE))</f>
        <v/>
      </c>
      <c r="AB15" s="288" t="str">
        <f t="shared" si="14"/>
        <v/>
      </c>
      <c r="AC15" s="290" t="str">
        <f t="shared" si="15"/>
        <v/>
      </c>
      <c r="AD15" s="487" t="str">
        <f t="shared" si="16"/>
        <v/>
      </c>
    </row>
    <row r="16" spans="1:30" ht="27.9" customHeight="1">
      <c r="B16" s="562" t="str">
        <f>IF(様式2_2_2その他原価・一般管理費等!$B16&gt;0,様式2_2_2その他原価・一般管理費等!$B16,"")</f>
        <v/>
      </c>
      <c r="C16" s="562" t="str">
        <f>IF(様式2_2_2その他原価・一般管理費等!$C16&gt;0,様式2_2_2その他原価・一般管理費等!$C16,"")</f>
        <v/>
      </c>
      <c r="D16" s="577" t="str">
        <f>IF(LEFT($B16,1)="G",0,IF(様式2_2_2その他原価・一般管理費等!$D16&gt;0,様式2_2_2その他原価・一般管理費等!$D16,""))</f>
        <v/>
      </c>
      <c r="E16" s="576">
        <f>様式2_2_2その他原価・一般管理費等!$E16</f>
        <v>0</v>
      </c>
      <c r="F16" s="563" t="str">
        <f t="shared" si="0"/>
        <v/>
      </c>
      <c r="G16" s="576">
        <f>様式2_2_2その他原価・一般管理費等!$G16</f>
        <v>0</v>
      </c>
      <c r="H16" s="563" t="str">
        <f t="shared" si="1"/>
        <v/>
      </c>
      <c r="I16" s="288" t="str">
        <f>IF($B16="","",VLOOKUP($B16,様式2_1人件費!$J$70:$L$85,3,FALSE))</f>
        <v/>
      </c>
      <c r="J16" s="288" t="str">
        <f t="shared" si="2"/>
        <v/>
      </c>
      <c r="K16" s="290" t="str">
        <f t="shared" si="3"/>
        <v/>
      </c>
      <c r="L16" s="293" t="str">
        <f>IF($B16="","",VLOOKUP($B16,様式2_1人件費!$M$70:$O$84,3,FALSE))</f>
        <v/>
      </c>
      <c r="M16" s="288" t="str">
        <f t="shared" si="4"/>
        <v/>
      </c>
      <c r="N16" s="294" t="str">
        <f t="shared" si="5"/>
        <v/>
      </c>
      <c r="O16" s="293" t="str">
        <f>IF($B16="","",VLOOKUP($B16,様式2_1人件費!$P$70:$R$84,3,FALSE))</f>
        <v/>
      </c>
      <c r="P16" s="288" t="str">
        <f t="shared" si="6"/>
        <v/>
      </c>
      <c r="Q16" s="294" t="str">
        <f t="shared" si="7"/>
        <v/>
      </c>
      <c r="R16" s="293" t="str">
        <f>IF($B16="","",VLOOKUP($B16,様式2_1人件費!$S$70:$U$84,3,FALSE))</f>
        <v/>
      </c>
      <c r="S16" s="288" t="str">
        <f t="shared" si="8"/>
        <v/>
      </c>
      <c r="T16" s="294" t="str">
        <f t="shared" si="9"/>
        <v/>
      </c>
      <c r="U16" s="293" t="str">
        <f>IF($B16="","",VLOOKUP($B16,様式2_1人件費!$V$70:$X$84,3,FALSE))</f>
        <v/>
      </c>
      <c r="V16" s="288" t="str">
        <f t="shared" si="10"/>
        <v/>
      </c>
      <c r="W16" s="294" t="str">
        <f t="shared" si="11"/>
        <v/>
      </c>
      <c r="X16" s="293" t="str">
        <f>IF($B16="","",VLOOKUP($B16,様式2_1人件費!$Y$70:$AA$84,3,FALSE))</f>
        <v/>
      </c>
      <c r="Y16" s="288" t="str">
        <f t="shared" si="12"/>
        <v/>
      </c>
      <c r="Z16" s="294" t="str">
        <f t="shared" si="13"/>
        <v/>
      </c>
      <c r="AA16" s="293" t="str">
        <f>IF($B16="","",VLOOKUP($B16,様式2_1人件費!$AB$70:$AD$84,3,FALSE))</f>
        <v/>
      </c>
      <c r="AB16" s="288" t="str">
        <f t="shared" si="14"/>
        <v/>
      </c>
      <c r="AC16" s="290" t="str">
        <f t="shared" si="15"/>
        <v/>
      </c>
      <c r="AD16" s="487" t="str">
        <f t="shared" si="16"/>
        <v/>
      </c>
    </row>
    <row r="17" spans="1:30" ht="27.9" customHeight="1">
      <c r="B17" s="562" t="str">
        <f>IF(様式2_2_2その他原価・一般管理費等!$B17&gt;0,様式2_2_2その他原価・一般管理費等!$B17,"")</f>
        <v/>
      </c>
      <c r="C17" s="562" t="str">
        <f>IF(様式2_2_2その他原価・一般管理費等!$C17&gt;0,様式2_2_2その他原価・一般管理費等!$C17,"")</f>
        <v/>
      </c>
      <c r="D17" s="577" t="str">
        <f>IF(LEFT($B17,1)="G",0,IF(様式2_2_2その他原価・一般管理費等!$D17&gt;0,様式2_2_2その他原価・一般管理費等!$D17,""))</f>
        <v/>
      </c>
      <c r="E17" s="576">
        <f>様式2_2_2その他原価・一般管理費等!$E17</f>
        <v>0</v>
      </c>
      <c r="F17" s="563" t="str">
        <f t="shared" si="0"/>
        <v/>
      </c>
      <c r="G17" s="576">
        <f>様式2_2_2その他原価・一般管理費等!$G17</f>
        <v>0</v>
      </c>
      <c r="H17" s="563" t="str">
        <f t="shared" si="1"/>
        <v/>
      </c>
      <c r="I17" s="288" t="str">
        <f>IF($B17="","",VLOOKUP($B17,様式2_1人件費!$J$70:$L$85,3,FALSE))</f>
        <v/>
      </c>
      <c r="J17" s="288" t="str">
        <f t="shared" si="2"/>
        <v/>
      </c>
      <c r="K17" s="290" t="str">
        <f t="shared" si="3"/>
        <v/>
      </c>
      <c r="L17" s="293" t="str">
        <f>IF($B17="","",VLOOKUP($B17,様式2_1人件費!$M$70:$O$84,3,FALSE))</f>
        <v/>
      </c>
      <c r="M17" s="288" t="str">
        <f t="shared" si="4"/>
        <v/>
      </c>
      <c r="N17" s="294" t="str">
        <f t="shared" si="5"/>
        <v/>
      </c>
      <c r="O17" s="293" t="str">
        <f>IF($B17="","",VLOOKUP($B17,様式2_1人件費!$P$70:$R$84,3,FALSE))</f>
        <v/>
      </c>
      <c r="P17" s="288" t="str">
        <f t="shared" si="6"/>
        <v/>
      </c>
      <c r="Q17" s="294" t="str">
        <f t="shared" si="7"/>
        <v/>
      </c>
      <c r="R17" s="293" t="str">
        <f>IF($B17="","",VLOOKUP($B17,様式2_1人件費!$S$70:$U$84,3,FALSE))</f>
        <v/>
      </c>
      <c r="S17" s="288" t="str">
        <f t="shared" si="8"/>
        <v/>
      </c>
      <c r="T17" s="294" t="str">
        <f t="shared" si="9"/>
        <v/>
      </c>
      <c r="U17" s="293" t="str">
        <f>IF($B17="","",VLOOKUP($B17,様式2_1人件費!$V$70:$X$84,3,FALSE))</f>
        <v/>
      </c>
      <c r="V17" s="288" t="str">
        <f t="shared" si="10"/>
        <v/>
      </c>
      <c r="W17" s="294" t="str">
        <f t="shared" si="11"/>
        <v/>
      </c>
      <c r="X17" s="293" t="str">
        <f>IF($B17="","",VLOOKUP($B17,様式2_1人件費!$Y$70:$AA$84,3,FALSE))</f>
        <v/>
      </c>
      <c r="Y17" s="288" t="str">
        <f t="shared" si="12"/>
        <v/>
      </c>
      <c r="Z17" s="294" t="str">
        <f t="shared" si="13"/>
        <v/>
      </c>
      <c r="AA17" s="293" t="str">
        <f>IF($B17="","",VLOOKUP($B17,様式2_1人件費!$AB$70:$AD$84,3,FALSE))</f>
        <v/>
      </c>
      <c r="AB17" s="288" t="str">
        <f t="shared" si="14"/>
        <v/>
      </c>
      <c r="AC17" s="290" t="str">
        <f t="shared" si="15"/>
        <v/>
      </c>
      <c r="AD17" s="487" t="str">
        <f t="shared" si="16"/>
        <v/>
      </c>
    </row>
    <row r="18" spans="1:30" ht="27.9" customHeight="1">
      <c r="B18" s="562" t="str">
        <f>IF(様式2_2_2その他原価・一般管理費等!$B18&gt;0,様式2_2_2その他原価・一般管理費等!$B18,"")</f>
        <v/>
      </c>
      <c r="C18" s="562" t="str">
        <f>IF(様式2_2_2その他原価・一般管理費等!$C18&gt;0,様式2_2_2その他原価・一般管理費等!$C18,"")</f>
        <v/>
      </c>
      <c r="D18" s="577" t="str">
        <f>IF(LEFT($B18,1)="G",0,IF(様式2_2_2その他原価・一般管理費等!$D18&gt;0,様式2_2_2その他原価・一般管理費等!$D18,""))</f>
        <v/>
      </c>
      <c r="E18" s="576">
        <f>様式2_2_2その他原価・一般管理費等!$E18</f>
        <v>0</v>
      </c>
      <c r="F18" s="563" t="str">
        <f t="shared" si="0"/>
        <v/>
      </c>
      <c r="G18" s="576">
        <f>様式2_2_2その他原価・一般管理費等!$G18</f>
        <v>0</v>
      </c>
      <c r="H18" s="563" t="str">
        <f t="shared" si="1"/>
        <v/>
      </c>
      <c r="I18" s="288" t="str">
        <f>IF($B18="","",VLOOKUP($B18,様式2_1人件費!$J$70:$L$85,3,FALSE))</f>
        <v/>
      </c>
      <c r="J18" s="288" t="str">
        <f t="shared" si="2"/>
        <v/>
      </c>
      <c r="K18" s="290" t="str">
        <f t="shared" si="3"/>
        <v/>
      </c>
      <c r="L18" s="293" t="str">
        <f>IF($B18="","",VLOOKUP($B18,様式2_1人件費!$M$70:$O$84,3,FALSE))</f>
        <v/>
      </c>
      <c r="M18" s="288" t="str">
        <f t="shared" si="4"/>
        <v/>
      </c>
      <c r="N18" s="294" t="str">
        <f t="shared" si="5"/>
        <v/>
      </c>
      <c r="O18" s="293" t="str">
        <f>IF($B18="","",VLOOKUP($B18,様式2_1人件費!$P$70:$R$84,3,FALSE))</f>
        <v/>
      </c>
      <c r="P18" s="288" t="str">
        <f t="shared" si="6"/>
        <v/>
      </c>
      <c r="Q18" s="294" t="str">
        <f t="shared" si="7"/>
        <v/>
      </c>
      <c r="R18" s="293" t="str">
        <f>IF($B18="","",VLOOKUP($B18,様式2_1人件費!$S$70:$U$84,3,FALSE))</f>
        <v/>
      </c>
      <c r="S18" s="288" t="str">
        <f t="shared" si="8"/>
        <v/>
      </c>
      <c r="T18" s="294" t="str">
        <f t="shared" si="9"/>
        <v/>
      </c>
      <c r="U18" s="293" t="str">
        <f>IF($B18="","",VLOOKUP($B18,様式2_1人件費!$V$70:$X$84,3,FALSE))</f>
        <v/>
      </c>
      <c r="V18" s="288" t="str">
        <f t="shared" si="10"/>
        <v/>
      </c>
      <c r="W18" s="294" t="str">
        <f t="shared" si="11"/>
        <v/>
      </c>
      <c r="X18" s="293" t="str">
        <f>IF($B18="","",VLOOKUP($B18,様式2_1人件費!$Y$70:$AA$84,3,FALSE))</f>
        <v/>
      </c>
      <c r="Y18" s="288" t="str">
        <f t="shared" si="12"/>
        <v/>
      </c>
      <c r="Z18" s="294" t="str">
        <f t="shared" si="13"/>
        <v/>
      </c>
      <c r="AA18" s="293" t="str">
        <f>IF($B18="","",VLOOKUP($B18,様式2_1人件費!$AB$70:$AD$84,3,FALSE))</f>
        <v/>
      </c>
      <c r="AB18" s="288" t="str">
        <f t="shared" si="14"/>
        <v/>
      </c>
      <c r="AC18" s="290" t="str">
        <f t="shared" si="15"/>
        <v/>
      </c>
      <c r="AD18" s="487" t="str">
        <f t="shared" si="16"/>
        <v/>
      </c>
    </row>
    <row r="19" spans="1:30" ht="27.9" customHeight="1">
      <c r="B19" s="562" t="str">
        <f>IF(様式2_2_2その他原価・一般管理費等!$B19&gt;0,様式2_2_2その他原価・一般管理費等!$B19,"")</f>
        <v/>
      </c>
      <c r="C19" s="562" t="str">
        <f>IF(様式2_2_2その他原価・一般管理費等!$C19&gt;0,様式2_2_2その他原価・一般管理費等!$C19,"")</f>
        <v/>
      </c>
      <c r="D19" s="577" t="str">
        <f>IF(LEFT($B19,1)="G",0,IF(様式2_2_2その他原価・一般管理費等!$D19&gt;0,様式2_2_2その他原価・一般管理費等!$D19,""))</f>
        <v/>
      </c>
      <c r="E19" s="576">
        <f>様式2_2_2その他原価・一般管理費等!$E19</f>
        <v>0</v>
      </c>
      <c r="F19" s="563" t="str">
        <f t="shared" si="0"/>
        <v/>
      </c>
      <c r="G19" s="576">
        <f>様式2_2_2その他原価・一般管理費等!$G19</f>
        <v>0</v>
      </c>
      <c r="H19" s="563" t="str">
        <f t="shared" si="1"/>
        <v/>
      </c>
      <c r="I19" s="288" t="str">
        <f>IF($B19="","",VLOOKUP($B19,様式2_1人件費!$J$70:$L$85,3,FALSE))</f>
        <v/>
      </c>
      <c r="J19" s="288" t="str">
        <f t="shared" si="2"/>
        <v/>
      </c>
      <c r="K19" s="294" t="str">
        <f t="shared" si="3"/>
        <v/>
      </c>
      <c r="L19" s="293" t="str">
        <f>IF($B19="","",VLOOKUP($B19,様式2_1人件費!$M$70:$O$84,3,FALSE))</f>
        <v/>
      </c>
      <c r="M19" s="288" t="str">
        <f t="shared" si="4"/>
        <v/>
      </c>
      <c r="N19" s="294" t="str">
        <f t="shared" si="5"/>
        <v/>
      </c>
      <c r="O19" s="293" t="str">
        <f>IF($B19="","",VLOOKUP($B19,様式2_1人件費!$P$70:$R$84,3,FALSE))</f>
        <v/>
      </c>
      <c r="P19" s="288" t="str">
        <f t="shared" si="6"/>
        <v/>
      </c>
      <c r="Q19" s="294" t="str">
        <f t="shared" si="7"/>
        <v/>
      </c>
      <c r="R19" s="293" t="str">
        <f>IF($B19="","",VLOOKUP($B19,様式2_1人件費!$S$70:$U$84,3,FALSE))</f>
        <v/>
      </c>
      <c r="S19" s="288" t="str">
        <f t="shared" si="8"/>
        <v/>
      </c>
      <c r="T19" s="294" t="str">
        <f t="shared" si="9"/>
        <v/>
      </c>
      <c r="U19" s="293" t="str">
        <f>IF($B19="","",VLOOKUP($B19,様式2_1人件費!$V$70:$X$84,3,FALSE))</f>
        <v/>
      </c>
      <c r="V19" s="288" t="str">
        <f t="shared" si="10"/>
        <v/>
      </c>
      <c r="W19" s="294" t="str">
        <f t="shared" si="11"/>
        <v/>
      </c>
      <c r="X19" s="293" t="str">
        <f>IF($B19="","",VLOOKUP($B19,様式2_1人件費!$Y$70:$AA$84,3,FALSE))</f>
        <v/>
      </c>
      <c r="Y19" s="288" t="str">
        <f t="shared" si="12"/>
        <v/>
      </c>
      <c r="Z19" s="294" t="str">
        <f t="shared" si="13"/>
        <v/>
      </c>
      <c r="AA19" s="293" t="str">
        <f>IF($B19="","",VLOOKUP($B19,様式2_1人件費!$AB$70:$AD$84,3,FALSE))</f>
        <v/>
      </c>
      <c r="AB19" s="288" t="str">
        <f t="shared" si="14"/>
        <v/>
      </c>
      <c r="AC19" s="290" t="str">
        <f t="shared" si="15"/>
        <v/>
      </c>
      <c r="AD19" s="487" t="str">
        <f t="shared" si="16"/>
        <v/>
      </c>
    </row>
    <row r="20" spans="1:30" ht="27.9" customHeight="1">
      <c r="B20" s="562" t="str">
        <f>IF(様式2_2_2その他原価・一般管理費等!$B20&gt;0,様式2_2_2その他原価・一般管理費等!$B20,"")</f>
        <v/>
      </c>
      <c r="C20" s="562" t="str">
        <f>IF(様式2_2_2その他原価・一般管理費等!$C20&gt;0,様式2_2_2その他原価・一般管理費等!$C20,"")</f>
        <v/>
      </c>
      <c r="D20" s="577" t="str">
        <f>IF(LEFT($B20,1)="G",0,IF(様式2_2_2その他原価・一般管理費等!$D20&gt;0,様式2_2_2その他原価・一般管理費等!$D20,""))</f>
        <v/>
      </c>
      <c r="E20" s="576">
        <f>様式2_2_2その他原価・一般管理費等!$E20</f>
        <v>0</v>
      </c>
      <c r="F20" s="563" t="str">
        <f t="shared" si="0"/>
        <v/>
      </c>
      <c r="G20" s="576">
        <f>様式2_2_2その他原価・一般管理費等!$G20</f>
        <v>0</v>
      </c>
      <c r="H20" s="563" t="str">
        <f t="shared" si="1"/>
        <v/>
      </c>
      <c r="I20" s="288" t="str">
        <f>IF($B20="","",VLOOKUP($B20,様式2_1人件費!$J$70:$L$85,3,FALSE))</f>
        <v/>
      </c>
      <c r="J20" s="288" t="str">
        <f t="shared" si="2"/>
        <v/>
      </c>
      <c r="K20" s="294" t="str">
        <f t="shared" si="3"/>
        <v/>
      </c>
      <c r="L20" s="293" t="str">
        <f>IF($B20="","",VLOOKUP($B20,様式2_1人件費!$M$70:$O$84,3,FALSE))</f>
        <v/>
      </c>
      <c r="M20" s="288" t="str">
        <f t="shared" si="4"/>
        <v/>
      </c>
      <c r="N20" s="294" t="str">
        <f t="shared" si="5"/>
        <v/>
      </c>
      <c r="O20" s="293" t="str">
        <f>IF($B20="","",VLOOKUP($B20,様式2_1人件費!$P$70:$R$84,3,FALSE))</f>
        <v/>
      </c>
      <c r="P20" s="288" t="str">
        <f t="shared" si="6"/>
        <v/>
      </c>
      <c r="Q20" s="294" t="str">
        <f t="shared" si="7"/>
        <v/>
      </c>
      <c r="R20" s="293" t="str">
        <f>IF($B20="","",VLOOKUP($B20,様式2_1人件費!$S$70:$U$84,3,FALSE))</f>
        <v/>
      </c>
      <c r="S20" s="288" t="str">
        <f t="shared" si="8"/>
        <v/>
      </c>
      <c r="T20" s="294" t="str">
        <f t="shared" si="9"/>
        <v/>
      </c>
      <c r="U20" s="293" t="str">
        <f>IF($B20="","",VLOOKUP($B20,様式2_1人件費!$V$70:$X$84,3,FALSE))</f>
        <v/>
      </c>
      <c r="V20" s="288" t="str">
        <f t="shared" si="10"/>
        <v/>
      </c>
      <c r="W20" s="294" t="str">
        <f t="shared" si="11"/>
        <v/>
      </c>
      <c r="X20" s="293" t="str">
        <f>IF($B20="","",VLOOKUP($B20,様式2_1人件費!$Y$70:$AA$84,3,FALSE))</f>
        <v/>
      </c>
      <c r="Y20" s="288" t="str">
        <f t="shared" si="12"/>
        <v/>
      </c>
      <c r="Z20" s="294" t="str">
        <f t="shared" si="13"/>
        <v/>
      </c>
      <c r="AA20" s="293" t="str">
        <f>IF($B20="","",VLOOKUP($B20,様式2_1人件費!$AB$70:$AD$84,3,FALSE))</f>
        <v/>
      </c>
      <c r="AB20" s="288" t="str">
        <f t="shared" si="14"/>
        <v/>
      </c>
      <c r="AC20" s="290" t="str">
        <f t="shared" si="15"/>
        <v/>
      </c>
      <c r="AD20" s="487" t="str">
        <f t="shared" si="16"/>
        <v/>
      </c>
    </row>
    <row r="21" spans="1:30" ht="27.9" customHeight="1">
      <c r="B21" s="562" t="str">
        <f>IF(様式2_2_2その他原価・一般管理費等!$B21&gt;0,様式2_2_2その他原価・一般管理費等!$B21,"")</f>
        <v/>
      </c>
      <c r="C21" s="562" t="str">
        <f>IF(様式2_2_2その他原価・一般管理費等!$C21&gt;0,様式2_2_2その他原価・一般管理費等!$C21,"")</f>
        <v/>
      </c>
      <c r="D21" s="577" t="str">
        <f>IF(LEFT($B21,1)="G",0,IF(様式2_2_2その他原価・一般管理費等!$D21&gt;0,様式2_2_2その他原価・一般管理費等!$D21,""))</f>
        <v/>
      </c>
      <c r="E21" s="576">
        <f>様式2_2_2その他原価・一般管理費等!$E21</f>
        <v>0</v>
      </c>
      <c r="F21" s="563" t="str">
        <f t="shared" si="0"/>
        <v/>
      </c>
      <c r="G21" s="576">
        <f>様式2_2_2その他原価・一般管理費等!$G21</f>
        <v>0</v>
      </c>
      <c r="H21" s="563" t="str">
        <f t="shared" si="1"/>
        <v/>
      </c>
      <c r="I21" s="288" t="str">
        <f>IF($B21="","",VLOOKUP($B21,様式2_1人件費!$J$70:$L$85,3,FALSE))</f>
        <v/>
      </c>
      <c r="J21" s="288" t="str">
        <f t="shared" si="2"/>
        <v/>
      </c>
      <c r="K21" s="294" t="str">
        <f t="shared" si="3"/>
        <v/>
      </c>
      <c r="L21" s="293" t="str">
        <f>IF($B21="","",VLOOKUP($B21,様式2_1人件費!$M$70:$O$84,3,FALSE))</f>
        <v/>
      </c>
      <c r="M21" s="288" t="str">
        <f t="shared" si="4"/>
        <v/>
      </c>
      <c r="N21" s="294" t="str">
        <f t="shared" si="5"/>
        <v/>
      </c>
      <c r="O21" s="293" t="str">
        <f>IF($B21="","",VLOOKUP($B21,様式2_1人件費!$P$70:$R$84,3,FALSE))</f>
        <v/>
      </c>
      <c r="P21" s="288" t="str">
        <f t="shared" si="6"/>
        <v/>
      </c>
      <c r="Q21" s="294" t="str">
        <f t="shared" si="7"/>
        <v/>
      </c>
      <c r="R21" s="293" t="str">
        <f>IF($B21="","",VLOOKUP($B21,様式2_1人件費!$S$70:$U$84,3,FALSE))</f>
        <v/>
      </c>
      <c r="S21" s="288" t="str">
        <f t="shared" si="8"/>
        <v/>
      </c>
      <c r="T21" s="294" t="str">
        <f t="shared" si="9"/>
        <v/>
      </c>
      <c r="U21" s="293" t="str">
        <f>IF($B21="","",VLOOKUP($B21,様式2_1人件費!$V$70:$X$84,3,FALSE))</f>
        <v/>
      </c>
      <c r="V21" s="288" t="str">
        <f t="shared" si="10"/>
        <v/>
      </c>
      <c r="W21" s="294" t="str">
        <f t="shared" si="11"/>
        <v/>
      </c>
      <c r="X21" s="293" t="str">
        <f>IF($B21="","",VLOOKUP($B21,様式2_1人件費!$Y$70:$AA$84,3,FALSE))</f>
        <v/>
      </c>
      <c r="Y21" s="288" t="str">
        <f t="shared" si="12"/>
        <v/>
      </c>
      <c r="Z21" s="294" t="str">
        <f t="shared" si="13"/>
        <v/>
      </c>
      <c r="AA21" s="293" t="str">
        <f>IF($B21="","",VLOOKUP($B21,様式2_1人件費!$AB$70:$AD$84,3,FALSE))</f>
        <v/>
      </c>
      <c r="AB21" s="288" t="str">
        <f t="shared" si="14"/>
        <v/>
      </c>
      <c r="AC21" s="290" t="str">
        <f t="shared" si="15"/>
        <v/>
      </c>
      <c r="AD21" s="487" t="str">
        <f t="shared" si="16"/>
        <v/>
      </c>
    </row>
    <row r="22" spans="1:30" ht="27.9" customHeight="1">
      <c r="B22" s="562" t="str">
        <f>IF(様式2_2_2その他原価・一般管理費等!$B22&gt;0,様式2_2_2その他原価・一般管理費等!$B22,"")</f>
        <v/>
      </c>
      <c r="C22" s="562" t="str">
        <f>IF(様式2_2_2その他原価・一般管理費等!$C22&gt;0,様式2_2_2その他原価・一般管理費等!$C22,"")</f>
        <v/>
      </c>
      <c r="D22" s="577" t="str">
        <f>IF(LEFT($B22,1)="G",0,IF(様式2_2_2その他原価・一般管理費等!$D22&gt;0,様式2_2_2その他原価・一般管理費等!$D22,""))</f>
        <v/>
      </c>
      <c r="E22" s="576">
        <f>様式2_2_2その他原価・一般管理費等!$E22</f>
        <v>0</v>
      </c>
      <c r="F22" s="563" t="str">
        <f t="shared" si="0"/>
        <v/>
      </c>
      <c r="G22" s="576">
        <f>様式2_2_2その他原価・一般管理費等!$G22</f>
        <v>0</v>
      </c>
      <c r="H22" s="563" t="str">
        <f t="shared" si="1"/>
        <v/>
      </c>
      <c r="I22" s="288" t="str">
        <f>IF($B22="","",VLOOKUP($B22,様式2_1人件費!$J$70:$L$85,3,FALSE))</f>
        <v/>
      </c>
      <c r="J22" s="288" t="str">
        <f t="shared" si="2"/>
        <v/>
      </c>
      <c r="K22" s="294" t="str">
        <f t="shared" si="3"/>
        <v/>
      </c>
      <c r="L22" s="293" t="str">
        <f>IF($B22="","",VLOOKUP($B22,様式2_1人件費!$M$70:$O$84,3,FALSE))</f>
        <v/>
      </c>
      <c r="M22" s="288" t="str">
        <f t="shared" si="4"/>
        <v/>
      </c>
      <c r="N22" s="294" t="str">
        <f t="shared" si="5"/>
        <v/>
      </c>
      <c r="O22" s="293" t="str">
        <f>IF($B22="","",VLOOKUP($B22,様式2_1人件費!$P$70:$R$84,3,FALSE))</f>
        <v/>
      </c>
      <c r="P22" s="288" t="str">
        <f t="shared" si="6"/>
        <v/>
      </c>
      <c r="Q22" s="294" t="str">
        <f t="shared" si="7"/>
        <v/>
      </c>
      <c r="R22" s="293" t="str">
        <f>IF($B22="","",VLOOKUP($B22,様式2_1人件費!$S$70:$U$84,3,FALSE))</f>
        <v/>
      </c>
      <c r="S22" s="288" t="str">
        <f t="shared" si="8"/>
        <v/>
      </c>
      <c r="T22" s="294" t="str">
        <f t="shared" si="9"/>
        <v/>
      </c>
      <c r="U22" s="293" t="str">
        <f>IF($B22="","",VLOOKUP($B22,様式2_1人件費!$V$70:$X$84,3,FALSE))</f>
        <v/>
      </c>
      <c r="V22" s="288" t="str">
        <f t="shared" si="10"/>
        <v/>
      </c>
      <c r="W22" s="294" t="str">
        <f t="shared" si="11"/>
        <v/>
      </c>
      <c r="X22" s="293" t="str">
        <f>IF($B22="","",VLOOKUP($B22,様式2_1人件費!$Y$70:$AA$84,3,FALSE))</f>
        <v/>
      </c>
      <c r="Y22" s="288" t="str">
        <f t="shared" si="12"/>
        <v/>
      </c>
      <c r="Z22" s="294" t="str">
        <f t="shared" si="13"/>
        <v/>
      </c>
      <c r="AA22" s="293" t="str">
        <f>IF($B22="","",VLOOKUP($B22,様式2_1人件費!$AB$70:$AD$84,3,FALSE))</f>
        <v/>
      </c>
      <c r="AB22" s="288" t="str">
        <f t="shared" si="14"/>
        <v/>
      </c>
      <c r="AC22" s="290" t="str">
        <f t="shared" si="15"/>
        <v/>
      </c>
      <c r="AD22" s="487" t="str">
        <f t="shared" si="16"/>
        <v/>
      </c>
    </row>
    <row r="23" spans="1:30" ht="27.9" customHeight="1">
      <c r="B23" s="562" t="str">
        <f>IF(様式2_2_2その他原価・一般管理費等!$B23&gt;0,様式2_2_2その他原価・一般管理費等!$B23,"")</f>
        <v/>
      </c>
      <c r="C23" s="562" t="str">
        <f>IF(様式2_2_2その他原価・一般管理費等!$C23&gt;0,様式2_2_2その他原価・一般管理費等!$C23,"")</f>
        <v/>
      </c>
      <c r="D23" s="577" t="str">
        <f>IF(LEFT($B23,1)="G",0,IF(様式2_2_2その他原価・一般管理費等!$D23&gt;0,様式2_2_2その他原価・一般管理費等!$D23,""))</f>
        <v/>
      </c>
      <c r="E23" s="576">
        <f>様式2_2_2その他原価・一般管理費等!$E23</f>
        <v>0</v>
      </c>
      <c r="F23" s="563" t="str">
        <f>IF($B23="","",ROUND(D23*E23,0))</f>
        <v/>
      </c>
      <c r="G23" s="576">
        <f>様式2_2_2その他原価・一般管理費等!$G23</f>
        <v>0</v>
      </c>
      <c r="H23" s="563" t="str">
        <f>IF($B23="","",ROUND((D23+F23)*G23,0))</f>
        <v/>
      </c>
      <c r="I23" s="288" t="str">
        <f>IF($B23="","",VLOOKUP($B23,様式2_1人件費!$J$70:$L$85,3,FALSE))</f>
        <v/>
      </c>
      <c r="J23" s="288" t="str">
        <f t="shared" si="2"/>
        <v/>
      </c>
      <c r="K23" s="294" t="str">
        <f t="shared" si="3"/>
        <v/>
      </c>
      <c r="L23" s="293" t="str">
        <f>IF($B23="","",VLOOKUP($B23,様式2_1人件費!$M$70:$O$84,3,FALSE))</f>
        <v/>
      </c>
      <c r="M23" s="288" t="str">
        <f t="shared" si="4"/>
        <v/>
      </c>
      <c r="N23" s="294" t="str">
        <f t="shared" si="5"/>
        <v/>
      </c>
      <c r="O23" s="293" t="str">
        <f>IF($B23="","",VLOOKUP($B23,様式2_1人件費!$P$70:$R$84,3,FALSE))</f>
        <v/>
      </c>
      <c r="P23" s="288" t="str">
        <f t="shared" si="6"/>
        <v/>
      </c>
      <c r="Q23" s="294" t="str">
        <f t="shared" si="7"/>
        <v/>
      </c>
      <c r="R23" s="293" t="str">
        <f>IF($B23="","",VLOOKUP($B23,様式2_1人件費!$S$70:$U$84,3,FALSE))</f>
        <v/>
      </c>
      <c r="S23" s="288" t="str">
        <f t="shared" si="8"/>
        <v/>
      </c>
      <c r="T23" s="294" t="str">
        <f t="shared" si="9"/>
        <v/>
      </c>
      <c r="U23" s="293" t="str">
        <f>IF($B23="","",VLOOKUP($B23,様式2_1人件費!$V$70:$X$84,3,FALSE))</f>
        <v/>
      </c>
      <c r="V23" s="288" t="str">
        <f t="shared" si="10"/>
        <v/>
      </c>
      <c r="W23" s="294" t="str">
        <f t="shared" si="11"/>
        <v/>
      </c>
      <c r="X23" s="293" t="str">
        <f>IF($B23="","",VLOOKUP($B23,様式2_1人件費!$Y$70:$AA$84,3,FALSE))</f>
        <v/>
      </c>
      <c r="Y23" s="288" t="str">
        <f t="shared" si="12"/>
        <v/>
      </c>
      <c r="Z23" s="294" t="str">
        <f t="shared" si="13"/>
        <v/>
      </c>
      <c r="AA23" s="293" t="str">
        <f>IF($B23="","",VLOOKUP($B23,様式2_1人件費!$AB$70:$AD$84,3,FALSE))</f>
        <v/>
      </c>
      <c r="AB23" s="288" t="str">
        <f t="shared" si="14"/>
        <v/>
      </c>
      <c r="AC23" s="290" t="str">
        <f t="shared" si="15"/>
        <v/>
      </c>
      <c r="AD23" s="487" t="str">
        <f t="shared" si="16"/>
        <v/>
      </c>
    </row>
    <row r="24" spans="1:30" ht="27.9" customHeight="1">
      <c r="B24" s="562" t="str">
        <f>IF(様式2_2_2その他原価・一般管理費等!$B24&gt;0,様式2_2_2その他原価・一般管理費等!$B24,"")</f>
        <v/>
      </c>
      <c r="C24" s="562" t="str">
        <f>IF(様式2_2_2その他原価・一般管理費等!$C24&gt;0,様式2_2_2その他原価・一般管理費等!$C24,"")</f>
        <v/>
      </c>
      <c r="D24" s="577" t="str">
        <f>IF(LEFT($B24,1)="G",0,IF(様式2_2_2その他原価・一般管理費等!$D24&gt;0,様式2_2_2その他原価・一般管理費等!$D24,""))</f>
        <v/>
      </c>
      <c r="E24" s="576">
        <f>様式2_2_2その他原価・一般管理費等!$E24</f>
        <v>0</v>
      </c>
      <c r="F24" s="563" t="str">
        <f>IF($B24="","",ROUND(D24*E24,0))</f>
        <v/>
      </c>
      <c r="G24" s="576">
        <f>様式2_2_2その他原価・一般管理費等!$G24</f>
        <v>0</v>
      </c>
      <c r="H24" s="563" t="str">
        <f>IF($B24="","",ROUND((D24+F24)*G24,0))</f>
        <v/>
      </c>
      <c r="I24" s="288" t="str">
        <f>IF($B24="","",VLOOKUP($B24,様式2_1人件費!$J$70:$L$85,3,FALSE))</f>
        <v/>
      </c>
      <c r="J24" s="288" t="str">
        <f t="shared" si="2"/>
        <v/>
      </c>
      <c r="K24" s="294" t="str">
        <f t="shared" si="3"/>
        <v/>
      </c>
      <c r="L24" s="293" t="str">
        <f>IF($B24="","",VLOOKUP($B24,様式2_1人件費!$M$70:$O$84,3,FALSE))</f>
        <v/>
      </c>
      <c r="M24" s="288" t="str">
        <f t="shared" si="4"/>
        <v/>
      </c>
      <c r="N24" s="294" t="str">
        <f t="shared" si="5"/>
        <v/>
      </c>
      <c r="O24" s="293" t="str">
        <f>IF($B24="","",VLOOKUP($B24,様式2_1人件費!$P$70:$R$84,3,FALSE))</f>
        <v/>
      </c>
      <c r="P24" s="288" t="str">
        <f t="shared" si="6"/>
        <v/>
      </c>
      <c r="Q24" s="294" t="str">
        <f t="shared" si="7"/>
        <v/>
      </c>
      <c r="R24" s="293" t="str">
        <f>IF($B24="","",VLOOKUP($B24,様式2_1人件費!$S$70:$U$84,3,FALSE))</f>
        <v/>
      </c>
      <c r="S24" s="288" t="str">
        <f t="shared" si="8"/>
        <v/>
      </c>
      <c r="T24" s="294" t="str">
        <f t="shared" si="9"/>
        <v/>
      </c>
      <c r="U24" s="293" t="str">
        <f>IF($B24="","",VLOOKUP($B24,様式2_1人件費!$V$70:$X$84,3,FALSE))</f>
        <v/>
      </c>
      <c r="V24" s="288" t="str">
        <f t="shared" si="10"/>
        <v/>
      </c>
      <c r="W24" s="294" t="str">
        <f t="shared" si="11"/>
        <v/>
      </c>
      <c r="X24" s="293" t="str">
        <f>IF($B24="","",VLOOKUP($B24,様式2_1人件費!$Y$70:$AA$84,3,FALSE))</f>
        <v/>
      </c>
      <c r="Y24" s="288" t="str">
        <f t="shared" si="12"/>
        <v/>
      </c>
      <c r="Z24" s="294" t="str">
        <f t="shared" si="13"/>
        <v/>
      </c>
      <c r="AA24" s="293" t="str">
        <f>IF($B24="","",VLOOKUP($B24,様式2_1人件費!$AB$70:$AD$84,3,FALSE))</f>
        <v/>
      </c>
      <c r="AB24" s="288" t="str">
        <f t="shared" si="14"/>
        <v/>
      </c>
      <c r="AC24" s="290" t="str">
        <f t="shared" si="15"/>
        <v/>
      </c>
      <c r="AD24" s="487" t="str">
        <f t="shared" si="16"/>
        <v/>
      </c>
    </row>
    <row r="25" spans="1:30" ht="27.9" customHeight="1">
      <c r="B25" s="562" t="str">
        <f>IF(様式2_2_2その他原価・一般管理費等!$B25&gt;0,様式2_2_2その他原価・一般管理費等!$B25,"")</f>
        <v/>
      </c>
      <c r="C25" s="562" t="str">
        <f>IF(様式2_2_2その他原価・一般管理費等!$C25&gt;0,様式2_2_2その他原価・一般管理費等!$C25,"")</f>
        <v/>
      </c>
      <c r="D25" s="577" t="str">
        <f>IF(LEFT($B25,1)="G",0,IF(様式2_2_2その他原価・一般管理費等!$D25&gt;0,様式2_2_2その他原価・一般管理費等!$D25,""))</f>
        <v/>
      </c>
      <c r="E25" s="576">
        <f>様式2_2_2その他原価・一般管理費等!$E25</f>
        <v>0</v>
      </c>
      <c r="F25" s="563" t="str">
        <f>IF($B25="","",ROUND(D25*E25,0))</f>
        <v/>
      </c>
      <c r="G25" s="576">
        <f>様式2_2_2その他原価・一般管理費等!$G25</f>
        <v>0</v>
      </c>
      <c r="H25" s="563" t="str">
        <f>IF($B25="","",ROUND((D25+F25)*G25,0))</f>
        <v/>
      </c>
      <c r="I25" s="288" t="str">
        <f>IF($B25="","",VLOOKUP($B25,様式2_1人件費!$J$70:$L$85,3,FALSE))</f>
        <v/>
      </c>
      <c r="J25" s="288" t="str">
        <f t="shared" si="2"/>
        <v/>
      </c>
      <c r="K25" s="294" t="str">
        <f t="shared" si="3"/>
        <v/>
      </c>
      <c r="L25" s="293" t="str">
        <f>IF($B25="","",VLOOKUP($B25,様式2_1人件費!$M$70:$O$84,3,FALSE))</f>
        <v/>
      </c>
      <c r="M25" s="288" t="str">
        <f t="shared" si="4"/>
        <v/>
      </c>
      <c r="N25" s="294" t="str">
        <f t="shared" si="5"/>
        <v/>
      </c>
      <c r="O25" s="293" t="str">
        <f>IF($B25="","",VLOOKUP($B25,様式2_1人件費!$P$70:$R$84,3,FALSE))</f>
        <v/>
      </c>
      <c r="P25" s="288" t="str">
        <f t="shared" si="6"/>
        <v/>
      </c>
      <c r="Q25" s="294" t="str">
        <f t="shared" si="7"/>
        <v/>
      </c>
      <c r="R25" s="293" t="str">
        <f>IF($B25="","",VLOOKUP($B25,様式2_1人件費!$S$70:$U$84,3,FALSE))</f>
        <v/>
      </c>
      <c r="S25" s="288" t="str">
        <f t="shared" si="8"/>
        <v/>
      </c>
      <c r="T25" s="294" t="str">
        <f t="shared" si="9"/>
        <v/>
      </c>
      <c r="U25" s="293" t="str">
        <f>IF($B25="","",VLOOKUP($B25,様式2_1人件費!$V$70:$X$84,3,FALSE))</f>
        <v/>
      </c>
      <c r="V25" s="288" t="str">
        <f t="shared" si="10"/>
        <v/>
      </c>
      <c r="W25" s="294" t="str">
        <f t="shared" si="11"/>
        <v/>
      </c>
      <c r="X25" s="293" t="str">
        <f>IF($B25="","",VLOOKUP($B25,様式2_1人件費!$Y$70:$AA$84,3,FALSE))</f>
        <v/>
      </c>
      <c r="Y25" s="288" t="str">
        <f t="shared" si="12"/>
        <v/>
      </c>
      <c r="Z25" s="294" t="str">
        <f t="shared" si="13"/>
        <v/>
      </c>
      <c r="AA25" s="293" t="str">
        <f>IF($B25="","",VLOOKUP($B25,様式2_1人件費!$AB$70:$AD$84,3,FALSE))</f>
        <v/>
      </c>
      <c r="AB25" s="288" t="str">
        <f t="shared" si="14"/>
        <v/>
      </c>
      <c r="AC25" s="290" t="str">
        <f t="shared" si="15"/>
        <v/>
      </c>
      <c r="AD25" s="487" t="str">
        <f t="shared" si="16"/>
        <v/>
      </c>
    </row>
    <row r="26" spans="1:30" ht="27.9" customHeight="1">
      <c r="B26" s="562" t="str">
        <f>IF(様式2_2_2その他原価・一般管理費等!$B26&gt;0,様式2_2_2その他原価・一般管理費等!$B26,"")</f>
        <v/>
      </c>
      <c r="C26" s="562" t="str">
        <f>IF(様式2_2_2その他原価・一般管理費等!$C26&gt;0,様式2_2_2その他原価・一般管理費等!$C26,"")</f>
        <v/>
      </c>
      <c r="D26" s="577" t="str">
        <f>IF(LEFT($B26,1)="G",0,IF(様式2_2_2その他原価・一般管理費等!$D26&gt;0,様式2_2_2その他原価・一般管理費等!$D26,""))</f>
        <v/>
      </c>
      <c r="E26" s="576">
        <f>様式2_2_2その他原価・一般管理費等!$E26</f>
        <v>0</v>
      </c>
      <c r="F26" s="563" t="str">
        <f>IF($B26="","",ROUND(D26*E26,0))</f>
        <v/>
      </c>
      <c r="G26" s="576">
        <f>様式2_2_2その他原価・一般管理費等!$G26</f>
        <v>0</v>
      </c>
      <c r="H26" s="563" t="str">
        <f>IF($B26="","",ROUND((D26+F26)*G26,0))</f>
        <v/>
      </c>
      <c r="I26" s="288" t="str">
        <f>IF($B26="","",VLOOKUP($B26,様式2_1人件費!$J$70:$L$85,3,FALSE))</f>
        <v/>
      </c>
      <c r="J26" s="288" t="str">
        <f t="shared" si="2"/>
        <v/>
      </c>
      <c r="K26" s="294" t="str">
        <f t="shared" si="3"/>
        <v/>
      </c>
      <c r="L26" s="293" t="str">
        <f>IF($B26="","",VLOOKUP($B26,様式2_1人件費!$M$70:$O$84,3,FALSE))</f>
        <v/>
      </c>
      <c r="M26" s="288" t="str">
        <f t="shared" si="4"/>
        <v/>
      </c>
      <c r="N26" s="294" t="str">
        <f t="shared" si="5"/>
        <v/>
      </c>
      <c r="O26" s="293" t="str">
        <f>IF($B26="","",VLOOKUP($B26,様式2_1人件費!$P$70:$R$84,3,FALSE))</f>
        <v/>
      </c>
      <c r="P26" s="288" t="str">
        <f t="shared" si="6"/>
        <v/>
      </c>
      <c r="Q26" s="294" t="str">
        <f t="shared" si="7"/>
        <v/>
      </c>
      <c r="R26" s="293" t="str">
        <f>IF($B26="","",VLOOKUP($B26,様式2_1人件費!$S$70:$U$84,3,FALSE))</f>
        <v/>
      </c>
      <c r="S26" s="288" t="str">
        <f t="shared" si="8"/>
        <v/>
      </c>
      <c r="T26" s="294" t="str">
        <f t="shared" si="9"/>
        <v/>
      </c>
      <c r="U26" s="293" t="str">
        <f>IF($B26="","",VLOOKUP($B26,様式2_1人件費!$V$70:$X$84,3,FALSE))</f>
        <v/>
      </c>
      <c r="V26" s="288" t="str">
        <f t="shared" si="10"/>
        <v/>
      </c>
      <c r="W26" s="294" t="str">
        <f t="shared" si="11"/>
        <v/>
      </c>
      <c r="X26" s="293" t="str">
        <f>IF($B26="","",VLOOKUP($B26,様式2_1人件費!$Y$70:$AA$84,3,FALSE))</f>
        <v/>
      </c>
      <c r="Y26" s="288" t="str">
        <f t="shared" si="12"/>
        <v/>
      </c>
      <c r="Z26" s="294" t="str">
        <f t="shared" si="13"/>
        <v/>
      </c>
      <c r="AA26" s="293" t="str">
        <f>IF($B26="","",VLOOKUP($B26,様式2_1人件費!$AB$70:$AD$84,3,FALSE))</f>
        <v/>
      </c>
      <c r="AB26" s="288" t="str">
        <f t="shared" si="14"/>
        <v/>
      </c>
      <c r="AC26" s="290" t="str">
        <f t="shared" si="15"/>
        <v/>
      </c>
      <c r="AD26" s="487" t="str">
        <f t="shared" si="16"/>
        <v/>
      </c>
    </row>
    <row r="27" spans="1:30" ht="27.9" customHeight="1">
      <c r="B27" s="562" t="str">
        <f>IF(様式2_2_2その他原価・一般管理費等!$B27&gt;0,様式2_2_2その他原価・一般管理費等!$B27,"")</f>
        <v/>
      </c>
      <c r="C27" s="562" t="str">
        <f>IF(様式2_2_2その他原価・一般管理費等!$C27&gt;0,様式2_2_2その他原価・一般管理費等!$C27,"")</f>
        <v/>
      </c>
      <c r="D27" s="577" t="str">
        <f>IF(LEFT($B27,1)="G",0,IF(様式2_2_2その他原価・一般管理費等!$D27&gt;0,様式2_2_2その他原価・一般管理費等!$D27,""))</f>
        <v/>
      </c>
      <c r="E27" s="576">
        <f>様式2_2_2その他原価・一般管理費等!$E27</f>
        <v>0</v>
      </c>
      <c r="F27" s="563" t="str">
        <f>IF($B27="","",ROUND(D27*E27,0))</f>
        <v/>
      </c>
      <c r="G27" s="576">
        <f>様式2_2_2その他原価・一般管理費等!$G27</f>
        <v>0</v>
      </c>
      <c r="H27" s="563" t="str">
        <f>IF($B27="","",ROUND((D27+F27)*G27,0))</f>
        <v/>
      </c>
      <c r="I27" s="288" t="str">
        <f>IF($B27="","",VLOOKUP($B27,様式2_1人件費!$J$70:$L$85,3,FALSE))</f>
        <v/>
      </c>
      <c r="J27" s="288" t="str">
        <f t="shared" si="2"/>
        <v/>
      </c>
      <c r="K27" s="294" t="str">
        <f t="shared" si="3"/>
        <v/>
      </c>
      <c r="L27" s="293" t="str">
        <f>IF($B27="","",VLOOKUP($B27,様式2_1人件費!$M$70:$O$84,3,FALSE))</f>
        <v/>
      </c>
      <c r="M27" s="288" t="str">
        <f t="shared" si="4"/>
        <v/>
      </c>
      <c r="N27" s="294" t="str">
        <f t="shared" si="5"/>
        <v/>
      </c>
      <c r="O27" s="293" t="str">
        <f>IF($B27="","",VLOOKUP($B27,様式2_1人件費!$P$70:$R$84,3,FALSE))</f>
        <v/>
      </c>
      <c r="P27" s="288" t="str">
        <f t="shared" si="6"/>
        <v/>
      </c>
      <c r="Q27" s="294" t="str">
        <f t="shared" si="7"/>
        <v/>
      </c>
      <c r="R27" s="293" t="str">
        <f>IF($B27="","",VLOOKUP($B27,様式2_1人件費!$S$70:$U$84,3,FALSE))</f>
        <v/>
      </c>
      <c r="S27" s="288" t="str">
        <f t="shared" si="8"/>
        <v/>
      </c>
      <c r="T27" s="294" t="str">
        <f t="shared" si="9"/>
        <v/>
      </c>
      <c r="U27" s="293" t="str">
        <f>IF($B27="","",VLOOKUP($B27,様式2_1人件費!$V$70:$X$84,3,FALSE))</f>
        <v/>
      </c>
      <c r="V27" s="288" t="str">
        <f t="shared" si="10"/>
        <v/>
      </c>
      <c r="W27" s="294" t="str">
        <f t="shared" si="11"/>
        <v/>
      </c>
      <c r="X27" s="293" t="str">
        <f>IF($B27="","",VLOOKUP($B27,様式2_1人件費!$Y$70:$AA$84,3,FALSE))</f>
        <v/>
      </c>
      <c r="Y27" s="288" t="str">
        <f t="shared" si="12"/>
        <v/>
      </c>
      <c r="Z27" s="294" t="str">
        <f t="shared" si="13"/>
        <v/>
      </c>
      <c r="AA27" s="293" t="str">
        <f>IF($B27="","",VLOOKUP($B27,様式2_1人件費!$AB$70:$AD$84,3,FALSE))</f>
        <v/>
      </c>
      <c r="AB27" s="288" t="str">
        <f t="shared" si="14"/>
        <v/>
      </c>
      <c r="AC27" s="290" t="str">
        <f t="shared" si="15"/>
        <v/>
      </c>
      <c r="AD27" s="487" t="str">
        <f t="shared" si="16"/>
        <v/>
      </c>
    </row>
    <row r="28" spans="1:30" ht="27.9" customHeight="1">
      <c r="C28" s="49" t="s">
        <v>171</v>
      </c>
      <c r="D28" s="89">
        <f>SUM(D13:D27)</f>
        <v>0</v>
      </c>
      <c r="E28" s="286"/>
      <c r="F28" s="89">
        <f>SUM(F13:F27)</f>
        <v>0</v>
      </c>
      <c r="G28" s="270"/>
      <c r="H28" s="89">
        <f>SUM(H13:H27)</f>
        <v>0</v>
      </c>
      <c r="I28" s="504">
        <f>SUM(I13:I27)</f>
        <v>0</v>
      </c>
      <c r="J28" s="504">
        <f>SUM(J13:J27)</f>
        <v>0</v>
      </c>
      <c r="K28" s="505">
        <f t="shared" ref="K28" si="17">SUM(K13:K27)</f>
        <v>0</v>
      </c>
      <c r="L28" s="288">
        <f>SUM(L13:L27)</f>
        <v>0</v>
      </c>
      <c r="M28" s="288">
        <f>SUM(M13:M27)</f>
        <v>0</v>
      </c>
      <c r="N28" s="290">
        <f t="shared" ref="N28:AC28" si="18">SUM(N13:N27)</f>
        <v>0</v>
      </c>
      <c r="O28" s="288">
        <f t="shared" si="18"/>
        <v>0</v>
      </c>
      <c r="P28" s="288">
        <f t="shared" si="18"/>
        <v>0</v>
      </c>
      <c r="Q28" s="290">
        <f t="shared" si="18"/>
        <v>0</v>
      </c>
      <c r="R28" s="288">
        <f t="shared" si="18"/>
        <v>0</v>
      </c>
      <c r="S28" s="288">
        <f t="shared" si="18"/>
        <v>0</v>
      </c>
      <c r="T28" s="290">
        <f t="shared" si="18"/>
        <v>0</v>
      </c>
      <c r="U28" s="288">
        <f t="shared" si="18"/>
        <v>0</v>
      </c>
      <c r="V28" s="288">
        <f t="shared" si="18"/>
        <v>0</v>
      </c>
      <c r="W28" s="290">
        <f t="shared" si="18"/>
        <v>0</v>
      </c>
      <c r="X28" s="288">
        <f t="shared" si="18"/>
        <v>0</v>
      </c>
      <c r="Y28" s="288">
        <f t="shared" si="18"/>
        <v>0</v>
      </c>
      <c r="Z28" s="290">
        <f t="shared" si="18"/>
        <v>0</v>
      </c>
      <c r="AA28" s="288">
        <f t="shared" si="18"/>
        <v>0</v>
      </c>
      <c r="AB28" s="288">
        <f t="shared" si="18"/>
        <v>0</v>
      </c>
      <c r="AC28" s="290">
        <f t="shared" si="18"/>
        <v>0</v>
      </c>
      <c r="AD28" s="487">
        <f t="shared" si="16"/>
        <v>0</v>
      </c>
    </row>
    <row r="29" spans="1:30" ht="12" customHeight="1" thickBot="1">
      <c r="A29" s="213"/>
      <c r="C29" s="49"/>
      <c r="D29" s="91"/>
      <c r="F29" s="91"/>
      <c r="H29" s="91"/>
      <c r="I29" s="288">
        <f>ROUNDDOWN(I28,-3)</f>
        <v>0</v>
      </c>
      <c r="J29" s="288">
        <f>ROUNDDOWN(J28,-3)</f>
        <v>0</v>
      </c>
      <c r="K29" s="288">
        <f t="shared" ref="K29" si="19">ROUNDDOWN(K28,-3)</f>
        <v>0</v>
      </c>
      <c r="L29" s="288">
        <f>ROUNDDOWN(L28,-3)</f>
        <v>0</v>
      </c>
      <c r="M29" s="288">
        <f>ROUNDDOWN(M28,-3)</f>
        <v>0</v>
      </c>
      <c r="N29" s="288">
        <f t="shared" ref="N29:AC29" si="20">ROUNDDOWN(N28,-3)</f>
        <v>0</v>
      </c>
      <c r="O29" s="288">
        <f t="shared" si="20"/>
        <v>0</v>
      </c>
      <c r="P29" s="288">
        <f t="shared" si="20"/>
        <v>0</v>
      </c>
      <c r="Q29" s="288">
        <f t="shared" si="20"/>
        <v>0</v>
      </c>
      <c r="R29" s="288">
        <f t="shared" si="20"/>
        <v>0</v>
      </c>
      <c r="S29" s="288">
        <f t="shared" si="20"/>
        <v>0</v>
      </c>
      <c r="T29" s="288">
        <f t="shared" si="20"/>
        <v>0</v>
      </c>
      <c r="U29" s="288">
        <f t="shared" si="20"/>
        <v>0</v>
      </c>
      <c r="V29" s="288">
        <f t="shared" si="20"/>
        <v>0</v>
      </c>
      <c r="W29" s="288">
        <f t="shared" si="20"/>
        <v>0</v>
      </c>
      <c r="X29" s="288">
        <f t="shared" si="20"/>
        <v>0</v>
      </c>
      <c r="Y29" s="288">
        <f t="shared" si="20"/>
        <v>0</v>
      </c>
      <c r="Z29" s="288">
        <f t="shared" si="20"/>
        <v>0</v>
      </c>
      <c r="AA29" s="288">
        <f t="shared" si="20"/>
        <v>0</v>
      </c>
      <c r="AB29" s="288">
        <f t="shared" si="20"/>
        <v>0</v>
      </c>
      <c r="AC29" s="288">
        <f t="shared" si="20"/>
        <v>0</v>
      </c>
    </row>
    <row r="30" spans="1:30" ht="33" customHeight="1" thickBot="1">
      <c r="C30" s="15" t="s">
        <v>208</v>
      </c>
      <c r="D30" s="233">
        <f>ROUNDDOWN(D28,-3)</f>
        <v>0</v>
      </c>
      <c r="F30" s="233">
        <f>ROUNDDOWN(F28,-3)</f>
        <v>0</v>
      </c>
      <c r="H30" s="233">
        <f>ROUNDDOWN(H28,-3)</f>
        <v>0</v>
      </c>
      <c r="K30" s="288">
        <f>SUM(I29:K29)</f>
        <v>0</v>
      </c>
      <c r="N30" s="288">
        <f>SUM(L29:N29)</f>
        <v>0</v>
      </c>
      <c r="Q30" s="288">
        <f>SUM(O29:Q29)</f>
        <v>0</v>
      </c>
      <c r="T30" s="288">
        <f>SUM(R29:T29)</f>
        <v>0</v>
      </c>
      <c r="W30" s="288">
        <f>SUM(U29:W29)</f>
        <v>0</v>
      </c>
      <c r="Z30" s="288">
        <f>SUM(X29:Z29)</f>
        <v>0</v>
      </c>
      <c r="AC30" s="288">
        <f>SUM(AA29:AC29)</f>
        <v>0</v>
      </c>
    </row>
    <row r="31" spans="1:30" ht="21.75" customHeight="1"/>
    <row r="32" spans="1:30"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spans="1:8" ht="24" customHeight="1">
      <c r="A49" s="211"/>
      <c r="C49" s="29"/>
      <c r="D49" s="29"/>
      <c r="E49" s="29"/>
      <c r="F49" s="29"/>
      <c r="G49" s="29"/>
      <c r="H49" s="29"/>
    </row>
    <row r="50" spans="1:8" ht="62.1" customHeight="1">
      <c r="A50" s="212"/>
      <c r="B50" s="215"/>
      <c r="C50" s="628"/>
      <c r="D50" s="628"/>
      <c r="E50" s="628"/>
      <c r="F50" s="628"/>
      <c r="G50" s="628"/>
      <c r="H50" s="628"/>
    </row>
    <row r="51" spans="1:8" ht="30" customHeight="1">
      <c r="A51" s="212"/>
      <c r="B51" s="157"/>
      <c r="C51" s="229"/>
      <c r="D51" s="230"/>
      <c r="E51" s="229"/>
      <c r="F51" s="227"/>
      <c r="G51" s="229"/>
      <c r="H51" s="227"/>
    </row>
    <row r="52" spans="1:8" ht="30" customHeight="1">
      <c r="A52" s="212"/>
      <c r="B52" s="157"/>
      <c r="C52" s="229"/>
      <c r="D52" s="230"/>
      <c r="E52" s="229"/>
      <c r="F52" s="227"/>
      <c r="G52" s="229"/>
      <c r="H52" s="227"/>
    </row>
    <row r="53" spans="1:8" ht="30" customHeight="1">
      <c r="A53" s="212"/>
      <c r="B53" s="157"/>
      <c r="C53" s="229"/>
      <c r="D53" s="230"/>
      <c r="E53" s="229"/>
      <c r="F53" s="227"/>
      <c r="G53" s="229"/>
      <c r="H53" s="227"/>
    </row>
    <row r="54" spans="1:8" ht="30" customHeight="1">
      <c r="A54" s="212"/>
      <c r="B54" s="157"/>
      <c r="C54" s="229"/>
      <c r="D54" s="230"/>
      <c r="E54" s="229"/>
      <c r="F54" s="227"/>
      <c r="G54" s="229"/>
      <c r="H54" s="227"/>
    </row>
    <row r="55" spans="1:8" ht="30" customHeight="1">
      <c r="A55" s="212"/>
      <c r="B55" s="157"/>
      <c r="C55" s="229"/>
      <c r="D55" s="230"/>
      <c r="E55" s="229"/>
      <c r="F55" s="227"/>
      <c r="G55" s="229"/>
      <c r="H55" s="227"/>
    </row>
    <row r="56" spans="1:8" ht="30" customHeight="1">
      <c r="A56" s="212"/>
      <c r="B56" s="157"/>
      <c r="C56" s="224"/>
      <c r="D56" s="225"/>
      <c r="E56" s="226"/>
      <c r="F56" s="227"/>
      <c r="G56" s="228"/>
      <c r="H56" s="227"/>
    </row>
    <row r="57" spans="1:8" ht="30" customHeight="1">
      <c r="A57" s="212"/>
      <c r="B57" s="157"/>
      <c r="C57" s="224"/>
      <c r="D57" s="225"/>
      <c r="E57" s="226"/>
      <c r="F57" s="227"/>
      <c r="G57" s="226"/>
      <c r="H57" s="227"/>
    </row>
    <row r="58" spans="1:8" ht="30" customHeight="1">
      <c r="A58" s="212"/>
      <c r="B58" s="157"/>
      <c r="C58" s="221"/>
      <c r="D58" s="216"/>
      <c r="E58" s="55"/>
      <c r="F58" s="217"/>
      <c r="G58" s="55"/>
      <c r="H58" s="217"/>
    </row>
    <row r="59" spans="1:8" ht="30" customHeight="1">
      <c r="A59" s="212"/>
      <c r="B59" s="157"/>
      <c r="C59" s="221"/>
      <c r="D59" s="216"/>
      <c r="E59" s="55"/>
      <c r="F59" s="217"/>
      <c r="G59" s="55"/>
      <c r="H59" s="217"/>
    </row>
    <row r="60" spans="1:8" ht="30" customHeight="1">
      <c r="A60" s="212"/>
      <c r="B60" s="157"/>
      <c r="C60" s="221"/>
      <c r="D60" s="216"/>
      <c r="E60" s="55"/>
      <c r="F60" s="217"/>
      <c r="G60" s="55"/>
      <c r="H60" s="217"/>
    </row>
    <row r="61" spans="1:8" ht="30" hidden="1" customHeight="1">
      <c r="A61" s="212"/>
      <c r="B61" s="157"/>
      <c r="C61" s="221"/>
      <c r="D61" s="216"/>
      <c r="E61" s="55"/>
      <c r="F61" s="217"/>
      <c r="G61" s="55"/>
      <c r="H61" s="217"/>
    </row>
    <row r="62" spans="1:8" ht="30" hidden="1" customHeight="1">
      <c r="A62" s="212"/>
      <c r="B62" s="157"/>
      <c r="C62" s="221"/>
      <c r="D62" s="216"/>
      <c r="E62" s="55"/>
      <c r="F62" s="217"/>
      <c r="G62" s="55"/>
      <c r="H62" s="217"/>
    </row>
    <row r="63" spans="1:8" ht="30" hidden="1" customHeight="1">
      <c r="A63" s="212"/>
      <c r="B63" s="157"/>
      <c r="C63" s="221"/>
      <c r="D63" s="216"/>
      <c r="E63" s="55"/>
      <c r="F63" s="217"/>
      <c r="G63" s="55"/>
      <c r="H63" s="217"/>
    </row>
    <row r="64" spans="1:8" ht="30" hidden="1" customHeight="1">
      <c r="A64" s="212"/>
      <c r="B64" s="157"/>
      <c r="C64" s="221"/>
      <c r="D64" s="216"/>
      <c r="E64" s="55"/>
      <c r="F64" s="217"/>
      <c r="G64" s="55"/>
      <c r="H64" s="217"/>
    </row>
    <row r="65" spans="1:8" ht="30" hidden="1" customHeight="1" thickBot="1">
      <c r="B65" s="157"/>
      <c r="C65" s="221"/>
      <c r="D65" s="216"/>
      <c r="E65" s="55"/>
      <c r="F65" s="217"/>
      <c r="G65" s="55"/>
      <c r="H65" s="217"/>
    </row>
    <row r="66" spans="1:8" ht="37.5" customHeight="1">
      <c r="B66" s="157"/>
      <c r="C66" s="221"/>
      <c r="F66" s="91"/>
      <c r="H66" s="91"/>
    </row>
    <row r="67" spans="1:8" ht="26.4" customHeight="1">
      <c r="B67" s="157"/>
      <c r="C67" s="221"/>
      <c r="F67" s="91"/>
      <c r="H67" s="91"/>
    </row>
    <row r="68" spans="1:8" ht="15" hidden="1" customHeight="1" thickBot="1"/>
    <row r="69" spans="1:8" hidden="1">
      <c r="A69" s="167"/>
    </row>
    <row r="70" spans="1:8" hidden="1">
      <c r="A70" s="167"/>
    </row>
    <row r="71" spans="1:8" hidden="1">
      <c r="A71" s="167"/>
    </row>
    <row r="72" spans="1:8" hidden="1">
      <c r="A72" s="167"/>
    </row>
    <row r="73" spans="1:8" hidden="1">
      <c r="A73" s="167"/>
    </row>
    <row r="74" spans="1:8" hidden="1">
      <c r="A74" s="167"/>
    </row>
    <row r="75" spans="1:8" hidden="1">
      <c r="A75" s="167"/>
    </row>
    <row r="76" spans="1:8" hidden="1">
      <c r="A76" s="167"/>
    </row>
    <row r="77" spans="1:8" hidden="1">
      <c r="A77" s="167"/>
    </row>
    <row r="78" spans="1:8" hidden="1">
      <c r="A78" s="167"/>
    </row>
    <row r="79" spans="1:8" hidden="1">
      <c r="A79" s="167"/>
    </row>
    <row r="80" spans="1:8" hidden="1">
      <c r="A80" s="167"/>
    </row>
    <row r="81" spans="1:1" hidden="1">
      <c r="A81" s="167"/>
    </row>
    <row r="82" spans="1:1" hidden="1">
      <c r="A82" s="167"/>
    </row>
    <row r="83" spans="1:1" hidden="1">
      <c r="A83" s="167"/>
    </row>
    <row r="84" spans="1:1" hidden="1">
      <c r="A84" s="167"/>
    </row>
    <row r="85" spans="1:1" hidden="1"/>
    <row r="86" spans="1:1" ht="30" hidden="1" customHeight="1" thickBot="1"/>
    <row r="87" spans="1:1" ht="30" customHeight="1"/>
    <row r="88" spans="1:1" ht="30" customHeight="1"/>
    <row r="89" spans="1:1" ht="32.25" customHeight="1"/>
  </sheetData>
  <mergeCells count="13">
    <mergeCell ref="O11:Q11"/>
    <mergeCell ref="R11:T11"/>
    <mergeCell ref="U11:W11"/>
    <mergeCell ref="X11:Z11"/>
    <mergeCell ref="AA11:AC11"/>
    <mergeCell ref="F4:H4"/>
    <mergeCell ref="I11:K11"/>
    <mergeCell ref="L11:N11"/>
    <mergeCell ref="C50:H50"/>
    <mergeCell ref="E10:F10"/>
    <mergeCell ref="G10:H10"/>
    <mergeCell ref="E11:F11"/>
    <mergeCell ref="G11:H11"/>
  </mergeCells>
  <phoneticPr fontId="2"/>
  <pageMargins left="0.31496062992125984" right="0.11811023622047245" top="0.74803149606299213" bottom="0.35433070866141736"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00B0F0"/>
    <pageSetUpPr fitToPage="1"/>
  </sheetPr>
  <dimension ref="A1:I62"/>
  <sheetViews>
    <sheetView showGridLines="0" view="pageBreakPreview" topLeftCell="A2" zoomScale="89" zoomScaleNormal="80" zoomScaleSheetLayoutView="89" workbookViewId="0">
      <selection activeCell="G44" sqref="G44"/>
    </sheetView>
  </sheetViews>
  <sheetFormatPr defaultColWidth="9" defaultRowHeight="14.4"/>
  <cols>
    <col min="1" max="1" width="6.59765625" style="15" customWidth="1"/>
    <col min="2" max="2" width="16.59765625" style="15" customWidth="1"/>
    <col min="3" max="3" width="8.59765625" style="53" customWidth="1"/>
    <col min="4" max="4" width="14.59765625" style="15" customWidth="1"/>
    <col min="5" max="5" width="8.59765625" style="53" customWidth="1"/>
    <col min="6" max="6" width="14.5" style="15" customWidth="1"/>
    <col min="7" max="7" width="18.59765625" style="15" customWidth="1"/>
    <col min="8" max="8" width="9.09765625" style="15" customWidth="1"/>
    <col min="9" max="16384" width="9" style="15"/>
  </cols>
  <sheetData>
    <row r="1" spans="1:9" ht="18" hidden="1" customHeight="1">
      <c r="A1" s="638"/>
      <c r="B1" s="638"/>
      <c r="C1" s="638"/>
      <c r="D1" s="638"/>
      <c r="E1" s="638"/>
      <c r="F1" s="638"/>
      <c r="G1" s="638"/>
    </row>
    <row r="2" spans="1:9" ht="12" customHeight="1" thickBot="1">
      <c r="A2" s="18"/>
      <c r="B2" s="18"/>
      <c r="C2" s="26"/>
      <c r="D2" s="29"/>
      <c r="E2" s="36"/>
      <c r="F2" s="29"/>
      <c r="G2" s="29"/>
    </row>
    <row r="3" spans="1:9" ht="20.100000000000001" customHeight="1" thickBot="1">
      <c r="A3" s="38" t="s">
        <v>129</v>
      </c>
      <c r="B3" s="38" t="s">
        <v>210</v>
      </c>
      <c r="C3" s="26"/>
      <c r="E3" s="29"/>
      <c r="F3" s="74">
        <f>F5+様式2_4旅費!F4+様式2_4旅費!F6+様式2_5現地活動費!E3+'様式2_6本邦受入活動費&amp;管理費'!E4</f>
        <v>0</v>
      </c>
      <c r="G3" s="29" t="s">
        <v>115</v>
      </c>
    </row>
    <row r="4" spans="1:9" ht="20.100000000000001" customHeight="1">
      <c r="A4" s="27"/>
      <c r="B4" s="28"/>
      <c r="C4" s="26"/>
      <c r="E4" s="29"/>
      <c r="F4" s="36"/>
      <c r="G4" s="149"/>
    </row>
    <row r="5" spans="1:9" ht="20.100000000000001" customHeight="1" thickBot="1">
      <c r="A5" s="39" t="s">
        <v>123</v>
      </c>
      <c r="B5" s="28" t="s">
        <v>211</v>
      </c>
      <c r="C5" s="26"/>
      <c r="E5" s="29"/>
      <c r="F5" s="73">
        <f>F42</f>
        <v>0</v>
      </c>
      <c r="G5" s="29" t="s">
        <v>115</v>
      </c>
    </row>
    <row r="6" spans="1:9" ht="12" customHeight="1" thickTop="1">
      <c r="A6" s="29"/>
      <c r="B6" s="29"/>
      <c r="C6" s="36"/>
      <c r="D6" s="29"/>
      <c r="E6" s="36"/>
      <c r="F6" s="29"/>
      <c r="G6" s="29"/>
    </row>
    <row r="7" spans="1:9" ht="20.100000000000001" customHeight="1" thickBot="1">
      <c r="A7" s="425" t="s">
        <v>212</v>
      </c>
      <c r="B7" s="426"/>
      <c r="C7" s="426"/>
      <c r="D7" s="427">
        <f>F22</f>
        <v>0</v>
      </c>
      <c r="E7" s="425" t="s">
        <v>94</v>
      </c>
      <c r="F7" s="425"/>
      <c r="G7" s="425"/>
    </row>
    <row r="8" spans="1:9" ht="20.100000000000001" customHeight="1">
      <c r="A8" s="649" t="s">
        <v>213</v>
      </c>
      <c r="B8" s="650"/>
      <c r="C8" s="650"/>
      <c r="D8" s="652"/>
      <c r="E8" s="653"/>
      <c r="F8" s="428" t="s">
        <v>214</v>
      </c>
      <c r="G8" s="429" t="s">
        <v>215</v>
      </c>
      <c r="H8" s="485" t="s">
        <v>216</v>
      </c>
      <c r="I8" s="486" t="s">
        <v>217</v>
      </c>
    </row>
    <row r="9" spans="1:9" ht="20.100000000000001" customHeight="1">
      <c r="A9" s="639" t="s">
        <v>218</v>
      </c>
      <c r="B9" s="654"/>
      <c r="C9" s="655"/>
      <c r="D9" s="656"/>
      <c r="E9" s="657"/>
      <c r="F9" s="430">
        <f>'機材様式（別紙明細）'!C4</f>
        <v>0</v>
      </c>
      <c r="G9" s="448" t="s">
        <v>219</v>
      </c>
      <c r="H9" s="48"/>
      <c r="I9" s="302"/>
    </row>
    <row r="10" spans="1:9" ht="20.100000000000001" customHeight="1">
      <c r="A10" s="640"/>
      <c r="B10" s="642"/>
      <c r="C10" s="643"/>
      <c r="D10" s="501"/>
      <c r="E10" s="502"/>
      <c r="F10" s="503"/>
      <c r="G10" s="448"/>
      <c r="H10" s="48"/>
      <c r="I10" s="302"/>
    </row>
    <row r="11" spans="1:9" ht="20.100000000000001" customHeight="1">
      <c r="A11" s="641"/>
      <c r="B11" s="642"/>
      <c r="C11" s="643"/>
      <c r="D11" s="501"/>
      <c r="E11" s="502"/>
      <c r="F11" s="503"/>
      <c r="G11" s="448"/>
      <c r="H11" s="48"/>
      <c r="I11" s="302"/>
    </row>
    <row r="12" spans="1:9" ht="20.100000000000001" customHeight="1">
      <c r="A12" s="644" t="s">
        <v>220</v>
      </c>
      <c r="B12" s="645"/>
      <c r="C12" s="645"/>
      <c r="D12" s="645"/>
      <c r="E12" s="646"/>
      <c r="F12" s="431">
        <f>SUM(F9:F11)</f>
        <v>0</v>
      </c>
      <c r="G12" s="449"/>
      <c r="H12" s="264"/>
    </row>
    <row r="13" spans="1:9" ht="20.100000000000001" customHeight="1">
      <c r="A13" s="639" t="s">
        <v>221</v>
      </c>
      <c r="B13" s="654"/>
      <c r="C13" s="655"/>
      <c r="D13" s="656"/>
      <c r="E13" s="657"/>
      <c r="F13" s="432">
        <f>'機材様式（別紙明細）'!C17</f>
        <v>0</v>
      </c>
      <c r="G13" s="450" t="s">
        <v>222</v>
      </c>
      <c r="H13" s="48"/>
      <c r="I13" s="302"/>
    </row>
    <row r="14" spans="1:9" ht="20.100000000000001" customHeight="1">
      <c r="A14" s="647"/>
      <c r="B14" s="642"/>
      <c r="C14" s="643"/>
      <c r="D14" s="501"/>
      <c r="E14" s="502"/>
      <c r="F14" s="503"/>
      <c r="G14" s="450"/>
      <c r="H14" s="48"/>
      <c r="I14" s="302"/>
    </row>
    <row r="15" spans="1:9" ht="20.100000000000001" customHeight="1">
      <c r="A15" s="648"/>
      <c r="B15" s="642"/>
      <c r="C15" s="643"/>
      <c r="D15" s="501"/>
      <c r="E15" s="502"/>
      <c r="F15" s="503"/>
      <c r="G15" s="450"/>
      <c r="H15" s="48"/>
      <c r="I15" s="302"/>
    </row>
    <row r="16" spans="1:9" ht="20.100000000000001" customHeight="1">
      <c r="A16" s="644" t="s">
        <v>220</v>
      </c>
      <c r="B16" s="645"/>
      <c r="C16" s="645"/>
      <c r="D16" s="645"/>
      <c r="E16" s="646"/>
      <c r="F16" s="431">
        <f>SUM(F13:F15)</f>
        <v>0</v>
      </c>
      <c r="G16" s="451"/>
      <c r="H16" s="264"/>
    </row>
    <row r="17" spans="1:9" ht="20.100000000000001" customHeight="1">
      <c r="A17" s="658" t="s">
        <v>223</v>
      </c>
      <c r="B17" s="654"/>
      <c r="C17" s="655"/>
      <c r="D17" s="656"/>
      <c r="E17" s="657"/>
      <c r="F17" s="433">
        <f>'機材様式（別紙明細）'!C28</f>
        <v>0</v>
      </c>
      <c r="G17" s="452" t="s">
        <v>224</v>
      </c>
      <c r="H17" s="48"/>
      <c r="I17" s="302"/>
    </row>
    <row r="18" spans="1:9" ht="20.100000000000001" customHeight="1">
      <c r="A18" s="659"/>
      <c r="B18" s="642"/>
      <c r="C18" s="643"/>
      <c r="D18" s="501"/>
      <c r="E18" s="502"/>
      <c r="F18" s="503"/>
      <c r="G18" s="453"/>
      <c r="H18" s="48"/>
      <c r="I18" s="302"/>
    </row>
    <row r="19" spans="1:9" ht="20.100000000000001" customHeight="1">
      <c r="A19" s="659"/>
      <c r="B19" s="642"/>
      <c r="C19" s="643"/>
      <c r="D19" s="501"/>
      <c r="E19" s="502"/>
      <c r="F19" s="503"/>
      <c r="G19" s="453"/>
      <c r="H19" s="48"/>
      <c r="I19" s="302"/>
    </row>
    <row r="20" spans="1:9" ht="20.100000000000001" customHeight="1">
      <c r="A20" s="669" t="s">
        <v>220</v>
      </c>
      <c r="B20" s="643"/>
      <c r="C20" s="643"/>
      <c r="D20" s="643"/>
      <c r="E20" s="670"/>
      <c r="F20" s="431">
        <f>SUM(F17:F19)</f>
        <v>0</v>
      </c>
      <c r="G20" s="454"/>
    </row>
    <row r="21" spans="1:9" ht="20.100000000000001" customHeight="1" thickBot="1">
      <c r="A21" s="671" t="s">
        <v>225</v>
      </c>
      <c r="B21" s="672"/>
      <c r="C21" s="672"/>
      <c r="D21" s="672"/>
      <c r="E21" s="672"/>
      <c r="F21" s="434">
        <f>F12+F16+F20</f>
        <v>0</v>
      </c>
      <c r="G21" s="435"/>
    </row>
    <row r="22" spans="1:9" ht="20.100000000000001" customHeight="1" thickBot="1">
      <c r="A22" s="425"/>
      <c r="B22" s="425"/>
      <c r="C22" s="425"/>
      <c r="D22" s="425"/>
      <c r="E22" s="108" t="s">
        <v>226</v>
      </c>
      <c r="F22" s="436">
        <f>ROUNDDOWN(F21,-3)</f>
        <v>0</v>
      </c>
      <c r="G22" s="425"/>
      <c r="H22" s="29"/>
    </row>
    <row r="23" spans="1:9" ht="20.100000000000001" customHeight="1">
      <c r="A23" s="425"/>
      <c r="B23" s="425"/>
      <c r="C23" s="425"/>
      <c r="D23" s="425"/>
      <c r="E23" s="437"/>
      <c r="F23" s="437"/>
      <c r="G23" s="425"/>
    </row>
    <row r="24" spans="1:9" ht="21.9" customHeight="1" thickBot="1">
      <c r="A24" s="425" t="s">
        <v>227</v>
      </c>
      <c r="B24" s="425"/>
      <c r="C24" s="425"/>
      <c r="D24" s="427">
        <f>F32</f>
        <v>0</v>
      </c>
      <c r="E24" s="425" t="s">
        <v>94</v>
      </c>
      <c r="F24" s="425"/>
      <c r="G24" s="425"/>
    </row>
    <row r="25" spans="1:9" ht="20.100000000000001" customHeight="1">
      <c r="A25" s="649" t="s">
        <v>213</v>
      </c>
      <c r="B25" s="650"/>
      <c r="C25" s="651"/>
      <c r="D25" s="428" t="s">
        <v>228</v>
      </c>
      <c r="E25" s="428" t="s">
        <v>229</v>
      </c>
      <c r="F25" s="428" t="s">
        <v>214</v>
      </c>
      <c r="G25" s="429" t="s">
        <v>215</v>
      </c>
      <c r="H25" s="485" t="s">
        <v>216</v>
      </c>
      <c r="I25" s="486" t="s">
        <v>217</v>
      </c>
    </row>
    <row r="26" spans="1:9" ht="20.100000000000001" customHeight="1">
      <c r="A26" s="663"/>
      <c r="B26" s="664"/>
      <c r="C26" s="665"/>
      <c r="D26" s="461"/>
      <c r="E26" s="34"/>
      <c r="F26" s="430">
        <f>D26*E26</f>
        <v>0</v>
      </c>
      <c r="G26" s="468"/>
      <c r="H26" s="48"/>
      <c r="I26" s="316"/>
    </row>
    <row r="27" spans="1:9" ht="20.100000000000001" customHeight="1">
      <c r="A27" s="666"/>
      <c r="B27" s="667"/>
      <c r="C27" s="668"/>
      <c r="D27" s="438"/>
      <c r="E27" s="439"/>
      <c r="F27" s="430">
        <f>D27*E27</f>
        <v>0</v>
      </c>
      <c r="G27" s="465"/>
      <c r="H27" s="48"/>
      <c r="I27" s="316"/>
    </row>
    <row r="28" spans="1:9" ht="20.100000000000001" customHeight="1">
      <c r="A28" s="666"/>
      <c r="B28" s="667"/>
      <c r="C28" s="668"/>
      <c r="D28" s="438"/>
      <c r="E28" s="439"/>
      <c r="F28" s="430">
        <f>D28*E28</f>
        <v>0</v>
      </c>
      <c r="G28" s="465"/>
      <c r="H28" s="48"/>
      <c r="I28" s="316"/>
    </row>
    <row r="29" spans="1:9" ht="20.100000000000001" customHeight="1">
      <c r="A29" s="666"/>
      <c r="B29" s="667"/>
      <c r="C29" s="668"/>
      <c r="D29" s="438"/>
      <c r="E29" s="439"/>
      <c r="F29" s="430">
        <f>D29*E29</f>
        <v>0</v>
      </c>
      <c r="G29" s="465"/>
      <c r="H29" s="48"/>
      <c r="I29" s="316"/>
    </row>
    <row r="30" spans="1:9" ht="20.100000000000001" customHeight="1">
      <c r="A30" s="666"/>
      <c r="B30" s="667"/>
      <c r="C30" s="668"/>
      <c r="D30" s="440"/>
      <c r="E30" s="441"/>
      <c r="F30" s="430">
        <f>D30*E30</f>
        <v>0</v>
      </c>
      <c r="G30" s="466"/>
      <c r="H30" s="48"/>
      <c r="I30" s="316"/>
    </row>
    <row r="31" spans="1:9" ht="20.100000000000001" customHeight="1" thickBot="1">
      <c r="A31" s="660" t="s">
        <v>230</v>
      </c>
      <c r="B31" s="661"/>
      <c r="C31" s="661"/>
      <c r="D31" s="661"/>
      <c r="E31" s="662"/>
      <c r="F31" s="434">
        <f>SUM(F26:F30)</f>
        <v>0</v>
      </c>
      <c r="G31" s="467"/>
    </row>
    <row r="32" spans="1:9" ht="20.100000000000001" customHeight="1" thickBot="1">
      <c r="A32" s="425"/>
      <c r="B32" s="425"/>
      <c r="C32" s="425"/>
      <c r="D32" s="425"/>
      <c r="E32" s="108" t="s">
        <v>226</v>
      </c>
      <c r="F32" s="436">
        <f>ROUNDDOWN(F31,-3)</f>
        <v>0</v>
      </c>
      <c r="G32" s="463"/>
    </row>
    <row r="33" spans="1:9" ht="20.100000000000001" customHeight="1">
      <c r="A33" s="425"/>
      <c r="B33" s="425"/>
      <c r="C33" s="425"/>
      <c r="D33" s="425"/>
      <c r="E33" s="437"/>
      <c r="F33" s="442"/>
      <c r="G33" s="463"/>
    </row>
    <row r="34" spans="1:9" ht="20.100000000000001" customHeight="1" thickBot="1">
      <c r="A34" s="345" t="s">
        <v>231</v>
      </c>
      <c r="B34" s="345"/>
      <c r="C34" s="425"/>
      <c r="D34" s="427">
        <f>F40</f>
        <v>0</v>
      </c>
      <c r="E34" s="425" t="s">
        <v>94</v>
      </c>
      <c r="F34" s="425"/>
      <c r="G34" s="463"/>
    </row>
    <row r="35" spans="1:9" ht="20.100000000000001" customHeight="1">
      <c r="A35" s="649" t="s">
        <v>213</v>
      </c>
      <c r="B35" s="650"/>
      <c r="C35" s="651"/>
      <c r="D35" s="428" t="s">
        <v>228</v>
      </c>
      <c r="E35" s="428" t="s">
        <v>229</v>
      </c>
      <c r="F35" s="428" t="s">
        <v>214</v>
      </c>
      <c r="G35" s="464" t="s">
        <v>215</v>
      </c>
      <c r="H35" s="485" t="s">
        <v>216</v>
      </c>
      <c r="I35" s="486" t="s">
        <v>217</v>
      </c>
    </row>
    <row r="36" spans="1:9" ht="20.100000000000001" customHeight="1">
      <c r="A36" s="663"/>
      <c r="B36" s="664"/>
      <c r="C36" s="665"/>
      <c r="D36" s="461"/>
      <c r="E36" s="462"/>
      <c r="F36" s="430">
        <f>D36*E36</f>
        <v>0</v>
      </c>
      <c r="G36" s="469"/>
      <c r="H36" s="48"/>
      <c r="I36" s="316"/>
    </row>
    <row r="37" spans="1:9" ht="20.100000000000001" customHeight="1">
      <c r="A37" s="663"/>
      <c r="B37" s="664"/>
      <c r="C37" s="665"/>
      <c r="D37" s="461"/>
      <c r="E37" s="462"/>
      <c r="F37" s="430">
        <f>D37*E37</f>
        <v>0</v>
      </c>
      <c r="G37" s="469"/>
      <c r="H37" s="48"/>
      <c r="I37" s="316"/>
    </row>
    <row r="38" spans="1:9" ht="20.100000000000001" customHeight="1">
      <c r="A38" s="666"/>
      <c r="B38" s="667"/>
      <c r="C38" s="668"/>
      <c r="D38" s="440"/>
      <c r="E38" s="443"/>
      <c r="F38" s="430">
        <f>D38*E38</f>
        <v>0</v>
      </c>
      <c r="G38" s="470"/>
      <c r="H38" s="48"/>
      <c r="I38" s="316"/>
    </row>
    <row r="39" spans="1:9" ht="20.100000000000001" customHeight="1" thickBot="1">
      <c r="A39" s="660" t="s">
        <v>230</v>
      </c>
      <c r="B39" s="661"/>
      <c r="C39" s="661"/>
      <c r="D39" s="661"/>
      <c r="E39" s="662"/>
      <c r="F39" s="434">
        <f>SUM(F36:F38)</f>
        <v>0</v>
      </c>
      <c r="G39" s="471"/>
    </row>
    <row r="40" spans="1:9" ht="20.100000000000001" customHeight="1" thickBot="1">
      <c r="A40" s="425"/>
      <c r="B40" s="425"/>
      <c r="C40" s="425"/>
      <c r="D40" s="425"/>
      <c r="E40" s="108" t="s">
        <v>226</v>
      </c>
      <c r="F40" s="436">
        <f>ROUNDDOWN(F39,-3)</f>
        <v>0</v>
      </c>
      <c r="G40" s="425"/>
    </row>
    <row r="41" spans="1:9" ht="20.100000000000001" customHeight="1">
      <c r="A41" s="425"/>
      <c r="B41" s="425"/>
      <c r="C41" s="425"/>
      <c r="D41" s="425"/>
      <c r="E41" s="437"/>
      <c r="F41" s="442"/>
      <c r="G41" s="425"/>
    </row>
    <row r="42" spans="1:9" ht="20.100000000000001" customHeight="1">
      <c r="A42" s="425" t="s">
        <v>232</v>
      </c>
      <c r="B42" s="425"/>
      <c r="C42" s="425"/>
      <c r="D42" s="345"/>
      <c r="E42" s="444"/>
      <c r="F42" s="445">
        <f>D7+D24+D34</f>
        <v>0</v>
      </c>
      <c r="G42" s="446" t="s">
        <v>94</v>
      </c>
    </row>
    <row r="43" spans="1:9" ht="20.100000000000001" customHeight="1">
      <c r="A43" s="425"/>
      <c r="B43" s="425"/>
      <c r="C43" s="425"/>
      <c r="D43" s="425"/>
      <c r="E43" s="425"/>
      <c r="F43" s="425"/>
      <c r="G43" s="425"/>
    </row>
    <row r="44" spans="1:9" ht="20.100000000000001" customHeight="1">
      <c r="A44" s="425"/>
      <c r="B44" s="425"/>
      <c r="C44" s="447"/>
      <c r="D44" s="425"/>
      <c r="E44" s="447"/>
      <c r="F44" s="425"/>
      <c r="G44" s="425"/>
    </row>
    <row r="45" spans="1:9">
      <c r="A45" s="37"/>
      <c r="B45" s="29"/>
      <c r="C45" s="36"/>
      <c r="D45" s="29"/>
      <c r="E45" s="36"/>
      <c r="F45" s="29"/>
      <c r="G45" s="29"/>
    </row>
    <row r="49" spans="1:4">
      <c r="D49" s="53"/>
    </row>
    <row r="50" spans="1:4">
      <c r="D50" s="53"/>
    </row>
    <row r="52" spans="1:4">
      <c r="A52" s="263" t="s">
        <v>233</v>
      </c>
      <c r="B52" s="263"/>
      <c r="C52" s="263"/>
    </row>
    <row r="53" spans="1:4" hidden="1">
      <c r="A53" s="4"/>
      <c r="B53" s="4" t="s">
        <v>234</v>
      </c>
      <c r="C53" s="4"/>
    </row>
    <row r="54" spans="1:4" hidden="1">
      <c r="A54" s="4"/>
      <c r="B54" s="94">
        <v>1</v>
      </c>
      <c r="C54" s="265">
        <f>ROUNDDOWN(SUMIF($I$26:$I$48,B54,$F$26:$F$48),-3)</f>
        <v>0</v>
      </c>
    </row>
    <row r="55" spans="1:4" hidden="1">
      <c r="A55" s="4"/>
      <c r="B55" s="94">
        <v>2</v>
      </c>
      <c r="C55" s="265">
        <f t="shared" ref="C55:C60" si="0">ROUNDDOWN(SUMIF($I$26:$I$48,B55,$F$26:$F$48),-3)</f>
        <v>0</v>
      </c>
    </row>
    <row r="56" spans="1:4" hidden="1">
      <c r="A56" s="4"/>
      <c r="B56" s="94">
        <v>3</v>
      </c>
      <c r="C56" s="265">
        <f t="shared" si="0"/>
        <v>0</v>
      </c>
    </row>
    <row r="57" spans="1:4" hidden="1">
      <c r="A57" s="4"/>
      <c r="B57" s="94">
        <v>4</v>
      </c>
      <c r="C57" s="265">
        <f t="shared" si="0"/>
        <v>0</v>
      </c>
    </row>
    <row r="58" spans="1:4" hidden="1">
      <c r="A58" s="4"/>
      <c r="B58" s="94">
        <v>5</v>
      </c>
      <c r="C58" s="265">
        <f t="shared" si="0"/>
        <v>0</v>
      </c>
    </row>
    <row r="59" spans="1:4" hidden="1">
      <c r="A59" s="4"/>
      <c r="B59" s="94">
        <v>6</v>
      </c>
      <c r="C59" s="265">
        <f t="shared" si="0"/>
        <v>0</v>
      </c>
    </row>
    <row r="60" spans="1:4" hidden="1">
      <c r="A60" s="4"/>
      <c r="B60" s="94">
        <v>7</v>
      </c>
      <c r="C60" s="265">
        <f t="shared" si="0"/>
        <v>0</v>
      </c>
    </row>
    <row r="61" spans="1:4" hidden="1"/>
    <row r="62" spans="1:4" hidden="1"/>
  </sheetData>
  <mergeCells count="30">
    <mergeCell ref="A39:E39"/>
    <mergeCell ref="B19:C19"/>
    <mergeCell ref="A26:C26"/>
    <mergeCell ref="A29:C29"/>
    <mergeCell ref="A30:C30"/>
    <mergeCell ref="A36:C36"/>
    <mergeCell ref="A37:C37"/>
    <mergeCell ref="A38:C38"/>
    <mergeCell ref="A27:C27"/>
    <mergeCell ref="A28:C28"/>
    <mergeCell ref="A31:E31"/>
    <mergeCell ref="A20:E20"/>
    <mergeCell ref="A25:C25"/>
    <mergeCell ref="A21:E21"/>
    <mergeCell ref="B18:C18"/>
    <mergeCell ref="A13:A15"/>
    <mergeCell ref="B15:C15"/>
    <mergeCell ref="A35:C35"/>
    <mergeCell ref="A8:E8"/>
    <mergeCell ref="B9:E9"/>
    <mergeCell ref="B13:E13"/>
    <mergeCell ref="B17:E17"/>
    <mergeCell ref="A16:E16"/>
    <mergeCell ref="B14:C14"/>
    <mergeCell ref="A17:A19"/>
    <mergeCell ref="A1:G1"/>
    <mergeCell ref="A9:A11"/>
    <mergeCell ref="B10:C10"/>
    <mergeCell ref="B11:C11"/>
    <mergeCell ref="A12:E12"/>
  </mergeCells>
  <phoneticPr fontId="2"/>
  <dataValidations count="2">
    <dataValidation type="list" operator="greaterThanOrEqual" allowBlank="1" showInputMessage="1" showErrorMessage="1" sqref="I9:I11 I13:I15 I17:I19" xr:uid="{00000000-0002-0000-0800-000000000000}">
      <formula1>"選択不可"</formula1>
    </dataValidation>
    <dataValidation type="list" operator="greaterThanOrEqual" allowBlank="1" showInputMessage="1" showErrorMessage="1" sqref="I26:I30 I36:I38" xr:uid="{00000000-0002-0000-0800-000001000000}">
      <formula1>"1,2,3,4,5,6,7,精算"</formula1>
    </dataValidation>
  </dataValidations>
  <pageMargins left="0.31496062992125984" right="0.11811023622047245" top="0.74803149606299213" bottom="0.35433070866141736"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E44612B749DA843A58A5B6EF5958D0F" ma:contentTypeVersion="14" ma:contentTypeDescription="新しいドキュメントを作成します。" ma:contentTypeScope="" ma:versionID="491c4d81449856380a9b9aff2a50e37e">
  <xsd:schema xmlns:xsd="http://www.w3.org/2001/XMLSchema" xmlns:xs="http://www.w3.org/2001/XMLSchema" xmlns:p="http://schemas.microsoft.com/office/2006/metadata/properties" xmlns:ns3="9f7ad151-f813-4cf2-b65f-12034e3a9bca" xmlns:ns4="ad8f79b2-322d-4c43-bfc0-b69f9f82a610" targetNamespace="http://schemas.microsoft.com/office/2006/metadata/properties" ma:root="true" ma:fieldsID="ffc57f2c0eecd06e65d9079f8f980226" ns3:_="" ns4:_="">
    <xsd:import namespace="9f7ad151-f813-4cf2-b65f-12034e3a9bca"/>
    <xsd:import namespace="ad8f79b2-322d-4c43-bfc0-b69f9f82a61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7ad151-f813-4cf2-b65f-12034e3a9b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8f79b2-322d-4c43-bfc0-b69f9f82a610"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SharingHintHash" ma:index="20"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E030433-536E-482B-95F2-60D5791C57A2}">
  <ds:schemaRefs>
    <ds:schemaRef ds:uri="http://schemas.microsoft.com/sharepoint/v3/contenttype/forms"/>
  </ds:schemaRefs>
</ds:datastoreItem>
</file>

<file path=customXml/itemProps2.xml><?xml version="1.0" encoding="utf-8"?>
<ds:datastoreItem xmlns:ds="http://schemas.openxmlformats.org/officeDocument/2006/customXml" ds:itemID="{B474FBB6-B15B-43E9-BDDC-13CD1DC72D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7ad151-f813-4cf2-b65f-12034e3a9bca"/>
    <ds:schemaRef ds:uri="ad8f79b2-322d-4c43-bfc0-b69f9f82a6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FC4E64C-1606-4870-9503-E4A778DC62F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40</vt:i4>
      </vt:variant>
    </vt:vector>
  </HeadingPairs>
  <TitlesOfParts>
    <vt:vector size="56" baseType="lpstr">
      <vt:lpstr>入力方法</vt:lpstr>
      <vt:lpstr>従事者明細</vt:lpstr>
      <vt:lpstr> 表紙</vt:lpstr>
      <vt:lpstr>様式1</vt:lpstr>
      <vt:lpstr>様式1_銀行外</vt:lpstr>
      <vt:lpstr>様式2_1人件費</vt:lpstr>
      <vt:lpstr>様式2_2_2その他原価・一般管理費等</vt:lpstr>
      <vt:lpstr>様式2_2_2銀外</vt:lpstr>
      <vt:lpstr>様式2_3機材</vt:lpstr>
      <vt:lpstr>様式2_4旅費</vt:lpstr>
      <vt:lpstr>様式2_4銀行外</vt:lpstr>
      <vt:lpstr>様式2_5現地活動費</vt:lpstr>
      <vt:lpstr>様式2_6本邦受入活動費&amp;管理費</vt:lpstr>
      <vt:lpstr>機材様式（別紙明細）</vt:lpstr>
      <vt:lpstr>業務従事者名簿</vt:lpstr>
      <vt:lpstr>部分払・年度別詳細</vt:lpstr>
      <vt:lpstr>' 表紙'!Print_Area</vt:lpstr>
      <vt:lpstr>'機材様式（別紙明細）'!Print_Area</vt:lpstr>
      <vt:lpstr>業務従事者名簿!Print_Area</vt:lpstr>
      <vt:lpstr>従事者明細!Print_Area</vt:lpstr>
      <vt:lpstr>入力方法!Print_Area</vt:lpstr>
      <vt:lpstr>部分払・年度別詳細!Print_Area</vt:lpstr>
      <vt:lpstr>様式1!Print_Area</vt:lpstr>
      <vt:lpstr>様式1_銀行外!Print_Area</vt:lpstr>
      <vt:lpstr>様式2_1人件費!Print_Area</vt:lpstr>
      <vt:lpstr>様式2_2_2その他原価・一般管理費等!Print_Area</vt:lpstr>
      <vt:lpstr>様式2_2_2銀外!Print_Area</vt:lpstr>
      <vt:lpstr>様式2_3機材!Print_Area</vt:lpstr>
      <vt:lpstr>様式2_4銀行外!Print_Area</vt:lpstr>
      <vt:lpstr>様式2_4旅費!Print_Area</vt:lpstr>
      <vt:lpstr>様式2_5現地活動費!Print_Area</vt:lpstr>
      <vt:lpstr>'様式2_6本邦受入活動費&amp;管理費'!Print_Area</vt:lpstr>
      <vt:lpstr>業務従事者名簿!Print_Titles</vt:lpstr>
      <vt:lpstr>様式2_4銀行外!Print_Titles</vt:lpstr>
      <vt:lpstr>様式2_4旅費!Print_Titles</vt:lpstr>
      <vt:lpstr>格付</vt:lpstr>
      <vt:lpstr>様式1_銀行外!契約</vt:lpstr>
      <vt:lpstr>'様式2_6本邦受入活動費&amp;管理費'!契約</vt:lpstr>
      <vt:lpstr>契約</vt:lpstr>
      <vt:lpstr>'様式2_6本邦受入活動費&amp;管理費'!経路</vt:lpstr>
      <vt:lpstr>経路</vt:lpstr>
      <vt:lpstr>様式1_銀行外!見積</vt:lpstr>
      <vt:lpstr>見積</vt:lpstr>
      <vt:lpstr>様式1_銀行外!見積金額</vt:lpstr>
      <vt:lpstr>見積金額</vt:lpstr>
      <vt:lpstr>号数</vt:lpstr>
      <vt:lpstr>様式1_銀行外!事業名</vt:lpstr>
      <vt:lpstr>事業名</vt:lpstr>
      <vt:lpstr>様式1_銀行外!事業名短縮</vt:lpstr>
      <vt:lpstr>事業名短縮</vt:lpstr>
      <vt:lpstr>様式2_4銀行外!宿泊料</vt:lpstr>
      <vt:lpstr>宿泊料</vt:lpstr>
      <vt:lpstr>様式2_4銀行外!日当</vt:lpstr>
      <vt:lpstr>日当</vt:lpstr>
      <vt:lpstr>'様式2_6本邦受入活動費&amp;管理費'!分類</vt:lpstr>
      <vt:lpstr>分類</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様式3_見積金額内訳書・見積金額内訳明細書</dc:title>
  <dc:subject/>
  <dc:creator>JICA</dc:creator>
  <cp:keywords/>
  <dc:description/>
  <cp:lastModifiedBy>YAMAMOTO, Tetsuya[山本 哲也]</cp:lastModifiedBy>
  <cp:revision/>
  <cp:lastPrinted>2022-12-27T07:08:18Z</cp:lastPrinted>
  <dcterms:created xsi:type="dcterms:W3CDTF">2013-03-18T00:38:39Z</dcterms:created>
  <dcterms:modified xsi:type="dcterms:W3CDTF">2022-12-27T07:12:38Z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0x0101001E44612B749DA843A58A5B6EF5958D0F</vt:lpwstr>
  </property>
</Properties>
</file>