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2"/>
  <workbookPr filterPrivacy="1" defaultThemeVersion="124226"/>
  <xr:revisionPtr revIDLastSave="1" documentId="11_6EA7CC95AB14E7E7B7F606CA4D3B1E6DC61559FE" xr6:coauthVersionLast="47" xr6:coauthVersionMax="47" xr10:uidLastSave="{E6278277-AF7A-4D42-865E-FB067AF9D09D}"/>
  <bookViews>
    <workbookView xWindow="-120" yWindow="-120" windowWidth="29040" windowHeight="15990" tabRatio="766" firstSheet="2" activeTab="2" xr2:uid="{00000000-000D-0000-FFFF-FFFF00000000}"/>
  </bookViews>
  <sheets>
    <sheet name="◆入力について◆ " sheetId="53" r:id="rId1"/>
    <sheet name="単価表" sheetId="22" r:id="rId2"/>
    <sheet name="基本情報" sheetId="23" r:id="rId3"/>
    <sheet name="表紙・見積書" sheetId="25" r:id="rId4"/>
    <sheet name="【1】見・内訳"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追給)" sheetId="34" r:id="rId16"/>
    <sheet name="請求書(確定)" sheetId="30"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【6】見・諸経費!$B$193:$K$198</definedName>
    <definedName name="【6】見・契_教材費">【6】見・諸経費!$B$37:$K$134</definedName>
    <definedName name="【6】見・契_研修諸経費">【6】見・諸経費!$B$2</definedName>
    <definedName name="【6】見・契_施設機材借料損料">【6】見・諸経費!$B$135:$K$147</definedName>
    <definedName name="【6】見・契_施設入場料">【6】見・諸経費!$B$156:$K$167</definedName>
    <definedName name="【6】見・契_資材費">【6】見・諸経費!$B$3:$K$35</definedName>
    <definedName name="【6】見・契_損害保険料">【6】見・諸経費!$B$149:$K$154</definedName>
    <definedName name="【6】見・契_通訳傭上費">【6】見・諸経費!$B$169:$K$191</definedName>
    <definedName name="【6】精算_会議費">【6】精・諸経費!$B$193:$K$198</definedName>
    <definedName name="【6】精算_教材費">【6】精・諸経費!$B$37:$K$134</definedName>
    <definedName name="【6】精算_研修諸経費">【6】精・諸経費!$B$2</definedName>
    <definedName name="【6】精算_施設機材借料損料">【6】精・諸経費!$B$135:$K$147</definedName>
    <definedName name="【6】精算_施設入場料">【6】精・諸経費!$B$156:$K$167</definedName>
    <definedName name="【6】精算_資材費">【6】精・諸経費!$B$3:$K$35</definedName>
    <definedName name="【6】精算_損害保険料">【6】精・諸経費!$B$149:$K$154</definedName>
    <definedName name="【6】精算_通訳傭上費">【6】精・諸経費!$B$169:$K$191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4">【1】見・内訳!$A$1:$E$35</definedName>
    <definedName name="_xlnm.Print_Area" localSheetId="18">【1】精・内訳!$B$1:$K$34</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【6】見・諸経費!$B$1:$K$221</definedName>
    <definedName name="_xlnm.Print_Area" localSheetId="24">【6】精・諸経費!$B$1:$K$221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'請求書(確定)'!$A$1:$R$41</definedName>
    <definedName name="_xlnm.Print_Area" localSheetId="15">'請求書(追給)'!$A$1:$R$42</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表紙・見積書!$A$1:$R$39</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【1】見・内訳!$A$1</definedName>
    <definedName name="証書貼付用台紙">証書貼付台紙!$A$1</definedName>
    <definedName name="人日積算">'(参考)人日積算'!$A$1</definedName>
    <definedName name="精算_経費内訳書">【1】精・内訳!$B$2</definedName>
    <definedName name="請求書_確定">'請求書(確定)'!$A$1</definedName>
    <definedName name="請求書_追給">'請求書(追給)'!$A$1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0" i="50" l="1"/>
  <c r="H220" i="50"/>
  <c r="G220" i="50"/>
  <c r="I220" i="50" s="1"/>
  <c r="F220" i="50"/>
  <c r="C220" i="50"/>
  <c r="B220" i="50"/>
  <c r="K219" i="50"/>
  <c r="H219" i="50"/>
  <c r="G219" i="50"/>
  <c r="I219" i="50" s="1"/>
  <c r="F219" i="50"/>
  <c r="C219" i="50"/>
  <c r="B219" i="50"/>
  <c r="K218" i="50"/>
  <c r="H218" i="50"/>
  <c r="G218" i="50"/>
  <c r="I218" i="50" s="1"/>
  <c r="F218" i="50"/>
  <c r="C218" i="50"/>
  <c r="B218" i="50"/>
  <c r="K217" i="50"/>
  <c r="H217" i="50"/>
  <c r="G217" i="50"/>
  <c r="I217" i="50" s="1"/>
  <c r="F217" i="50"/>
  <c r="C217" i="50"/>
  <c r="B217" i="50"/>
  <c r="K216" i="50"/>
  <c r="H216" i="50"/>
  <c r="G216" i="50"/>
  <c r="I216" i="50" s="1"/>
  <c r="F216" i="50"/>
  <c r="C216" i="50"/>
  <c r="B216" i="50"/>
  <c r="K215" i="50"/>
  <c r="H215" i="50"/>
  <c r="G215" i="50"/>
  <c r="I215" i="50" s="1"/>
  <c r="F215" i="50"/>
  <c r="C215" i="50"/>
  <c r="B215" i="50"/>
  <c r="K214" i="50"/>
  <c r="H214" i="50"/>
  <c r="G214" i="50"/>
  <c r="I214" i="50" s="1"/>
  <c r="F214" i="50"/>
  <c r="C214" i="50"/>
  <c r="B214" i="50"/>
  <c r="K213" i="50"/>
  <c r="H213" i="50"/>
  <c r="G213" i="50"/>
  <c r="I213" i="50" s="1"/>
  <c r="F213" i="50"/>
  <c r="C213" i="50"/>
  <c r="B213" i="50"/>
  <c r="K212" i="50"/>
  <c r="H212" i="50"/>
  <c r="G212" i="50"/>
  <c r="I212" i="50" s="1"/>
  <c r="F212" i="50"/>
  <c r="C212" i="50"/>
  <c r="B212" i="50"/>
  <c r="K211" i="50"/>
  <c r="H211" i="50"/>
  <c r="G211" i="50"/>
  <c r="I211" i="50" s="1"/>
  <c r="F211" i="50"/>
  <c r="C211" i="50"/>
  <c r="B211" i="50"/>
  <c r="K210" i="50"/>
  <c r="H210" i="50"/>
  <c r="G210" i="50"/>
  <c r="I210" i="50" s="1"/>
  <c r="F210" i="50"/>
  <c r="C210" i="50"/>
  <c r="B210" i="50"/>
  <c r="K209" i="50"/>
  <c r="H209" i="50"/>
  <c r="G209" i="50"/>
  <c r="I209" i="50" s="1"/>
  <c r="F209" i="50"/>
  <c r="C209" i="50"/>
  <c r="B209" i="50"/>
  <c r="K208" i="50"/>
  <c r="H208" i="50"/>
  <c r="G208" i="50"/>
  <c r="I208" i="50" s="1"/>
  <c r="F208" i="50"/>
  <c r="C208" i="50"/>
  <c r="B208" i="50"/>
  <c r="K207" i="50"/>
  <c r="H207" i="50"/>
  <c r="G207" i="50"/>
  <c r="I207" i="50" s="1"/>
  <c r="F207" i="50"/>
  <c r="C207" i="50"/>
  <c r="B207" i="50"/>
  <c r="K206" i="50"/>
  <c r="H206" i="50"/>
  <c r="G206" i="50"/>
  <c r="I206" i="50" s="1"/>
  <c r="F206" i="50"/>
  <c r="C206" i="50"/>
  <c r="B206" i="50"/>
  <c r="K205" i="50"/>
  <c r="H205" i="50"/>
  <c r="G205" i="50"/>
  <c r="I205" i="50" s="1"/>
  <c r="F205" i="50"/>
  <c r="C205" i="50"/>
  <c r="B205" i="50"/>
  <c r="K204" i="50"/>
  <c r="H204" i="50"/>
  <c r="G204" i="50"/>
  <c r="I204" i="50" s="1"/>
  <c r="F204" i="50"/>
  <c r="C204" i="50"/>
  <c r="B204" i="50"/>
  <c r="K203" i="50"/>
  <c r="H203" i="50"/>
  <c r="G203" i="50"/>
  <c r="I203" i="50" s="1"/>
  <c r="F203" i="50"/>
  <c r="C203" i="50"/>
  <c r="B203" i="50"/>
  <c r="K202" i="50"/>
  <c r="H202" i="50"/>
  <c r="G202" i="50"/>
  <c r="I202" i="50" s="1"/>
  <c r="F202" i="50"/>
  <c r="C202" i="50"/>
  <c r="B202" i="50"/>
  <c r="K201" i="50"/>
  <c r="H201" i="50"/>
  <c r="G201" i="50"/>
  <c r="F201" i="50"/>
  <c r="C201" i="50"/>
  <c r="B201" i="50"/>
  <c r="G27" i="12"/>
  <c r="I201" i="50" l="1"/>
  <c r="I221" i="50" s="1"/>
  <c r="D27" i="41" s="1"/>
  <c r="I220" i="11"/>
  <c r="I219" i="11"/>
  <c r="I218" i="11"/>
  <c r="I217" i="11"/>
  <c r="I216" i="11"/>
  <c r="I215" i="11"/>
  <c r="I214" i="11"/>
  <c r="I213" i="11"/>
  <c r="I212" i="11"/>
  <c r="I211" i="11"/>
  <c r="I210" i="11"/>
  <c r="I209" i="11"/>
  <c r="I208" i="11"/>
  <c r="I207" i="11"/>
  <c r="I206" i="11"/>
  <c r="I205" i="11"/>
  <c r="I204" i="11"/>
  <c r="I203" i="11"/>
  <c r="I202" i="11"/>
  <c r="I201" i="11"/>
  <c r="I221" i="11" l="1"/>
  <c r="B29" i="5" s="1"/>
  <c r="S11" i="9"/>
  <c r="J36" i="49" l="1"/>
  <c r="K21" i="1"/>
  <c r="K22" i="1"/>
  <c r="K23" i="1"/>
  <c r="K24" i="1"/>
  <c r="K25" i="1"/>
  <c r="K26" i="1"/>
  <c r="K27" i="1"/>
  <c r="K28" i="1"/>
  <c r="K29" i="1"/>
  <c r="J20" i="49"/>
  <c r="D67" i="48"/>
  <c r="G70" i="48"/>
  <c r="G68" i="48"/>
  <c r="H67" i="48"/>
  <c r="H7" i="48"/>
  <c r="G196" i="50"/>
  <c r="G197" i="50"/>
  <c r="I197" i="50" s="1"/>
  <c r="G172" i="50"/>
  <c r="G173" i="50"/>
  <c r="G174" i="50"/>
  <c r="I174" i="50" s="1"/>
  <c r="G175" i="50"/>
  <c r="I175" i="50" s="1"/>
  <c r="G176" i="50"/>
  <c r="I176" i="50" s="1"/>
  <c r="G177" i="50"/>
  <c r="I177" i="50" s="1"/>
  <c r="G178" i="50"/>
  <c r="I178" i="50" s="1"/>
  <c r="G179" i="50"/>
  <c r="I179" i="50" s="1"/>
  <c r="G180" i="50"/>
  <c r="I180" i="50" s="1"/>
  <c r="G181" i="50"/>
  <c r="I181" i="50" s="1"/>
  <c r="G182" i="50"/>
  <c r="I182" i="50" s="1"/>
  <c r="G183" i="50"/>
  <c r="I183" i="50" s="1"/>
  <c r="G184" i="50"/>
  <c r="I184" i="50" s="1"/>
  <c r="G185" i="50"/>
  <c r="I185" i="50" s="1"/>
  <c r="G186" i="50"/>
  <c r="I186" i="50" s="1"/>
  <c r="G187" i="50"/>
  <c r="I187" i="50" s="1"/>
  <c r="G188" i="50"/>
  <c r="I188" i="50" s="1"/>
  <c r="G189" i="50"/>
  <c r="I189" i="50" s="1"/>
  <c r="G190" i="50"/>
  <c r="I190" i="50" s="1"/>
  <c r="G159" i="50"/>
  <c r="G160" i="50"/>
  <c r="I160" i="50" s="1"/>
  <c r="G161" i="50"/>
  <c r="I161" i="50" s="1"/>
  <c r="G162" i="50"/>
  <c r="I162" i="50" s="1"/>
  <c r="G163" i="50"/>
  <c r="I163" i="50" s="1"/>
  <c r="G164" i="50"/>
  <c r="I164" i="50" s="1"/>
  <c r="G165" i="50"/>
  <c r="I165" i="50" s="1"/>
  <c r="G166" i="50"/>
  <c r="I166" i="50" s="1"/>
  <c r="G138" i="50"/>
  <c r="G139" i="50"/>
  <c r="G140" i="50"/>
  <c r="I140" i="50" s="1"/>
  <c r="G141" i="50"/>
  <c r="I141" i="50" s="1"/>
  <c r="G142" i="50"/>
  <c r="I142" i="50" s="1"/>
  <c r="G143" i="50"/>
  <c r="I143" i="50" s="1"/>
  <c r="G144" i="50"/>
  <c r="I144" i="50" s="1"/>
  <c r="G145" i="50"/>
  <c r="I145" i="50" s="1"/>
  <c r="G146" i="50"/>
  <c r="I146" i="50" s="1"/>
  <c r="G105" i="50"/>
  <c r="G106" i="50"/>
  <c r="I106" i="50" s="1"/>
  <c r="G107" i="50"/>
  <c r="I107" i="50" s="1"/>
  <c r="G108" i="50"/>
  <c r="I108" i="50" s="1"/>
  <c r="G109" i="50"/>
  <c r="I109" i="50" s="1"/>
  <c r="G110" i="50"/>
  <c r="I110" i="50" s="1"/>
  <c r="G111" i="50"/>
  <c r="I111" i="50" s="1"/>
  <c r="G112" i="50"/>
  <c r="I112" i="50" s="1"/>
  <c r="G113" i="50"/>
  <c r="I113" i="50" s="1"/>
  <c r="G114" i="50"/>
  <c r="I114" i="50" s="1"/>
  <c r="G115" i="50"/>
  <c r="I115" i="50" s="1"/>
  <c r="G116" i="50"/>
  <c r="I116" i="50" s="1"/>
  <c r="G117" i="50"/>
  <c r="I117" i="50" s="1"/>
  <c r="G118" i="50"/>
  <c r="I118" i="50" s="1"/>
  <c r="G119" i="50"/>
  <c r="I119" i="50" s="1"/>
  <c r="G120" i="50"/>
  <c r="I120" i="50" s="1"/>
  <c r="G121" i="50"/>
  <c r="I121" i="50" s="1"/>
  <c r="G122" i="50"/>
  <c r="I122" i="50" s="1"/>
  <c r="G123" i="50"/>
  <c r="I123" i="50" s="1"/>
  <c r="G124" i="50"/>
  <c r="I124" i="50" s="1"/>
  <c r="G125" i="50"/>
  <c r="I125" i="50" s="1"/>
  <c r="G126" i="50"/>
  <c r="I126" i="50" s="1"/>
  <c r="G127" i="50"/>
  <c r="I127" i="50" s="1"/>
  <c r="G128" i="50"/>
  <c r="I128" i="50" s="1"/>
  <c r="G129" i="50"/>
  <c r="I129" i="50" s="1"/>
  <c r="G130" i="50"/>
  <c r="I130" i="50" s="1"/>
  <c r="G131" i="50"/>
  <c r="I131" i="50" s="1"/>
  <c r="G132" i="50"/>
  <c r="I132" i="50" s="1"/>
  <c r="G133" i="50"/>
  <c r="I133" i="50" s="1"/>
  <c r="G72" i="50"/>
  <c r="I72" i="50" s="1"/>
  <c r="G73" i="50"/>
  <c r="I73" i="50" s="1"/>
  <c r="G74" i="50"/>
  <c r="I74" i="50" s="1"/>
  <c r="G75" i="50"/>
  <c r="G76" i="50"/>
  <c r="I76" i="50" s="1"/>
  <c r="G77" i="50"/>
  <c r="I77" i="50" s="1"/>
  <c r="G78" i="50"/>
  <c r="I78" i="50" s="1"/>
  <c r="G79" i="50"/>
  <c r="I79" i="50" s="1"/>
  <c r="G80" i="50"/>
  <c r="I80" i="50" s="1"/>
  <c r="G81" i="50"/>
  <c r="I81" i="50" s="1"/>
  <c r="G82" i="50"/>
  <c r="I82" i="50" s="1"/>
  <c r="G83" i="50"/>
  <c r="I83" i="50" s="1"/>
  <c r="G84" i="50"/>
  <c r="I84" i="50" s="1"/>
  <c r="G85" i="50"/>
  <c r="I85" i="50" s="1"/>
  <c r="G86" i="50"/>
  <c r="I86" i="50" s="1"/>
  <c r="G87" i="50"/>
  <c r="I87" i="50" s="1"/>
  <c r="G88" i="50"/>
  <c r="I88" i="50" s="1"/>
  <c r="G89" i="50"/>
  <c r="I89" i="50" s="1"/>
  <c r="G90" i="50"/>
  <c r="I90" i="50" s="1"/>
  <c r="G91" i="50"/>
  <c r="I91" i="50" s="1"/>
  <c r="G92" i="50"/>
  <c r="I92" i="50" s="1"/>
  <c r="G93" i="50"/>
  <c r="I93" i="50" s="1"/>
  <c r="G94" i="50"/>
  <c r="I94" i="50" s="1"/>
  <c r="G95" i="50"/>
  <c r="I95" i="50" s="1"/>
  <c r="G96" i="50"/>
  <c r="I96" i="50" s="1"/>
  <c r="G97" i="50"/>
  <c r="I97" i="50" s="1"/>
  <c r="G98" i="50"/>
  <c r="I98" i="50" s="1"/>
  <c r="G99" i="50"/>
  <c r="I99" i="50" s="1"/>
  <c r="G100" i="50"/>
  <c r="I100" i="50" s="1"/>
  <c r="G104" i="50"/>
  <c r="G41" i="50"/>
  <c r="G42" i="50"/>
  <c r="G43" i="50"/>
  <c r="I43" i="50" s="1"/>
  <c r="G44" i="50"/>
  <c r="I44" i="50" s="1"/>
  <c r="G45" i="50"/>
  <c r="I45" i="50" s="1"/>
  <c r="G46" i="50"/>
  <c r="I46" i="50" s="1"/>
  <c r="G47" i="50"/>
  <c r="I47" i="50" s="1"/>
  <c r="G48" i="50"/>
  <c r="I48" i="50" s="1"/>
  <c r="G49" i="50"/>
  <c r="I49" i="50" s="1"/>
  <c r="G50" i="50"/>
  <c r="I50" i="50" s="1"/>
  <c r="G51" i="50"/>
  <c r="I51" i="50" s="1"/>
  <c r="G52" i="50"/>
  <c r="I52" i="50" s="1"/>
  <c r="G53" i="50"/>
  <c r="I53" i="50" s="1"/>
  <c r="G54" i="50"/>
  <c r="I54" i="50" s="1"/>
  <c r="G55" i="50"/>
  <c r="I55" i="50" s="1"/>
  <c r="G56" i="50"/>
  <c r="I56" i="50" s="1"/>
  <c r="G57" i="50"/>
  <c r="I57" i="50" s="1"/>
  <c r="G58" i="50"/>
  <c r="I58" i="50" s="1"/>
  <c r="G59" i="50"/>
  <c r="I59" i="50" s="1"/>
  <c r="G60" i="50"/>
  <c r="I60" i="50" s="1"/>
  <c r="G61" i="50"/>
  <c r="I61" i="50" s="1"/>
  <c r="G62" i="50"/>
  <c r="I62" i="50" s="1"/>
  <c r="G63" i="50"/>
  <c r="I63" i="50" s="1"/>
  <c r="G64" i="50"/>
  <c r="I64" i="50" s="1"/>
  <c r="G65" i="50"/>
  <c r="I65" i="50" s="1"/>
  <c r="G66" i="50"/>
  <c r="I66" i="50" s="1"/>
  <c r="G67" i="50"/>
  <c r="I67" i="50" s="1"/>
  <c r="G6" i="50"/>
  <c r="G7" i="50"/>
  <c r="I7" i="50" s="1"/>
  <c r="G8" i="50"/>
  <c r="I8" i="50" s="1"/>
  <c r="G9" i="50"/>
  <c r="I9" i="50" s="1"/>
  <c r="G10" i="50"/>
  <c r="I10" i="50" s="1"/>
  <c r="G11" i="50"/>
  <c r="I11" i="50" s="1"/>
  <c r="G12" i="50"/>
  <c r="I12" i="50" s="1"/>
  <c r="G13" i="50"/>
  <c r="I13" i="50" s="1"/>
  <c r="G14" i="50"/>
  <c r="I14" i="50" s="1"/>
  <c r="G15" i="50"/>
  <c r="I15" i="50" s="1"/>
  <c r="G16" i="50"/>
  <c r="I16" i="50" s="1"/>
  <c r="G17" i="50"/>
  <c r="I17" i="50" s="1"/>
  <c r="G18" i="50"/>
  <c r="I18" i="50" s="1"/>
  <c r="G19" i="50"/>
  <c r="I19" i="50" s="1"/>
  <c r="G20" i="50"/>
  <c r="I20" i="50" s="1"/>
  <c r="G21" i="50"/>
  <c r="I21" i="50" s="1"/>
  <c r="G22" i="50"/>
  <c r="I22" i="50" s="1"/>
  <c r="G23" i="50"/>
  <c r="I23" i="50" s="1"/>
  <c r="G24" i="50"/>
  <c r="I24" i="50" s="1"/>
  <c r="G25" i="50"/>
  <c r="I25" i="50" s="1"/>
  <c r="G26" i="50"/>
  <c r="I26" i="50" s="1"/>
  <c r="G27" i="50"/>
  <c r="I27" i="50" s="1"/>
  <c r="G28" i="50"/>
  <c r="I28" i="50" s="1"/>
  <c r="G29" i="50"/>
  <c r="I29" i="50" s="1"/>
  <c r="G30" i="50"/>
  <c r="I30" i="50" s="1"/>
  <c r="G31" i="50"/>
  <c r="I31" i="50" s="1"/>
  <c r="G32" i="50"/>
  <c r="I32" i="50" s="1"/>
  <c r="G33" i="50"/>
  <c r="I33" i="50" s="1"/>
  <c r="G34" i="50"/>
  <c r="I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I196" i="11"/>
  <c r="I197" i="11"/>
  <c r="I195" i="11"/>
  <c r="I172" i="11"/>
  <c r="I173" i="11"/>
  <c r="I174" i="11"/>
  <c r="I175" i="11"/>
  <c r="I176" i="11"/>
  <c r="I177" i="11"/>
  <c r="I178" i="11"/>
  <c r="I179" i="11"/>
  <c r="I180" i="11"/>
  <c r="I181" i="11"/>
  <c r="I182" i="11"/>
  <c r="I183" i="11"/>
  <c r="I184" i="11"/>
  <c r="I185" i="11"/>
  <c r="I186" i="11"/>
  <c r="I187" i="11"/>
  <c r="I188" i="11"/>
  <c r="I189" i="11"/>
  <c r="I190" i="11"/>
  <c r="I171" i="11"/>
  <c r="I159" i="11"/>
  <c r="I160" i="11"/>
  <c r="I161" i="11"/>
  <c r="I162" i="11"/>
  <c r="I163" i="11"/>
  <c r="I164" i="11"/>
  <c r="I165" i="11"/>
  <c r="I166" i="11"/>
  <c r="I158" i="11"/>
  <c r="I138" i="11"/>
  <c r="I139" i="11"/>
  <c r="I140" i="11"/>
  <c r="I141" i="11"/>
  <c r="I142" i="11"/>
  <c r="I143" i="11"/>
  <c r="I144" i="11"/>
  <c r="I145" i="11"/>
  <c r="I146" i="11"/>
  <c r="I137"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04"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71"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40"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5" i="11"/>
  <c r="I198" i="11" l="1"/>
  <c r="B28" i="5" s="1"/>
  <c r="I191" i="11"/>
  <c r="I167" i="11"/>
  <c r="I147" i="11"/>
  <c r="I101" i="11"/>
  <c r="I134" i="11"/>
  <c r="I68" i="11"/>
  <c r="I35" i="11"/>
  <c r="C27" i="12" l="1"/>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l="1"/>
  <c r="AE9" i="39"/>
  <c r="K98" i="49" l="1"/>
  <c r="K99" i="49"/>
  <c r="K100" i="49"/>
  <c r="J95" i="49"/>
  <c r="J98" i="49"/>
  <c r="J99" i="49"/>
  <c r="H92" i="49"/>
  <c r="H93" i="49"/>
  <c r="K93" i="49" s="1"/>
  <c r="H94" i="49"/>
  <c r="K94" i="49" s="1"/>
  <c r="H95" i="49"/>
  <c r="K95" i="49" s="1"/>
  <c r="H96" i="49"/>
  <c r="K96" i="49" s="1"/>
  <c r="H97" i="49"/>
  <c r="K97" i="49" s="1"/>
  <c r="H98" i="49"/>
  <c r="H99" i="49"/>
  <c r="H100" i="49"/>
  <c r="J100" i="49" s="1"/>
  <c r="H101" i="49"/>
  <c r="K101" i="49" s="1"/>
  <c r="I92" i="49"/>
  <c r="I93" i="49"/>
  <c r="I94" i="49"/>
  <c r="I95" i="49"/>
  <c r="I96" i="49"/>
  <c r="I97" i="49"/>
  <c r="I98" i="49"/>
  <c r="I99" i="49"/>
  <c r="I100" i="49"/>
  <c r="I101" i="49"/>
  <c r="C11" i="49"/>
  <c r="C12" i="49"/>
  <c r="C13" i="49"/>
  <c r="C14" i="49"/>
  <c r="C15" i="49"/>
  <c r="C10" i="49"/>
  <c r="I67" i="48"/>
  <c r="E350" i="47"/>
  <c r="I67" i="10"/>
  <c r="J97" i="49" l="1"/>
  <c r="J96" i="49"/>
  <c r="J94" i="49"/>
  <c r="J101" i="49"/>
  <c r="J93" i="49"/>
  <c r="J92" i="49"/>
  <c r="K92" i="49" s="1"/>
  <c r="K103" i="49" s="1"/>
  <c r="J97" i="1"/>
  <c r="K98" i="1"/>
  <c r="J95" i="1"/>
  <c r="J100" i="1"/>
  <c r="J94" i="1"/>
  <c r="K97" i="1"/>
  <c r="K94" i="1"/>
  <c r="K95" i="1"/>
  <c r="K96" i="1"/>
  <c r="K99" i="1"/>
  <c r="K100" i="1"/>
  <c r="K101" i="1"/>
  <c r="J93" i="1"/>
  <c r="K93" i="1" s="1"/>
  <c r="J96" i="1"/>
  <c r="J98" i="1"/>
  <c r="J99" i="1"/>
  <c r="J101" i="1"/>
  <c r="J92" i="1"/>
  <c r="K92" i="1" s="1"/>
  <c r="I121" i="10"/>
  <c r="I69" i="10"/>
  <c r="I124" i="10" s="1"/>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6"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K103" i="1" l="1"/>
  <c r="D12" i="18"/>
  <c r="D9" i="18"/>
  <c r="K432" i="47" l="1"/>
  <c r="G7" i="47" l="1"/>
  <c r="Q11" i="9"/>
  <c r="J14" i="52" l="1"/>
  <c r="B14" i="52"/>
  <c r="J14" i="20"/>
  <c r="B14" i="20"/>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F5" i="50" l="1"/>
  <c r="G5" i="50"/>
  <c r="H5" i="50"/>
  <c r="F6" i="50"/>
  <c r="I6" i="50" s="1"/>
  <c r="H6" i="50"/>
  <c r="I5" i="50" l="1"/>
  <c r="I35" i="50" s="1"/>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I153" i="11"/>
  <c r="I152" i="11"/>
  <c r="I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4"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B7"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R7" i="39"/>
  <c r="S7" i="39" s="1"/>
  <c r="Q7" i="46"/>
  <c r="Q106" i="47" l="1"/>
  <c r="S106" i="47"/>
  <c r="I62" i="10"/>
  <c r="B27" i="5"/>
  <c r="B26" i="5"/>
  <c r="B24" i="5"/>
  <c r="I61" i="10"/>
  <c r="B22" i="5"/>
  <c r="AB191" i="39"/>
  <c r="AB192" i="39" s="1"/>
  <c r="T7" i="39"/>
  <c r="I154" i="11"/>
  <c r="B25" i="5" s="1"/>
  <c r="U106" i="47"/>
  <c r="P248" i="9"/>
  <c r="P278" i="9"/>
  <c r="P298" i="9"/>
  <c r="P318" i="9"/>
  <c r="P338" i="9"/>
  <c r="P106" i="47"/>
  <c r="P106" i="9"/>
  <c r="P227" i="9"/>
  <c r="P258" i="9"/>
  <c r="P263" i="9"/>
  <c r="P273" i="9"/>
  <c r="P283" i="9"/>
  <c r="P288" i="9"/>
  <c r="P293" i="9"/>
  <c r="P303" i="9"/>
  <c r="P308" i="9"/>
  <c r="P313" i="9"/>
  <c r="P323" i="9"/>
  <c r="P328" i="9"/>
  <c r="P333" i="9"/>
  <c r="P343" i="9"/>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K21" i="49" s="1"/>
  <c r="H21" i="49"/>
  <c r="F21" i="49"/>
  <c r="E21" i="49"/>
  <c r="D21" i="49"/>
  <c r="C21" i="49"/>
  <c r="B21" i="49"/>
  <c r="M20" i="49"/>
  <c r="H20" i="49"/>
  <c r="F20" i="49"/>
  <c r="E20" i="49"/>
  <c r="D20" i="49"/>
  <c r="C20" i="49"/>
  <c r="B20" i="49"/>
  <c r="I21" i="1"/>
  <c r="I21" i="49" s="1"/>
  <c r="G21" i="1"/>
  <c r="G21" i="49" s="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I37" i="11" l="1"/>
  <c r="B23" i="5" s="1"/>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49" l="1"/>
  <c r="K88" i="1"/>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AC190" i="46"/>
  <c r="Z190" i="46"/>
  <c r="Y190" i="46"/>
  <c r="X190" i="46"/>
  <c r="Q190" i="46"/>
  <c r="O190" i="46"/>
  <c r="N190" i="46"/>
  <c r="M190" i="46"/>
  <c r="L190" i="46"/>
  <c r="K190" i="46"/>
  <c r="I190" i="46"/>
  <c r="H190" i="46"/>
  <c r="G190" i="46"/>
  <c r="E190" i="46"/>
  <c r="AO189" i="46"/>
  <c r="AD189" i="46"/>
  <c r="AC189" i="46"/>
  <c r="Z189" i="46"/>
  <c r="Y189" i="46"/>
  <c r="X189" i="46"/>
  <c r="Q189" i="46"/>
  <c r="O189" i="46"/>
  <c r="N189" i="46"/>
  <c r="M189" i="46"/>
  <c r="L189" i="46"/>
  <c r="K189" i="46"/>
  <c r="I189" i="46"/>
  <c r="H189" i="46"/>
  <c r="G189" i="46"/>
  <c r="E189" i="46"/>
  <c r="AO188" i="46"/>
  <c r="AD188" i="46"/>
  <c r="AC188" i="46"/>
  <c r="Z188" i="46"/>
  <c r="Y188" i="46"/>
  <c r="X188" i="46"/>
  <c r="Q188" i="46"/>
  <c r="O188" i="46"/>
  <c r="N188" i="46"/>
  <c r="M188" i="46"/>
  <c r="L188" i="46"/>
  <c r="K188" i="46"/>
  <c r="I188" i="46"/>
  <c r="H188" i="46"/>
  <c r="G188" i="46"/>
  <c r="E188" i="46"/>
  <c r="AO187" i="46"/>
  <c r="AD187" i="46"/>
  <c r="AC187" i="46"/>
  <c r="Z187" i="46"/>
  <c r="Y187" i="46"/>
  <c r="X187" i="46"/>
  <c r="Q187" i="46"/>
  <c r="O187" i="46"/>
  <c r="N187" i="46"/>
  <c r="M187" i="46"/>
  <c r="L187" i="46"/>
  <c r="K187" i="46"/>
  <c r="I187" i="46"/>
  <c r="H187" i="46"/>
  <c r="G187" i="46"/>
  <c r="E187" i="46"/>
  <c r="AO186" i="46"/>
  <c r="AD186" i="46"/>
  <c r="AC186" i="46"/>
  <c r="Z186" i="46"/>
  <c r="Y186" i="46"/>
  <c r="X186" i="46"/>
  <c r="Q186" i="46"/>
  <c r="O186" i="46"/>
  <c r="N186" i="46"/>
  <c r="M186" i="46"/>
  <c r="L186" i="46"/>
  <c r="K186" i="46"/>
  <c r="I186" i="46"/>
  <c r="H186" i="46"/>
  <c r="G186" i="46"/>
  <c r="E186" i="46"/>
  <c r="AO185" i="46"/>
  <c r="AD185" i="46"/>
  <c r="AC185" i="46"/>
  <c r="Z185" i="46"/>
  <c r="Y185" i="46"/>
  <c r="X185" i="46"/>
  <c r="Q185" i="46"/>
  <c r="O185" i="46"/>
  <c r="N185" i="46"/>
  <c r="M185" i="46"/>
  <c r="L185" i="46"/>
  <c r="K185" i="46"/>
  <c r="I185" i="46"/>
  <c r="H185" i="46"/>
  <c r="G185" i="46"/>
  <c r="E185" i="46"/>
  <c r="AO184" i="46"/>
  <c r="AD184" i="46"/>
  <c r="AC184" i="46"/>
  <c r="Z184" i="46"/>
  <c r="Y184" i="46"/>
  <c r="X184" i="46"/>
  <c r="Q184" i="46"/>
  <c r="O184" i="46"/>
  <c r="N184" i="46"/>
  <c r="M184" i="46"/>
  <c r="L184" i="46"/>
  <c r="K184" i="46"/>
  <c r="I184" i="46"/>
  <c r="H184" i="46"/>
  <c r="G184" i="46"/>
  <c r="E184" i="46"/>
  <c r="AO183" i="46"/>
  <c r="AD183" i="46"/>
  <c r="AC183" i="46"/>
  <c r="Z183" i="46"/>
  <c r="Y183" i="46"/>
  <c r="X183" i="46"/>
  <c r="Q183" i="46"/>
  <c r="O183" i="46"/>
  <c r="N183" i="46"/>
  <c r="M183" i="46"/>
  <c r="L183" i="46"/>
  <c r="K183" i="46"/>
  <c r="I183" i="46"/>
  <c r="H183" i="46"/>
  <c r="G183" i="46"/>
  <c r="E183" i="46"/>
  <c r="AO182" i="46"/>
  <c r="AD182" i="46"/>
  <c r="AC182" i="46"/>
  <c r="Z182" i="46"/>
  <c r="Y182" i="46"/>
  <c r="X182" i="46"/>
  <c r="Q182" i="46"/>
  <c r="O182" i="46"/>
  <c r="N182" i="46"/>
  <c r="M182" i="46"/>
  <c r="L182" i="46"/>
  <c r="K182" i="46"/>
  <c r="I182" i="46"/>
  <c r="H182" i="46"/>
  <c r="G182" i="46"/>
  <c r="E182" i="46"/>
  <c r="AO181" i="46"/>
  <c r="AD181" i="46"/>
  <c r="AC181" i="46"/>
  <c r="Z181" i="46"/>
  <c r="Y181" i="46"/>
  <c r="X181" i="46"/>
  <c r="Q181" i="46"/>
  <c r="O181" i="46"/>
  <c r="N181" i="46"/>
  <c r="M181" i="46"/>
  <c r="L181" i="46"/>
  <c r="K181" i="46"/>
  <c r="I181" i="46"/>
  <c r="H181" i="46"/>
  <c r="G181" i="46"/>
  <c r="E181" i="46"/>
  <c r="AO180" i="46"/>
  <c r="AD180" i="46"/>
  <c r="AC180" i="46"/>
  <c r="Z180" i="46"/>
  <c r="Y180" i="46"/>
  <c r="X180" i="46"/>
  <c r="Q180" i="46"/>
  <c r="O180" i="46"/>
  <c r="N180" i="46"/>
  <c r="M180" i="46"/>
  <c r="L180" i="46"/>
  <c r="K180" i="46"/>
  <c r="I180" i="46"/>
  <c r="H180" i="46"/>
  <c r="G180" i="46"/>
  <c r="E180" i="46"/>
  <c r="AO179" i="46"/>
  <c r="AD179" i="46"/>
  <c r="AC179" i="46"/>
  <c r="Z179" i="46"/>
  <c r="Y179" i="46"/>
  <c r="X179" i="46"/>
  <c r="Q179" i="46"/>
  <c r="O179" i="46"/>
  <c r="N179" i="46"/>
  <c r="M179" i="46"/>
  <c r="L179" i="46"/>
  <c r="K179" i="46"/>
  <c r="I179" i="46"/>
  <c r="H179" i="46"/>
  <c r="G179" i="46"/>
  <c r="E179" i="46"/>
  <c r="AO178" i="46"/>
  <c r="AD178" i="46"/>
  <c r="AC178" i="46"/>
  <c r="Z178" i="46"/>
  <c r="Y178" i="46"/>
  <c r="X178" i="46"/>
  <c r="Q178" i="46"/>
  <c r="O178" i="46"/>
  <c r="N178" i="46"/>
  <c r="M178" i="46"/>
  <c r="L178" i="46"/>
  <c r="K178" i="46"/>
  <c r="I178" i="46"/>
  <c r="H178" i="46"/>
  <c r="G178" i="46"/>
  <c r="E178" i="46"/>
  <c r="AO177" i="46"/>
  <c r="AD177" i="46"/>
  <c r="AC177" i="46"/>
  <c r="Z177" i="46"/>
  <c r="Y177" i="46"/>
  <c r="X177" i="46"/>
  <c r="Q177" i="46"/>
  <c r="O177" i="46"/>
  <c r="N177" i="46"/>
  <c r="M177" i="46"/>
  <c r="L177" i="46"/>
  <c r="K177" i="46"/>
  <c r="I177" i="46"/>
  <c r="H177" i="46"/>
  <c r="G177" i="46"/>
  <c r="E177" i="46"/>
  <c r="AO176" i="46"/>
  <c r="AD176" i="46"/>
  <c r="AC176" i="46"/>
  <c r="Z176" i="46"/>
  <c r="Y176" i="46"/>
  <c r="X176" i="46"/>
  <c r="Q176" i="46"/>
  <c r="O176" i="46"/>
  <c r="N176" i="46"/>
  <c r="M176" i="46"/>
  <c r="L176" i="46"/>
  <c r="K176" i="46"/>
  <c r="I176" i="46"/>
  <c r="H176" i="46"/>
  <c r="G176" i="46"/>
  <c r="E176" i="46"/>
  <c r="AO175" i="46"/>
  <c r="AD175" i="46"/>
  <c r="AC175" i="46"/>
  <c r="Z175" i="46"/>
  <c r="Y175" i="46"/>
  <c r="X175" i="46"/>
  <c r="Q175" i="46"/>
  <c r="O175" i="46"/>
  <c r="N175" i="46"/>
  <c r="M175" i="46"/>
  <c r="L175" i="46"/>
  <c r="K175" i="46"/>
  <c r="I175" i="46"/>
  <c r="H175" i="46"/>
  <c r="G175" i="46"/>
  <c r="E175" i="46"/>
  <c r="AO174" i="46"/>
  <c r="AD174" i="46"/>
  <c r="AC174" i="46"/>
  <c r="Z174" i="46"/>
  <c r="Y174" i="46"/>
  <c r="X174" i="46"/>
  <c r="Q174" i="46"/>
  <c r="O174" i="46"/>
  <c r="N174" i="46"/>
  <c r="M174" i="46"/>
  <c r="L174" i="46"/>
  <c r="K174" i="46"/>
  <c r="I174" i="46"/>
  <c r="H174" i="46"/>
  <c r="G174" i="46"/>
  <c r="E174" i="46"/>
  <c r="AO173" i="46"/>
  <c r="AD173" i="46"/>
  <c r="AC173" i="46"/>
  <c r="Z173" i="46"/>
  <c r="Y173" i="46"/>
  <c r="X173" i="46"/>
  <c r="Q173" i="46"/>
  <c r="O173" i="46"/>
  <c r="N173" i="46"/>
  <c r="M173" i="46"/>
  <c r="L173" i="46"/>
  <c r="K173" i="46"/>
  <c r="I173" i="46"/>
  <c r="H173" i="46"/>
  <c r="G173" i="46"/>
  <c r="E173" i="46"/>
  <c r="AO172" i="46"/>
  <c r="AD172" i="46"/>
  <c r="AC172" i="46"/>
  <c r="Z172" i="46"/>
  <c r="Y172" i="46"/>
  <c r="X172" i="46"/>
  <c r="Q172" i="46"/>
  <c r="O172" i="46"/>
  <c r="N172" i="46"/>
  <c r="M172" i="46"/>
  <c r="L172" i="46"/>
  <c r="K172" i="46"/>
  <c r="I172" i="46"/>
  <c r="H172" i="46"/>
  <c r="G172" i="46"/>
  <c r="E172" i="46"/>
  <c r="AO171" i="46"/>
  <c r="AD171" i="46"/>
  <c r="AC171" i="46"/>
  <c r="Z171" i="46"/>
  <c r="Y171" i="46"/>
  <c r="X171" i="46"/>
  <c r="Q171" i="46"/>
  <c r="O171" i="46"/>
  <c r="N171" i="46"/>
  <c r="M171" i="46"/>
  <c r="L171" i="46"/>
  <c r="K171" i="46"/>
  <c r="I171" i="46"/>
  <c r="H171" i="46"/>
  <c r="G171" i="46"/>
  <c r="E171" i="46"/>
  <c r="AO170" i="46"/>
  <c r="AD170" i="46"/>
  <c r="AC170" i="46"/>
  <c r="Z170" i="46"/>
  <c r="Y170" i="46"/>
  <c r="X170" i="46"/>
  <c r="Q170" i="46"/>
  <c r="O170" i="46"/>
  <c r="N170" i="46"/>
  <c r="M170" i="46"/>
  <c r="L170" i="46"/>
  <c r="K170" i="46"/>
  <c r="I170" i="46"/>
  <c r="H170" i="46"/>
  <c r="G170" i="46"/>
  <c r="E170" i="46"/>
  <c r="AO169" i="46"/>
  <c r="AD169" i="46"/>
  <c r="AC169" i="46"/>
  <c r="Z169" i="46"/>
  <c r="Y169" i="46"/>
  <c r="X169" i="46"/>
  <c r="Q169" i="46"/>
  <c r="O169" i="46"/>
  <c r="N169" i="46"/>
  <c r="M169" i="46"/>
  <c r="L169" i="46"/>
  <c r="K169" i="46"/>
  <c r="I169" i="46"/>
  <c r="H169" i="46"/>
  <c r="G169" i="46"/>
  <c r="E169" i="46"/>
  <c r="AO168" i="46"/>
  <c r="AD168" i="46"/>
  <c r="AC168" i="46"/>
  <c r="Z168" i="46"/>
  <c r="Y168" i="46"/>
  <c r="X168" i="46"/>
  <c r="Q168" i="46"/>
  <c r="O168" i="46"/>
  <c r="N168" i="46"/>
  <c r="M168" i="46"/>
  <c r="L168" i="46"/>
  <c r="K168" i="46"/>
  <c r="I168" i="46"/>
  <c r="H168" i="46"/>
  <c r="G168" i="46"/>
  <c r="E168" i="46"/>
  <c r="AO167" i="46"/>
  <c r="AD167" i="46"/>
  <c r="AC167" i="46"/>
  <c r="Z167" i="46"/>
  <c r="Y167" i="46"/>
  <c r="X167" i="46"/>
  <c r="Q167" i="46"/>
  <c r="O167" i="46"/>
  <c r="N167" i="46"/>
  <c r="M167" i="46"/>
  <c r="L167" i="46"/>
  <c r="K167" i="46"/>
  <c r="I167" i="46"/>
  <c r="H167" i="46"/>
  <c r="G167" i="46"/>
  <c r="E167" i="46"/>
  <c r="AO166" i="46"/>
  <c r="AD166" i="46"/>
  <c r="AC166" i="46"/>
  <c r="Z166" i="46"/>
  <c r="Y166" i="46"/>
  <c r="X166" i="46"/>
  <c r="Q166" i="46"/>
  <c r="O166" i="46"/>
  <c r="N166" i="46"/>
  <c r="M166" i="46"/>
  <c r="L166" i="46"/>
  <c r="K166" i="46"/>
  <c r="I166" i="46"/>
  <c r="H166" i="46"/>
  <c r="G166" i="46"/>
  <c r="E166" i="46"/>
  <c r="AO165" i="46"/>
  <c r="AD165" i="46"/>
  <c r="AC165" i="46"/>
  <c r="Z165" i="46"/>
  <c r="Y165" i="46"/>
  <c r="X165" i="46"/>
  <c r="Q165" i="46"/>
  <c r="O165" i="46"/>
  <c r="N165" i="46"/>
  <c r="M165" i="46"/>
  <c r="L165" i="46"/>
  <c r="K165" i="46"/>
  <c r="I165" i="46"/>
  <c r="H165" i="46"/>
  <c r="G165" i="46"/>
  <c r="E165" i="46"/>
  <c r="AO164" i="46"/>
  <c r="AD164" i="46"/>
  <c r="AC164" i="46"/>
  <c r="Z164" i="46"/>
  <c r="Y164" i="46"/>
  <c r="X164" i="46"/>
  <c r="Q164" i="46"/>
  <c r="O164" i="46"/>
  <c r="N164" i="46"/>
  <c r="M164" i="46"/>
  <c r="L164" i="46"/>
  <c r="K164" i="46"/>
  <c r="I164" i="46"/>
  <c r="H164" i="46"/>
  <c r="G164" i="46"/>
  <c r="E164" i="46"/>
  <c r="AO163" i="46"/>
  <c r="AD163" i="46"/>
  <c r="AC163" i="46"/>
  <c r="Z163" i="46"/>
  <c r="Y163" i="46"/>
  <c r="X163" i="46"/>
  <c r="Q163" i="46"/>
  <c r="O163" i="46"/>
  <c r="N163" i="46"/>
  <c r="M163" i="46"/>
  <c r="L163" i="46"/>
  <c r="K163" i="46"/>
  <c r="I163" i="46"/>
  <c r="H163" i="46"/>
  <c r="G163" i="46"/>
  <c r="E163" i="46"/>
  <c r="AO162" i="46"/>
  <c r="AD162" i="46"/>
  <c r="AC162" i="46"/>
  <c r="Z162" i="46"/>
  <c r="Y162" i="46"/>
  <c r="X162" i="46"/>
  <c r="Q162" i="46"/>
  <c r="O162" i="46"/>
  <c r="N162" i="46"/>
  <c r="M162" i="46"/>
  <c r="L162" i="46"/>
  <c r="K162" i="46"/>
  <c r="I162" i="46"/>
  <c r="H162" i="46"/>
  <c r="G162" i="46"/>
  <c r="E162" i="46"/>
  <c r="AO161" i="46"/>
  <c r="AD161" i="46"/>
  <c r="AC161" i="46"/>
  <c r="Z161" i="46"/>
  <c r="Y161" i="46"/>
  <c r="X161" i="46"/>
  <c r="Q161" i="46"/>
  <c r="O161" i="46"/>
  <c r="N161" i="46"/>
  <c r="M161" i="46"/>
  <c r="L161" i="46"/>
  <c r="K161" i="46"/>
  <c r="I161" i="46"/>
  <c r="H161" i="46"/>
  <c r="G161" i="46"/>
  <c r="E161" i="46"/>
  <c r="AO160" i="46"/>
  <c r="AD160" i="46"/>
  <c r="AC160" i="46"/>
  <c r="Z160" i="46"/>
  <c r="Y160" i="46"/>
  <c r="X160" i="46"/>
  <c r="Q160" i="46"/>
  <c r="O160" i="46"/>
  <c r="N160" i="46"/>
  <c r="M160" i="46"/>
  <c r="L160" i="46"/>
  <c r="K160" i="46"/>
  <c r="I160" i="46"/>
  <c r="H160" i="46"/>
  <c r="G160" i="46"/>
  <c r="E160" i="46"/>
  <c r="AO159" i="46"/>
  <c r="AD159" i="46"/>
  <c r="AC159" i="46"/>
  <c r="Z159" i="46"/>
  <c r="Y159" i="46"/>
  <c r="X159" i="46"/>
  <c r="Q159" i="46"/>
  <c r="O159" i="46"/>
  <c r="N159" i="46"/>
  <c r="M159" i="46"/>
  <c r="L159" i="46"/>
  <c r="K159" i="46"/>
  <c r="I159" i="46"/>
  <c r="H159" i="46"/>
  <c r="G159" i="46"/>
  <c r="E159" i="46"/>
  <c r="AO158" i="46"/>
  <c r="AD158" i="46"/>
  <c r="AC158" i="46"/>
  <c r="Z158" i="46"/>
  <c r="Y158" i="46"/>
  <c r="X158" i="46"/>
  <c r="Q158" i="46"/>
  <c r="O158" i="46"/>
  <c r="N158" i="46"/>
  <c r="M158" i="46"/>
  <c r="L158" i="46"/>
  <c r="K158" i="46"/>
  <c r="I158" i="46"/>
  <c r="H158" i="46"/>
  <c r="G158" i="46"/>
  <c r="E158" i="46"/>
  <c r="AO157" i="46"/>
  <c r="AD157" i="46"/>
  <c r="AC157" i="46"/>
  <c r="Z157" i="46"/>
  <c r="Y157" i="46"/>
  <c r="X157" i="46"/>
  <c r="Q157" i="46"/>
  <c r="O157" i="46"/>
  <c r="N157" i="46"/>
  <c r="M157" i="46"/>
  <c r="L157" i="46"/>
  <c r="K157" i="46"/>
  <c r="I157" i="46"/>
  <c r="H157" i="46"/>
  <c r="G157" i="46"/>
  <c r="E157" i="46"/>
  <c r="AO156" i="46"/>
  <c r="AD156" i="46"/>
  <c r="AC156" i="46"/>
  <c r="Z156" i="46"/>
  <c r="Y156" i="46"/>
  <c r="X156" i="46"/>
  <c r="Q156" i="46"/>
  <c r="O156" i="46"/>
  <c r="N156" i="46"/>
  <c r="M156" i="46"/>
  <c r="L156" i="46"/>
  <c r="K156" i="46"/>
  <c r="I156" i="46"/>
  <c r="H156" i="46"/>
  <c r="G156" i="46"/>
  <c r="E156" i="46"/>
  <c r="AO155" i="46"/>
  <c r="AD155" i="46"/>
  <c r="AC155" i="46"/>
  <c r="Z155" i="46"/>
  <c r="Y155" i="46"/>
  <c r="X155" i="46"/>
  <c r="Q155" i="46"/>
  <c r="O155" i="46"/>
  <c r="N155" i="46"/>
  <c r="M155" i="46"/>
  <c r="L155" i="46"/>
  <c r="K155" i="46"/>
  <c r="I155" i="46"/>
  <c r="H155" i="46"/>
  <c r="G155" i="46"/>
  <c r="E155" i="46"/>
  <c r="AO154" i="46"/>
  <c r="AD154" i="46"/>
  <c r="AC154" i="46"/>
  <c r="Z154" i="46"/>
  <c r="Y154" i="46"/>
  <c r="X154" i="46"/>
  <c r="Q154" i="46"/>
  <c r="O154" i="46"/>
  <c r="N154" i="46"/>
  <c r="M154" i="46"/>
  <c r="L154" i="46"/>
  <c r="K154" i="46"/>
  <c r="I154" i="46"/>
  <c r="H154" i="46"/>
  <c r="G154" i="46"/>
  <c r="E154" i="46"/>
  <c r="AO153" i="46"/>
  <c r="AD153" i="46"/>
  <c r="AC153" i="46"/>
  <c r="Z153" i="46"/>
  <c r="Y153" i="46"/>
  <c r="X153" i="46"/>
  <c r="Q153" i="46"/>
  <c r="O153" i="46"/>
  <c r="N153" i="46"/>
  <c r="M153" i="46"/>
  <c r="L153" i="46"/>
  <c r="K153" i="46"/>
  <c r="I153" i="46"/>
  <c r="H153" i="46"/>
  <c r="G153" i="46"/>
  <c r="E153" i="46"/>
  <c r="AO152" i="46"/>
  <c r="AD152" i="46"/>
  <c r="AC152" i="46"/>
  <c r="Z152" i="46"/>
  <c r="Y152" i="46"/>
  <c r="X152" i="46"/>
  <c r="Q152" i="46"/>
  <c r="O152" i="46"/>
  <c r="N152" i="46"/>
  <c r="M152" i="46"/>
  <c r="L152" i="46"/>
  <c r="K152" i="46"/>
  <c r="I152" i="46"/>
  <c r="H152" i="46"/>
  <c r="G152" i="46"/>
  <c r="E152" i="46"/>
  <c r="AO151" i="46"/>
  <c r="AD151" i="46"/>
  <c r="AC151" i="46"/>
  <c r="Z151" i="46"/>
  <c r="Y151" i="46"/>
  <c r="X151" i="46"/>
  <c r="Q151" i="46"/>
  <c r="O151" i="46"/>
  <c r="N151" i="46"/>
  <c r="M151" i="46"/>
  <c r="L151" i="46"/>
  <c r="K151" i="46"/>
  <c r="I151" i="46"/>
  <c r="H151" i="46"/>
  <c r="G151" i="46"/>
  <c r="E151" i="46"/>
  <c r="AO150" i="46"/>
  <c r="AD150" i="46"/>
  <c r="AC150" i="46"/>
  <c r="Z150" i="46"/>
  <c r="Y150" i="46"/>
  <c r="X150" i="46"/>
  <c r="Q150" i="46"/>
  <c r="O150" i="46"/>
  <c r="N150" i="46"/>
  <c r="M150" i="46"/>
  <c r="L150" i="46"/>
  <c r="K150" i="46"/>
  <c r="I150" i="46"/>
  <c r="H150" i="46"/>
  <c r="G150" i="46"/>
  <c r="E150" i="46"/>
  <c r="AO149" i="46"/>
  <c r="AD149" i="46"/>
  <c r="AC149" i="46"/>
  <c r="Z149" i="46"/>
  <c r="Y149" i="46"/>
  <c r="X149" i="46"/>
  <c r="Q149" i="46"/>
  <c r="O149" i="46"/>
  <c r="N149" i="46"/>
  <c r="M149" i="46"/>
  <c r="L149" i="46"/>
  <c r="K149" i="46"/>
  <c r="I149" i="46"/>
  <c r="H149" i="46"/>
  <c r="G149" i="46"/>
  <c r="E149" i="46"/>
  <c r="AO148" i="46"/>
  <c r="AD148" i="46"/>
  <c r="AC148" i="46"/>
  <c r="Z148" i="46"/>
  <c r="Y148" i="46"/>
  <c r="X148" i="46"/>
  <c r="Q148" i="46"/>
  <c r="O148" i="46"/>
  <c r="N148" i="46"/>
  <c r="M148" i="46"/>
  <c r="L148" i="46"/>
  <c r="K148" i="46"/>
  <c r="I148" i="46"/>
  <c r="H148" i="46"/>
  <c r="G148" i="46"/>
  <c r="E148" i="46"/>
  <c r="AO147" i="46"/>
  <c r="AD147" i="46"/>
  <c r="AC147" i="46"/>
  <c r="Z147" i="46"/>
  <c r="Y147" i="46"/>
  <c r="X147" i="46"/>
  <c r="Q147" i="46"/>
  <c r="O147" i="46"/>
  <c r="N147" i="46"/>
  <c r="M147" i="46"/>
  <c r="L147" i="46"/>
  <c r="K147" i="46"/>
  <c r="I147" i="46"/>
  <c r="H147" i="46"/>
  <c r="G147" i="46"/>
  <c r="E147" i="46"/>
  <c r="AO146" i="46"/>
  <c r="AD146" i="46"/>
  <c r="AC146" i="46"/>
  <c r="Z146" i="46"/>
  <c r="Y146" i="46"/>
  <c r="X146" i="46"/>
  <c r="Q146" i="46"/>
  <c r="O146" i="46"/>
  <c r="N146" i="46"/>
  <c r="M146" i="46"/>
  <c r="L146" i="46"/>
  <c r="K146" i="46"/>
  <c r="I146" i="46"/>
  <c r="H146" i="46"/>
  <c r="G146" i="46"/>
  <c r="E146" i="46"/>
  <c r="AO145" i="46"/>
  <c r="AD145" i="46"/>
  <c r="AC145" i="46"/>
  <c r="Z145" i="46"/>
  <c r="Y145" i="46"/>
  <c r="X145" i="46"/>
  <c r="Q145" i="46"/>
  <c r="O145" i="46"/>
  <c r="N145" i="46"/>
  <c r="M145" i="46"/>
  <c r="L145" i="46"/>
  <c r="K145" i="46"/>
  <c r="I145" i="46"/>
  <c r="H145" i="46"/>
  <c r="G145" i="46"/>
  <c r="E145" i="46"/>
  <c r="AO144" i="46"/>
  <c r="AD144" i="46"/>
  <c r="AC144" i="46"/>
  <c r="Z144" i="46"/>
  <c r="Y144" i="46"/>
  <c r="X144" i="46"/>
  <c r="Q144" i="46"/>
  <c r="O144" i="46"/>
  <c r="N144" i="46"/>
  <c r="M144" i="46"/>
  <c r="L144" i="46"/>
  <c r="K144" i="46"/>
  <c r="I144" i="46"/>
  <c r="H144" i="46"/>
  <c r="G144" i="46"/>
  <c r="E144" i="46"/>
  <c r="AO143" i="46"/>
  <c r="AD143" i="46"/>
  <c r="AC143" i="46"/>
  <c r="Z143" i="46"/>
  <c r="Y143" i="46"/>
  <c r="X143" i="46"/>
  <c r="Q143" i="46"/>
  <c r="O143" i="46"/>
  <c r="N143" i="46"/>
  <c r="M143" i="46"/>
  <c r="L143" i="46"/>
  <c r="K143" i="46"/>
  <c r="I143" i="46"/>
  <c r="H143" i="46"/>
  <c r="G143" i="46"/>
  <c r="E143" i="46"/>
  <c r="AO142" i="46"/>
  <c r="AD142" i="46"/>
  <c r="AC142" i="46"/>
  <c r="Z142" i="46"/>
  <c r="Y142" i="46"/>
  <c r="X142" i="46"/>
  <c r="Q142" i="46"/>
  <c r="O142" i="46"/>
  <c r="N142" i="46"/>
  <c r="M142" i="46"/>
  <c r="L142" i="46"/>
  <c r="K142" i="46"/>
  <c r="I142" i="46"/>
  <c r="H142" i="46"/>
  <c r="G142" i="46"/>
  <c r="E142" i="46"/>
  <c r="AO141" i="46"/>
  <c r="AD141" i="46"/>
  <c r="AC141" i="46"/>
  <c r="Z141" i="46"/>
  <c r="Y141" i="46"/>
  <c r="X141" i="46"/>
  <c r="Q141" i="46"/>
  <c r="O141" i="46"/>
  <c r="N141" i="46"/>
  <c r="M141" i="46"/>
  <c r="L141" i="46"/>
  <c r="K141" i="46"/>
  <c r="I141" i="46"/>
  <c r="H141" i="46"/>
  <c r="G141" i="46"/>
  <c r="E141" i="46"/>
  <c r="AO140" i="46"/>
  <c r="AD140" i="46"/>
  <c r="AC140" i="46"/>
  <c r="Z140" i="46"/>
  <c r="Y140" i="46"/>
  <c r="X140" i="46"/>
  <c r="Q140" i="46"/>
  <c r="O140" i="46"/>
  <c r="N140" i="46"/>
  <c r="M140" i="46"/>
  <c r="L140" i="46"/>
  <c r="K140" i="46"/>
  <c r="I140" i="46"/>
  <c r="H140" i="46"/>
  <c r="G140" i="46"/>
  <c r="E140" i="46"/>
  <c r="AO139" i="46"/>
  <c r="AD139" i="46"/>
  <c r="AC139" i="46"/>
  <c r="Z139" i="46"/>
  <c r="Y139" i="46"/>
  <c r="X139" i="46"/>
  <c r="Q139" i="46"/>
  <c r="O139" i="46"/>
  <c r="N139" i="46"/>
  <c r="M139" i="46"/>
  <c r="L139" i="46"/>
  <c r="K139" i="46"/>
  <c r="I139" i="46"/>
  <c r="H139" i="46"/>
  <c r="G139" i="46"/>
  <c r="E139" i="46"/>
  <c r="AO138" i="46"/>
  <c r="AD138" i="46"/>
  <c r="AC138" i="46"/>
  <c r="Z138" i="46"/>
  <c r="Y138" i="46"/>
  <c r="X138" i="46"/>
  <c r="Q138" i="46"/>
  <c r="O138" i="46"/>
  <c r="N138" i="46"/>
  <c r="M138" i="46"/>
  <c r="L138" i="46"/>
  <c r="K138" i="46"/>
  <c r="I138" i="46"/>
  <c r="H138" i="46"/>
  <c r="G138" i="46"/>
  <c r="E138" i="46"/>
  <c r="AO137" i="46"/>
  <c r="AD137" i="46"/>
  <c r="AC137" i="46"/>
  <c r="Z137" i="46"/>
  <c r="Y137" i="46"/>
  <c r="X137" i="46"/>
  <c r="Q137" i="46"/>
  <c r="O137" i="46"/>
  <c r="N137" i="46"/>
  <c r="M137" i="46"/>
  <c r="L137" i="46"/>
  <c r="K137" i="46"/>
  <c r="I137" i="46"/>
  <c r="H137" i="46"/>
  <c r="G137" i="46"/>
  <c r="E137" i="46"/>
  <c r="AO136" i="46"/>
  <c r="AD136" i="46"/>
  <c r="AC136" i="46"/>
  <c r="Z136" i="46"/>
  <c r="Y136" i="46"/>
  <c r="X136" i="46"/>
  <c r="Q136" i="46"/>
  <c r="O136" i="46"/>
  <c r="N136" i="46"/>
  <c r="M136" i="46"/>
  <c r="L136" i="46"/>
  <c r="K136" i="46"/>
  <c r="I136" i="46"/>
  <c r="H136" i="46"/>
  <c r="G136" i="46"/>
  <c r="E136" i="46"/>
  <c r="AO135" i="46"/>
  <c r="AD135" i="46"/>
  <c r="AC135" i="46"/>
  <c r="Z135" i="46"/>
  <c r="Y135" i="46"/>
  <c r="X135" i="46"/>
  <c r="Q135" i="46"/>
  <c r="O135" i="46"/>
  <c r="N135" i="46"/>
  <c r="M135" i="46"/>
  <c r="L135" i="46"/>
  <c r="K135" i="46"/>
  <c r="I135" i="46"/>
  <c r="H135" i="46"/>
  <c r="G135" i="46"/>
  <c r="E135" i="46"/>
  <c r="AO134" i="46"/>
  <c r="AD134" i="46"/>
  <c r="AC134" i="46"/>
  <c r="Z134" i="46"/>
  <c r="Y134" i="46"/>
  <c r="X134" i="46"/>
  <c r="Q134" i="46"/>
  <c r="O134" i="46"/>
  <c r="N134" i="46"/>
  <c r="M134" i="46"/>
  <c r="L134" i="46"/>
  <c r="K134" i="46"/>
  <c r="I134" i="46"/>
  <c r="H134" i="46"/>
  <c r="G134" i="46"/>
  <c r="E134" i="46"/>
  <c r="AO133" i="46"/>
  <c r="AD133" i="46"/>
  <c r="AC133" i="46"/>
  <c r="Z133" i="46"/>
  <c r="Y133" i="46"/>
  <c r="X133" i="46"/>
  <c r="Q133" i="46"/>
  <c r="O133" i="46"/>
  <c r="N133" i="46"/>
  <c r="M133" i="46"/>
  <c r="L133" i="46"/>
  <c r="K133" i="46"/>
  <c r="I133" i="46"/>
  <c r="H133" i="46"/>
  <c r="G133" i="46"/>
  <c r="E133" i="46"/>
  <c r="AO132" i="46"/>
  <c r="AD132" i="46"/>
  <c r="AC132" i="46"/>
  <c r="Z132" i="46"/>
  <c r="Y132" i="46"/>
  <c r="X132" i="46"/>
  <c r="Q132" i="46"/>
  <c r="O132" i="46"/>
  <c r="N132" i="46"/>
  <c r="M132" i="46"/>
  <c r="L132" i="46"/>
  <c r="K132" i="46"/>
  <c r="I132" i="46"/>
  <c r="H132" i="46"/>
  <c r="G132" i="46"/>
  <c r="E132" i="46"/>
  <c r="AO131" i="46"/>
  <c r="AD131" i="46"/>
  <c r="AC131" i="46"/>
  <c r="Z131" i="46"/>
  <c r="Y131" i="46"/>
  <c r="X131" i="46"/>
  <c r="Q131" i="46"/>
  <c r="O131" i="46"/>
  <c r="N131" i="46"/>
  <c r="M131" i="46"/>
  <c r="L131" i="46"/>
  <c r="K131" i="46"/>
  <c r="I131" i="46"/>
  <c r="H131" i="46"/>
  <c r="G131" i="46"/>
  <c r="E131" i="46"/>
  <c r="AO130" i="46"/>
  <c r="AD130" i="46"/>
  <c r="AC130" i="46"/>
  <c r="Z130" i="46"/>
  <c r="Y130" i="46"/>
  <c r="X130" i="46"/>
  <c r="Q130" i="46"/>
  <c r="O130" i="46"/>
  <c r="N130" i="46"/>
  <c r="M130" i="46"/>
  <c r="L130" i="46"/>
  <c r="K130" i="46"/>
  <c r="I130" i="46"/>
  <c r="H130" i="46"/>
  <c r="G130" i="46"/>
  <c r="E130" i="46"/>
  <c r="AO129" i="46"/>
  <c r="AD129" i="46"/>
  <c r="AC129" i="46"/>
  <c r="Z129" i="46"/>
  <c r="Y129" i="46"/>
  <c r="X129" i="46"/>
  <c r="Q129" i="46"/>
  <c r="O129" i="46"/>
  <c r="N129" i="46"/>
  <c r="M129" i="46"/>
  <c r="L129" i="46"/>
  <c r="K129" i="46"/>
  <c r="I129" i="46"/>
  <c r="H129" i="46"/>
  <c r="G129" i="46"/>
  <c r="E129" i="46"/>
  <c r="AO128" i="46"/>
  <c r="AD128" i="46"/>
  <c r="AC128" i="46"/>
  <c r="Z128" i="46"/>
  <c r="Y128" i="46"/>
  <c r="X128" i="46"/>
  <c r="Q128" i="46"/>
  <c r="O128" i="46"/>
  <c r="N128" i="46"/>
  <c r="M128" i="46"/>
  <c r="L128" i="46"/>
  <c r="K128" i="46"/>
  <c r="I128" i="46"/>
  <c r="H128" i="46"/>
  <c r="G128" i="46"/>
  <c r="E128" i="46"/>
  <c r="AO127" i="46"/>
  <c r="AD127" i="46"/>
  <c r="AC127" i="46"/>
  <c r="Z127" i="46"/>
  <c r="Y127" i="46"/>
  <c r="X127" i="46"/>
  <c r="Q127" i="46"/>
  <c r="O127" i="46"/>
  <c r="N127" i="46"/>
  <c r="M127" i="46"/>
  <c r="L127" i="46"/>
  <c r="K127" i="46"/>
  <c r="I127" i="46"/>
  <c r="H127" i="46"/>
  <c r="G127" i="46"/>
  <c r="E127" i="46"/>
  <c r="AO126" i="46"/>
  <c r="AD126" i="46"/>
  <c r="AC126" i="46"/>
  <c r="Z126" i="46"/>
  <c r="Y126" i="46"/>
  <c r="X126" i="46"/>
  <c r="Q126" i="46"/>
  <c r="O126" i="46"/>
  <c r="N126" i="46"/>
  <c r="M126" i="46"/>
  <c r="L126" i="46"/>
  <c r="K126" i="46"/>
  <c r="I126" i="46"/>
  <c r="H126" i="46"/>
  <c r="G126" i="46"/>
  <c r="E126" i="46"/>
  <c r="AO125" i="46"/>
  <c r="AD125" i="46"/>
  <c r="AC125" i="46"/>
  <c r="Z125" i="46"/>
  <c r="Y125" i="46"/>
  <c r="X125" i="46"/>
  <c r="Q125" i="46"/>
  <c r="O125" i="46"/>
  <c r="N125" i="46"/>
  <c r="M125" i="46"/>
  <c r="L125" i="46"/>
  <c r="K125" i="46"/>
  <c r="I125" i="46"/>
  <c r="H125" i="46"/>
  <c r="G125" i="46"/>
  <c r="E125" i="46"/>
  <c r="AO124" i="46"/>
  <c r="AD124" i="46"/>
  <c r="AC124" i="46"/>
  <c r="Z124" i="46"/>
  <c r="Y124" i="46"/>
  <c r="X124" i="46"/>
  <c r="Q124" i="46"/>
  <c r="O124" i="46"/>
  <c r="N124" i="46"/>
  <c r="M124" i="46"/>
  <c r="L124" i="46"/>
  <c r="K124" i="46"/>
  <c r="I124" i="46"/>
  <c r="H124" i="46"/>
  <c r="G124" i="46"/>
  <c r="E124" i="46"/>
  <c r="AO123" i="46"/>
  <c r="AD123" i="46"/>
  <c r="AC123" i="46"/>
  <c r="Z123" i="46"/>
  <c r="Y123" i="46"/>
  <c r="X123" i="46"/>
  <c r="Q123" i="46"/>
  <c r="O123" i="46"/>
  <c r="N123" i="46"/>
  <c r="M123" i="46"/>
  <c r="L123" i="46"/>
  <c r="K123" i="46"/>
  <c r="I123" i="46"/>
  <c r="H123" i="46"/>
  <c r="G123" i="46"/>
  <c r="E123" i="46"/>
  <c r="AO122" i="46"/>
  <c r="AD122" i="46"/>
  <c r="AC122" i="46"/>
  <c r="Z122" i="46"/>
  <c r="Y122" i="46"/>
  <c r="X122" i="46"/>
  <c r="Q122" i="46"/>
  <c r="O122" i="46"/>
  <c r="N122" i="46"/>
  <c r="M122" i="46"/>
  <c r="L122" i="46"/>
  <c r="K122" i="46"/>
  <c r="I122" i="46"/>
  <c r="H122" i="46"/>
  <c r="G122" i="46"/>
  <c r="E122" i="46"/>
  <c r="AO121" i="46"/>
  <c r="AD121" i="46"/>
  <c r="AC121" i="46"/>
  <c r="Z121" i="46"/>
  <c r="Y121" i="46"/>
  <c r="X121" i="46"/>
  <c r="Q121" i="46"/>
  <c r="O121" i="46"/>
  <c r="N121" i="46"/>
  <c r="M121" i="46"/>
  <c r="L121" i="46"/>
  <c r="K121" i="46"/>
  <c r="I121" i="46"/>
  <c r="H121" i="46"/>
  <c r="G121" i="46"/>
  <c r="E121" i="46"/>
  <c r="AO120" i="46"/>
  <c r="AD120" i="46"/>
  <c r="AC120" i="46"/>
  <c r="Z120" i="46"/>
  <c r="Y120" i="46"/>
  <c r="X120" i="46"/>
  <c r="Q120" i="46"/>
  <c r="O120" i="46"/>
  <c r="N120" i="46"/>
  <c r="M120" i="46"/>
  <c r="L120" i="46"/>
  <c r="K120" i="46"/>
  <c r="I120" i="46"/>
  <c r="H120" i="46"/>
  <c r="G120" i="46"/>
  <c r="E120" i="46"/>
  <c r="AO119" i="46"/>
  <c r="AD119" i="46"/>
  <c r="AC119" i="46"/>
  <c r="Z119" i="46"/>
  <c r="Y119" i="46"/>
  <c r="X119" i="46"/>
  <c r="Q119" i="46"/>
  <c r="O119" i="46"/>
  <c r="N119" i="46"/>
  <c r="M119" i="46"/>
  <c r="L119" i="46"/>
  <c r="K119" i="46"/>
  <c r="I119" i="46"/>
  <c r="H119" i="46"/>
  <c r="G119" i="46"/>
  <c r="E119" i="46"/>
  <c r="AO118" i="46"/>
  <c r="AD118" i="46"/>
  <c r="AC118" i="46"/>
  <c r="Z118" i="46"/>
  <c r="Y118" i="46"/>
  <c r="X118" i="46"/>
  <c r="Q118" i="46"/>
  <c r="O118" i="46"/>
  <c r="N118" i="46"/>
  <c r="M118" i="46"/>
  <c r="L118" i="46"/>
  <c r="K118" i="46"/>
  <c r="I118" i="46"/>
  <c r="H118" i="46"/>
  <c r="G118" i="46"/>
  <c r="E118" i="46"/>
  <c r="AO117" i="46"/>
  <c r="AD117" i="46"/>
  <c r="AC117" i="46"/>
  <c r="Z117" i="46"/>
  <c r="Y117" i="46"/>
  <c r="X117" i="46"/>
  <c r="Q117" i="46"/>
  <c r="O117" i="46"/>
  <c r="N117" i="46"/>
  <c r="M117" i="46"/>
  <c r="L117" i="46"/>
  <c r="K117" i="46"/>
  <c r="I117" i="46"/>
  <c r="H117" i="46"/>
  <c r="G117" i="46"/>
  <c r="E117" i="46"/>
  <c r="AO116" i="46"/>
  <c r="AD116" i="46"/>
  <c r="AC116" i="46"/>
  <c r="Z116" i="46"/>
  <c r="Y116" i="46"/>
  <c r="X116" i="46"/>
  <c r="Q116" i="46"/>
  <c r="O116" i="46"/>
  <c r="N116" i="46"/>
  <c r="M116" i="46"/>
  <c r="L116" i="46"/>
  <c r="K116" i="46"/>
  <c r="I116" i="46"/>
  <c r="H116" i="46"/>
  <c r="G116" i="46"/>
  <c r="E116" i="46"/>
  <c r="AO115" i="46"/>
  <c r="AD115" i="46"/>
  <c r="AC115" i="46"/>
  <c r="Z115" i="46"/>
  <c r="Y115" i="46"/>
  <c r="X115" i="46"/>
  <c r="Q115" i="46"/>
  <c r="O115" i="46"/>
  <c r="N115" i="46"/>
  <c r="M115" i="46"/>
  <c r="L115" i="46"/>
  <c r="K115" i="46"/>
  <c r="I115" i="46"/>
  <c r="H115" i="46"/>
  <c r="G115" i="46"/>
  <c r="E115" i="46"/>
  <c r="AO114" i="46"/>
  <c r="AD114" i="46"/>
  <c r="AC114" i="46"/>
  <c r="Z114" i="46"/>
  <c r="Y114" i="46"/>
  <c r="X114" i="46"/>
  <c r="Q114" i="46"/>
  <c r="O114" i="46"/>
  <c r="N114" i="46"/>
  <c r="M114" i="46"/>
  <c r="L114" i="46"/>
  <c r="K114" i="46"/>
  <c r="I114" i="46"/>
  <c r="H114" i="46"/>
  <c r="G114" i="46"/>
  <c r="E114" i="46"/>
  <c r="AO113" i="46"/>
  <c r="AD113" i="46"/>
  <c r="AC113" i="46"/>
  <c r="Z113" i="46"/>
  <c r="Y113" i="46"/>
  <c r="X113" i="46"/>
  <c r="Q113" i="46"/>
  <c r="O113" i="46"/>
  <c r="N113" i="46"/>
  <c r="M113" i="46"/>
  <c r="L113" i="46"/>
  <c r="K113" i="46"/>
  <c r="I113" i="46"/>
  <c r="H113" i="46"/>
  <c r="G113" i="46"/>
  <c r="E113" i="46"/>
  <c r="AO112" i="46"/>
  <c r="AD112" i="46"/>
  <c r="AC112" i="46"/>
  <c r="Z112" i="46"/>
  <c r="Y112" i="46"/>
  <c r="X112" i="46"/>
  <c r="Q112" i="46"/>
  <c r="O112" i="46"/>
  <c r="N112" i="46"/>
  <c r="M112" i="46"/>
  <c r="L112" i="46"/>
  <c r="K112" i="46"/>
  <c r="I112" i="46"/>
  <c r="H112" i="46"/>
  <c r="G112" i="46"/>
  <c r="E112" i="46"/>
  <c r="AO111" i="46"/>
  <c r="AD111" i="46"/>
  <c r="AC111" i="46"/>
  <c r="Z111" i="46"/>
  <c r="Y111" i="46"/>
  <c r="X111" i="46"/>
  <c r="Q111" i="46"/>
  <c r="O111" i="46"/>
  <c r="N111" i="46"/>
  <c r="M111" i="46"/>
  <c r="L111" i="46"/>
  <c r="K111" i="46"/>
  <c r="I111" i="46"/>
  <c r="H111" i="46"/>
  <c r="G111" i="46"/>
  <c r="E111" i="46"/>
  <c r="AO110" i="46"/>
  <c r="AD110" i="46"/>
  <c r="AC110" i="46"/>
  <c r="Z110" i="46"/>
  <c r="Y110" i="46"/>
  <c r="X110" i="46"/>
  <c r="Q110" i="46"/>
  <c r="O110" i="46"/>
  <c r="N110" i="46"/>
  <c r="M110" i="46"/>
  <c r="L110" i="46"/>
  <c r="K110" i="46"/>
  <c r="I110" i="46"/>
  <c r="H110" i="46"/>
  <c r="G110" i="46"/>
  <c r="E110" i="46"/>
  <c r="AO109" i="46"/>
  <c r="AD109" i="46"/>
  <c r="AC109" i="46"/>
  <c r="Z109" i="46"/>
  <c r="Y109" i="46"/>
  <c r="X109" i="46"/>
  <c r="Q109" i="46"/>
  <c r="O109" i="46"/>
  <c r="N109" i="46"/>
  <c r="M109" i="46"/>
  <c r="L109" i="46"/>
  <c r="K109" i="46"/>
  <c r="I109" i="46"/>
  <c r="H109" i="46"/>
  <c r="G109" i="46"/>
  <c r="E109" i="46"/>
  <c r="AO108" i="46"/>
  <c r="AD108" i="46"/>
  <c r="AC108" i="46"/>
  <c r="Z108" i="46"/>
  <c r="Y108" i="46"/>
  <c r="X108" i="46"/>
  <c r="Q108" i="46"/>
  <c r="O108" i="46"/>
  <c r="N108" i="46"/>
  <c r="M108" i="46"/>
  <c r="L108" i="46"/>
  <c r="K108" i="46"/>
  <c r="I108" i="46"/>
  <c r="H108" i="46"/>
  <c r="G108" i="46"/>
  <c r="E108" i="46"/>
  <c r="AO107" i="46"/>
  <c r="AD107" i="46"/>
  <c r="AC107" i="46"/>
  <c r="Z107" i="46"/>
  <c r="Y107" i="46"/>
  <c r="X107" i="46"/>
  <c r="Q107" i="46"/>
  <c r="O107" i="46"/>
  <c r="N107" i="46"/>
  <c r="M107" i="46"/>
  <c r="L107" i="46"/>
  <c r="K107" i="46"/>
  <c r="I107" i="46"/>
  <c r="H107" i="46"/>
  <c r="G107" i="46"/>
  <c r="E107" i="46"/>
  <c r="AO106" i="46"/>
  <c r="AD106" i="46"/>
  <c r="AC106" i="46"/>
  <c r="Z106" i="46"/>
  <c r="Y106" i="46"/>
  <c r="X106" i="46"/>
  <c r="Q106" i="46"/>
  <c r="O106" i="46"/>
  <c r="N106" i="46"/>
  <c r="M106" i="46"/>
  <c r="L106" i="46"/>
  <c r="K106" i="46"/>
  <c r="I106" i="46"/>
  <c r="H106" i="46"/>
  <c r="G106" i="46"/>
  <c r="E106" i="46"/>
  <c r="AO105" i="46"/>
  <c r="AD105" i="46"/>
  <c r="AC105" i="46"/>
  <c r="Z105" i="46"/>
  <c r="Y105" i="46"/>
  <c r="X105" i="46"/>
  <c r="Q105" i="46"/>
  <c r="O105" i="46"/>
  <c r="N105" i="46"/>
  <c r="M105" i="46"/>
  <c r="L105" i="46"/>
  <c r="K105" i="46"/>
  <c r="I105" i="46"/>
  <c r="H105" i="46"/>
  <c r="G105" i="46"/>
  <c r="E105" i="46"/>
  <c r="AO104" i="46"/>
  <c r="AD104" i="46"/>
  <c r="AC104" i="46"/>
  <c r="Z104" i="46"/>
  <c r="Y104" i="46"/>
  <c r="X104" i="46"/>
  <c r="Q104" i="46"/>
  <c r="O104" i="46"/>
  <c r="N104" i="46"/>
  <c r="M104" i="46"/>
  <c r="L104" i="46"/>
  <c r="K104" i="46"/>
  <c r="I104" i="46"/>
  <c r="H104" i="46"/>
  <c r="G104" i="46"/>
  <c r="E104" i="46"/>
  <c r="AO103" i="46"/>
  <c r="AD103" i="46"/>
  <c r="AC103" i="46"/>
  <c r="Z103" i="46"/>
  <c r="Y103" i="46"/>
  <c r="X103" i="46"/>
  <c r="Q103" i="46"/>
  <c r="O103" i="46"/>
  <c r="N103" i="46"/>
  <c r="M103" i="46"/>
  <c r="L103" i="46"/>
  <c r="K103" i="46"/>
  <c r="I103" i="46"/>
  <c r="H103" i="46"/>
  <c r="G103" i="46"/>
  <c r="E103" i="46"/>
  <c r="AO102" i="46"/>
  <c r="AD102" i="46"/>
  <c r="AC102" i="46"/>
  <c r="Z102" i="46"/>
  <c r="Y102" i="46"/>
  <c r="X102" i="46"/>
  <c r="Q102" i="46"/>
  <c r="O102" i="46"/>
  <c r="N102" i="46"/>
  <c r="M102" i="46"/>
  <c r="L102" i="46"/>
  <c r="K102" i="46"/>
  <c r="I102" i="46"/>
  <c r="H102" i="46"/>
  <c r="G102" i="46"/>
  <c r="E102" i="46"/>
  <c r="AO101" i="46"/>
  <c r="AD101" i="46"/>
  <c r="AC101" i="46"/>
  <c r="Z101" i="46"/>
  <c r="Y101" i="46"/>
  <c r="X101" i="46"/>
  <c r="Q101" i="46"/>
  <c r="O101" i="46"/>
  <c r="N101" i="46"/>
  <c r="M101" i="46"/>
  <c r="L101" i="46"/>
  <c r="K101" i="46"/>
  <c r="I101" i="46"/>
  <c r="H101" i="46"/>
  <c r="G101" i="46"/>
  <c r="E101" i="46"/>
  <c r="AO100" i="46"/>
  <c r="AD100" i="46"/>
  <c r="AC100" i="46"/>
  <c r="Z100" i="46"/>
  <c r="Y100" i="46"/>
  <c r="X100" i="46"/>
  <c r="Q100" i="46"/>
  <c r="O100" i="46"/>
  <c r="N100" i="46"/>
  <c r="M100" i="46"/>
  <c r="L100" i="46"/>
  <c r="K100" i="46"/>
  <c r="I100" i="46"/>
  <c r="H100" i="46"/>
  <c r="G100" i="46"/>
  <c r="E100" i="46"/>
  <c r="AO99" i="46"/>
  <c r="AD99" i="46"/>
  <c r="AC99" i="46"/>
  <c r="Z99" i="46"/>
  <c r="Y99" i="46"/>
  <c r="X99" i="46"/>
  <c r="Q99" i="46"/>
  <c r="O99" i="46"/>
  <c r="N99" i="46"/>
  <c r="M99" i="46"/>
  <c r="L99" i="46"/>
  <c r="K99" i="46"/>
  <c r="I99" i="46"/>
  <c r="H99" i="46"/>
  <c r="G99" i="46"/>
  <c r="E99" i="46"/>
  <c r="AO98" i="46"/>
  <c r="AD98" i="46"/>
  <c r="AC98" i="46"/>
  <c r="Z98" i="46"/>
  <c r="Y98" i="46"/>
  <c r="X98" i="46"/>
  <c r="Q98" i="46"/>
  <c r="O98" i="46"/>
  <c r="N98" i="46"/>
  <c r="M98" i="46"/>
  <c r="L98" i="46"/>
  <c r="K98" i="46"/>
  <c r="I98" i="46"/>
  <c r="H98" i="46"/>
  <c r="G98" i="46"/>
  <c r="E98" i="46"/>
  <c r="AO97" i="46"/>
  <c r="AD97" i="46"/>
  <c r="AC97" i="46"/>
  <c r="Z97" i="46"/>
  <c r="Y97" i="46"/>
  <c r="X97" i="46"/>
  <c r="Q97" i="46"/>
  <c r="O97" i="46"/>
  <c r="N97" i="46"/>
  <c r="M97" i="46"/>
  <c r="L97" i="46"/>
  <c r="K97" i="46"/>
  <c r="I97" i="46"/>
  <c r="H97" i="46"/>
  <c r="G97" i="46"/>
  <c r="E97" i="46"/>
  <c r="AO96" i="46"/>
  <c r="AD96" i="46"/>
  <c r="AC96" i="46"/>
  <c r="Z96" i="46"/>
  <c r="Y96" i="46"/>
  <c r="X96" i="46"/>
  <c r="Q96" i="46"/>
  <c r="O96" i="46"/>
  <c r="N96" i="46"/>
  <c r="M96" i="46"/>
  <c r="L96" i="46"/>
  <c r="K96" i="46"/>
  <c r="I96" i="46"/>
  <c r="H96" i="46"/>
  <c r="G96" i="46"/>
  <c r="E96" i="46"/>
  <c r="AO95" i="46"/>
  <c r="AD95" i="46"/>
  <c r="AC95" i="46"/>
  <c r="Z95" i="46"/>
  <c r="Y95" i="46"/>
  <c r="X95" i="46"/>
  <c r="Q95" i="46"/>
  <c r="O95" i="46"/>
  <c r="N95" i="46"/>
  <c r="M95" i="46"/>
  <c r="L95" i="46"/>
  <c r="K95" i="46"/>
  <c r="I95" i="46"/>
  <c r="H95" i="46"/>
  <c r="G95" i="46"/>
  <c r="E95" i="46"/>
  <c r="AO94" i="46"/>
  <c r="AD94" i="46"/>
  <c r="AC94" i="46"/>
  <c r="Z94" i="46"/>
  <c r="Y94" i="46"/>
  <c r="X94" i="46"/>
  <c r="Q94" i="46"/>
  <c r="O94" i="46"/>
  <c r="N94" i="46"/>
  <c r="M94" i="46"/>
  <c r="L94" i="46"/>
  <c r="K94" i="46"/>
  <c r="I94" i="46"/>
  <c r="H94" i="46"/>
  <c r="G94" i="46"/>
  <c r="E94" i="46"/>
  <c r="AO93" i="46"/>
  <c r="AD93" i="46"/>
  <c r="AC93" i="46"/>
  <c r="Z93" i="46"/>
  <c r="Y93" i="46"/>
  <c r="X93" i="46"/>
  <c r="Q93" i="46"/>
  <c r="O93" i="46"/>
  <c r="N93" i="46"/>
  <c r="M93" i="46"/>
  <c r="L93" i="46"/>
  <c r="K93" i="46"/>
  <c r="I93" i="46"/>
  <c r="H93" i="46"/>
  <c r="G93" i="46"/>
  <c r="E93" i="46"/>
  <c r="AO92" i="46"/>
  <c r="AD92" i="46"/>
  <c r="AC92" i="46"/>
  <c r="Z92" i="46"/>
  <c r="Y92" i="46"/>
  <c r="X92" i="46"/>
  <c r="Q92" i="46"/>
  <c r="O92" i="46"/>
  <c r="N92" i="46"/>
  <c r="M92" i="46"/>
  <c r="L92" i="46"/>
  <c r="K92" i="46"/>
  <c r="I92" i="46"/>
  <c r="H92" i="46"/>
  <c r="G92" i="46"/>
  <c r="E92" i="46"/>
  <c r="AO91" i="46"/>
  <c r="AD91" i="46"/>
  <c r="AC91" i="46"/>
  <c r="Z91" i="46"/>
  <c r="Y91" i="46"/>
  <c r="X91" i="46"/>
  <c r="Q91" i="46"/>
  <c r="O91" i="46"/>
  <c r="N91" i="46"/>
  <c r="M91" i="46"/>
  <c r="L91" i="46"/>
  <c r="K91" i="46"/>
  <c r="I91" i="46"/>
  <c r="H91" i="46"/>
  <c r="G91" i="46"/>
  <c r="E91" i="46"/>
  <c r="AO90" i="46"/>
  <c r="AD90" i="46"/>
  <c r="AC90" i="46"/>
  <c r="Z90" i="46"/>
  <c r="Y90" i="46"/>
  <c r="X90" i="46"/>
  <c r="Q90" i="46"/>
  <c r="O90" i="46"/>
  <c r="N90" i="46"/>
  <c r="M90" i="46"/>
  <c r="L90" i="46"/>
  <c r="K90" i="46"/>
  <c r="I90" i="46"/>
  <c r="H90" i="46"/>
  <c r="G90" i="46"/>
  <c r="E90" i="46"/>
  <c r="AO89" i="46"/>
  <c r="AD89" i="46"/>
  <c r="AC89" i="46"/>
  <c r="Z89" i="46"/>
  <c r="Y89" i="46"/>
  <c r="X89" i="46"/>
  <c r="Q89" i="46"/>
  <c r="O89" i="46"/>
  <c r="N89" i="46"/>
  <c r="M89" i="46"/>
  <c r="L89" i="46"/>
  <c r="K89" i="46"/>
  <c r="I89" i="46"/>
  <c r="H89" i="46"/>
  <c r="G89" i="46"/>
  <c r="E89" i="46"/>
  <c r="AO88" i="46"/>
  <c r="AD88" i="46"/>
  <c r="AC88" i="46"/>
  <c r="Z88" i="46"/>
  <c r="Y88" i="46"/>
  <c r="X88" i="46"/>
  <c r="Q88" i="46"/>
  <c r="O88" i="46"/>
  <c r="N88" i="46"/>
  <c r="M88" i="46"/>
  <c r="L88" i="46"/>
  <c r="K88" i="46"/>
  <c r="I88" i="46"/>
  <c r="H88" i="46"/>
  <c r="G88" i="46"/>
  <c r="E88" i="46"/>
  <c r="AO87" i="46"/>
  <c r="AD87" i="46"/>
  <c r="AC87" i="46"/>
  <c r="Z87" i="46"/>
  <c r="Y87" i="46"/>
  <c r="X87" i="46"/>
  <c r="Q87" i="46"/>
  <c r="O87" i="46"/>
  <c r="N87" i="46"/>
  <c r="M87" i="46"/>
  <c r="L87" i="46"/>
  <c r="K87" i="46"/>
  <c r="I87" i="46"/>
  <c r="H87" i="46"/>
  <c r="G87" i="46"/>
  <c r="E87" i="46"/>
  <c r="AO86" i="46"/>
  <c r="AD86" i="46"/>
  <c r="AC86" i="46"/>
  <c r="Z86" i="46"/>
  <c r="Y86" i="46"/>
  <c r="X86" i="46"/>
  <c r="Q86" i="46"/>
  <c r="O86" i="46"/>
  <c r="N86" i="46"/>
  <c r="M86" i="46"/>
  <c r="L86" i="46"/>
  <c r="K86" i="46"/>
  <c r="I86" i="46"/>
  <c r="H86" i="46"/>
  <c r="G86" i="46"/>
  <c r="E86" i="46"/>
  <c r="AO85" i="46"/>
  <c r="AD85" i="46"/>
  <c r="AC85" i="46"/>
  <c r="Z85" i="46"/>
  <c r="Y85" i="46"/>
  <c r="X85" i="46"/>
  <c r="Q85" i="46"/>
  <c r="O85" i="46"/>
  <c r="N85" i="46"/>
  <c r="M85" i="46"/>
  <c r="L85" i="46"/>
  <c r="K85" i="46"/>
  <c r="I85" i="46"/>
  <c r="H85" i="46"/>
  <c r="G85" i="46"/>
  <c r="E85" i="46"/>
  <c r="AO84" i="46"/>
  <c r="AD84" i="46"/>
  <c r="AC84" i="46"/>
  <c r="Z84" i="46"/>
  <c r="Y84" i="46"/>
  <c r="X84" i="46"/>
  <c r="Q84" i="46"/>
  <c r="O84" i="46"/>
  <c r="N84" i="46"/>
  <c r="M84" i="46"/>
  <c r="L84" i="46"/>
  <c r="K84" i="46"/>
  <c r="I84" i="46"/>
  <c r="H84" i="46"/>
  <c r="G84" i="46"/>
  <c r="E84" i="46"/>
  <c r="AO83" i="46"/>
  <c r="AD83" i="46"/>
  <c r="AC83" i="46"/>
  <c r="Z83" i="46"/>
  <c r="Y83" i="46"/>
  <c r="X83" i="46"/>
  <c r="Q83" i="46"/>
  <c r="O83" i="46"/>
  <c r="N83" i="46"/>
  <c r="M83" i="46"/>
  <c r="L83" i="46"/>
  <c r="K83" i="46"/>
  <c r="I83" i="46"/>
  <c r="H83" i="46"/>
  <c r="G83" i="46"/>
  <c r="E83" i="46"/>
  <c r="AO82" i="46"/>
  <c r="AD82" i="46"/>
  <c r="AC82" i="46"/>
  <c r="Z82" i="46"/>
  <c r="Y82" i="46"/>
  <c r="X82" i="46"/>
  <c r="Q82" i="46"/>
  <c r="O82" i="46"/>
  <c r="N82" i="46"/>
  <c r="M82" i="46"/>
  <c r="L82" i="46"/>
  <c r="K82" i="46"/>
  <c r="I82" i="46"/>
  <c r="H82" i="46"/>
  <c r="G82" i="46"/>
  <c r="E82" i="46"/>
  <c r="AO81" i="46"/>
  <c r="AD81" i="46"/>
  <c r="AC81" i="46"/>
  <c r="Z81" i="46"/>
  <c r="Y81" i="46"/>
  <c r="X81" i="46"/>
  <c r="Q81" i="46"/>
  <c r="O81" i="46"/>
  <c r="N81" i="46"/>
  <c r="M81" i="46"/>
  <c r="L81" i="46"/>
  <c r="K81" i="46"/>
  <c r="I81" i="46"/>
  <c r="H81" i="46"/>
  <c r="G81" i="46"/>
  <c r="E81" i="46"/>
  <c r="AO80" i="46"/>
  <c r="AD80" i="46"/>
  <c r="AC80" i="46"/>
  <c r="Z80" i="46"/>
  <c r="Y80" i="46"/>
  <c r="X80" i="46"/>
  <c r="Q80" i="46"/>
  <c r="O80" i="46"/>
  <c r="N80" i="46"/>
  <c r="M80" i="46"/>
  <c r="L80" i="46"/>
  <c r="K80" i="46"/>
  <c r="I80" i="46"/>
  <c r="H80" i="46"/>
  <c r="G80" i="46"/>
  <c r="E80" i="46"/>
  <c r="AO79" i="46"/>
  <c r="AD79" i="46"/>
  <c r="AC79" i="46"/>
  <c r="Z79" i="46"/>
  <c r="Y79" i="46"/>
  <c r="X79" i="46"/>
  <c r="Q79" i="46"/>
  <c r="O79" i="46"/>
  <c r="N79" i="46"/>
  <c r="M79" i="46"/>
  <c r="L79" i="46"/>
  <c r="K79" i="46"/>
  <c r="I79" i="46"/>
  <c r="H79" i="46"/>
  <c r="G79" i="46"/>
  <c r="E79" i="46"/>
  <c r="AO78" i="46"/>
  <c r="AD78" i="46"/>
  <c r="AC78" i="46"/>
  <c r="Z78" i="46"/>
  <c r="Y78" i="46"/>
  <c r="X78" i="46"/>
  <c r="Q78" i="46"/>
  <c r="O78" i="46"/>
  <c r="N78" i="46"/>
  <c r="M78" i="46"/>
  <c r="L78" i="46"/>
  <c r="K78" i="46"/>
  <c r="I78" i="46"/>
  <c r="H78" i="46"/>
  <c r="G78" i="46"/>
  <c r="E78" i="46"/>
  <c r="AO77" i="46"/>
  <c r="AD77" i="46"/>
  <c r="AC77" i="46"/>
  <c r="Z77" i="46"/>
  <c r="Y77" i="46"/>
  <c r="X77" i="46"/>
  <c r="Q77" i="46"/>
  <c r="O77" i="46"/>
  <c r="N77" i="46"/>
  <c r="M77" i="46"/>
  <c r="L77" i="46"/>
  <c r="K77" i="46"/>
  <c r="I77" i="46"/>
  <c r="H77" i="46"/>
  <c r="G77" i="46"/>
  <c r="E77" i="46"/>
  <c r="AO76" i="46"/>
  <c r="AD76" i="46"/>
  <c r="AC76" i="46"/>
  <c r="Z76" i="46"/>
  <c r="Y76" i="46"/>
  <c r="X76" i="46"/>
  <c r="Q76" i="46"/>
  <c r="O76" i="46"/>
  <c r="N76" i="46"/>
  <c r="M76" i="46"/>
  <c r="L76" i="46"/>
  <c r="K76" i="46"/>
  <c r="I76" i="46"/>
  <c r="H76" i="46"/>
  <c r="G76" i="46"/>
  <c r="E76" i="46"/>
  <c r="AO75" i="46"/>
  <c r="AD75" i="46"/>
  <c r="AC75" i="46"/>
  <c r="Z75" i="46"/>
  <c r="Y75" i="46"/>
  <c r="X75" i="46"/>
  <c r="Q75" i="46"/>
  <c r="O75" i="46"/>
  <c r="N75" i="46"/>
  <c r="M75" i="46"/>
  <c r="L75" i="46"/>
  <c r="K75" i="46"/>
  <c r="I75" i="46"/>
  <c r="H75" i="46"/>
  <c r="G75" i="46"/>
  <c r="E75" i="46"/>
  <c r="AO74" i="46"/>
  <c r="AD74" i="46"/>
  <c r="AC74" i="46"/>
  <c r="Z74" i="46"/>
  <c r="Y74" i="46"/>
  <c r="X74" i="46"/>
  <c r="Q74" i="46"/>
  <c r="O74" i="46"/>
  <c r="N74" i="46"/>
  <c r="M74" i="46"/>
  <c r="L74" i="46"/>
  <c r="K74" i="46"/>
  <c r="I74" i="46"/>
  <c r="H74" i="46"/>
  <c r="G74" i="46"/>
  <c r="E74" i="46"/>
  <c r="AO73" i="46"/>
  <c r="AD73" i="46"/>
  <c r="AC73" i="46"/>
  <c r="Z73" i="46"/>
  <c r="Y73" i="46"/>
  <c r="X73" i="46"/>
  <c r="Q73" i="46"/>
  <c r="O73" i="46"/>
  <c r="N73" i="46"/>
  <c r="M73" i="46"/>
  <c r="L73" i="46"/>
  <c r="K73" i="46"/>
  <c r="I73" i="46"/>
  <c r="H73" i="46"/>
  <c r="G73" i="46"/>
  <c r="E73" i="46"/>
  <c r="AO72" i="46"/>
  <c r="AD72" i="46"/>
  <c r="AC72" i="46"/>
  <c r="Z72" i="46"/>
  <c r="Y72" i="46"/>
  <c r="X72" i="46"/>
  <c r="Q72" i="46"/>
  <c r="O72" i="46"/>
  <c r="N72" i="46"/>
  <c r="M72" i="46"/>
  <c r="L72" i="46"/>
  <c r="K72" i="46"/>
  <c r="I72" i="46"/>
  <c r="H72" i="46"/>
  <c r="G72" i="46"/>
  <c r="E72" i="46"/>
  <c r="AO71" i="46"/>
  <c r="AD71" i="46"/>
  <c r="AC71" i="46"/>
  <c r="Z71" i="46"/>
  <c r="Y71" i="46"/>
  <c r="X71" i="46"/>
  <c r="Q71" i="46"/>
  <c r="O71" i="46"/>
  <c r="N71" i="46"/>
  <c r="M71" i="46"/>
  <c r="L71" i="46"/>
  <c r="K71" i="46"/>
  <c r="I71" i="46"/>
  <c r="H71" i="46"/>
  <c r="G71" i="46"/>
  <c r="E71" i="46"/>
  <c r="AO70" i="46"/>
  <c r="AD70" i="46"/>
  <c r="AC70" i="46"/>
  <c r="Z70" i="46"/>
  <c r="Y70" i="46"/>
  <c r="X70" i="46"/>
  <c r="Q70" i="46"/>
  <c r="O70" i="46"/>
  <c r="N70" i="46"/>
  <c r="M70" i="46"/>
  <c r="L70" i="46"/>
  <c r="K70" i="46"/>
  <c r="I70" i="46"/>
  <c r="H70" i="46"/>
  <c r="G70" i="46"/>
  <c r="E70" i="46"/>
  <c r="AO69" i="46"/>
  <c r="AD69" i="46"/>
  <c r="AC69" i="46"/>
  <c r="Z69" i="46"/>
  <c r="Y69" i="46"/>
  <c r="X69" i="46"/>
  <c r="Q69" i="46"/>
  <c r="O69" i="46"/>
  <c r="N69" i="46"/>
  <c r="M69" i="46"/>
  <c r="L69" i="46"/>
  <c r="K69" i="46"/>
  <c r="I69" i="46"/>
  <c r="H69" i="46"/>
  <c r="G69" i="46"/>
  <c r="E69" i="46"/>
  <c r="AO68" i="46"/>
  <c r="AD68" i="46"/>
  <c r="AC68" i="46"/>
  <c r="Z68" i="46"/>
  <c r="Y68" i="46"/>
  <c r="X68" i="46"/>
  <c r="Q68" i="46"/>
  <c r="O68" i="46"/>
  <c r="N68" i="46"/>
  <c r="M68" i="46"/>
  <c r="L68" i="46"/>
  <c r="K68" i="46"/>
  <c r="I68" i="46"/>
  <c r="H68" i="46"/>
  <c r="G68" i="46"/>
  <c r="E68" i="46"/>
  <c r="AO67" i="46"/>
  <c r="AD67" i="46"/>
  <c r="AC67" i="46"/>
  <c r="Z67" i="46"/>
  <c r="Y67" i="46"/>
  <c r="X67" i="46"/>
  <c r="Q67" i="46"/>
  <c r="O67" i="46"/>
  <c r="N67" i="46"/>
  <c r="M67" i="46"/>
  <c r="L67" i="46"/>
  <c r="K67" i="46"/>
  <c r="I67" i="46"/>
  <c r="H67" i="46"/>
  <c r="G67" i="46"/>
  <c r="E67" i="46"/>
  <c r="AO66" i="46"/>
  <c r="AD66" i="46"/>
  <c r="AC66" i="46"/>
  <c r="Z66" i="46"/>
  <c r="Y66" i="46"/>
  <c r="X66" i="46"/>
  <c r="Q66" i="46"/>
  <c r="O66" i="46"/>
  <c r="N66" i="46"/>
  <c r="M66" i="46"/>
  <c r="L66" i="46"/>
  <c r="K66" i="46"/>
  <c r="I66" i="46"/>
  <c r="H66" i="46"/>
  <c r="G66" i="46"/>
  <c r="E66" i="46"/>
  <c r="AO65" i="46"/>
  <c r="AD65" i="46"/>
  <c r="AC65" i="46"/>
  <c r="Z65" i="46"/>
  <c r="Y65" i="46"/>
  <c r="X65" i="46"/>
  <c r="Q65" i="46"/>
  <c r="O65" i="46"/>
  <c r="N65" i="46"/>
  <c r="M65" i="46"/>
  <c r="L65" i="46"/>
  <c r="K65" i="46"/>
  <c r="I65" i="46"/>
  <c r="H65" i="46"/>
  <c r="G65" i="46"/>
  <c r="E65" i="46"/>
  <c r="AO64" i="46"/>
  <c r="AD64" i="46"/>
  <c r="AC64" i="46"/>
  <c r="Z64" i="46"/>
  <c r="Y64" i="46"/>
  <c r="X64" i="46"/>
  <c r="Q64" i="46"/>
  <c r="O64" i="46"/>
  <c r="N64" i="46"/>
  <c r="M64" i="46"/>
  <c r="L64" i="46"/>
  <c r="K64" i="46"/>
  <c r="I64" i="46"/>
  <c r="H64" i="46"/>
  <c r="G64" i="46"/>
  <c r="E64" i="46"/>
  <c r="AO63" i="46"/>
  <c r="AD63" i="46"/>
  <c r="AC63" i="46"/>
  <c r="Z63" i="46"/>
  <c r="Y63" i="46"/>
  <c r="X63" i="46"/>
  <c r="Q63" i="46"/>
  <c r="O63" i="46"/>
  <c r="N63" i="46"/>
  <c r="M63" i="46"/>
  <c r="L63" i="46"/>
  <c r="K63" i="46"/>
  <c r="I63" i="46"/>
  <c r="H63" i="46"/>
  <c r="G63" i="46"/>
  <c r="E63" i="46"/>
  <c r="AO62" i="46"/>
  <c r="AD62" i="46"/>
  <c r="AC62" i="46"/>
  <c r="Z62" i="46"/>
  <c r="Y62" i="46"/>
  <c r="X62" i="46"/>
  <c r="Q62" i="46"/>
  <c r="O62" i="46"/>
  <c r="N62" i="46"/>
  <c r="M62" i="46"/>
  <c r="L62" i="46"/>
  <c r="K62" i="46"/>
  <c r="I62" i="46"/>
  <c r="H62" i="46"/>
  <c r="G62" i="46"/>
  <c r="E62" i="46"/>
  <c r="AO61" i="46"/>
  <c r="AD61" i="46"/>
  <c r="AC61" i="46"/>
  <c r="Z61" i="46"/>
  <c r="Y61" i="46"/>
  <c r="X61" i="46"/>
  <c r="Q61" i="46"/>
  <c r="O61" i="46"/>
  <c r="N61" i="46"/>
  <c r="M61" i="46"/>
  <c r="L61" i="46"/>
  <c r="K61" i="46"/>
  <c r="I61" i="46"/>
  <c r="H61" i="46"/>
  <c r="G61" i="46"/>
  <c r="E61" i="46"/>
  <c r="AO60" i="46"/>
  <c r="AD60" i="46"/>
  <c r="AC60" i="46"/>
  <c r="Z60" i="46"/>
  <c r="Y60" i="46"/>
  <c r="X60" i="46"/>
  <c r="Q60" i="46"/>
  <c r="O60" i="46"/>
  <c r="N60" i="46"/>
  <c r="M60" i="46"/>
  <c r="L60" i="46"/>
  <c r="K60" i="46"/>
  <c r="I60" i="46"/>
  <c r="H60" i="46"/>
  <c r="G60" i="46"/>
  <c r="E60" i="46"/>
  <c r="AO59" i="46"/>
  <c r="AD59" i="46"/>
  <c r="AC59" i="46"/>
  <c r="Z59" i="46"/>
  <c r="Y59" i="46"/>
  <c r="X59" i="46"/>
  <c r="Q59" i="46"/>
  <c r="O59" i="46"/>
  <c r="N59" i="46"/>
  <c r="M59" i="46"/>
  <c r="L59" i="46"/>
  <c r="K59" i="46"/>
  <c r="I59" i="46"/>
  <c r="H59" i="46"/>
  <c r="G59" i="46"/>
  <c r="E59" i="46"/>
  <c r="AO58" i="46"/>
  <c r="AD58" i="46"/>
  <c r="AC58" i="46"/>
  <c r="Z58" i="46"/>
  <c r="Y58" i="46"/>
  <c r="X58" i="46"/>
  <c r="Q58" i="46"/>
  <c r="O58" i="46"/>
  <c r="N58" i="46"/>
  <c r="M58" i="46"/>
  <c r="L58" i="46"/>
  <c r="K58" i="46"/>
  <c r="I58" i="46"/>
  <c r="H58" i="46"/>
  <c r="G58" i="46"/>
  <c r="E58" i="46"/>
  <c r="AO57" i="46"/>
  <c r="AD57" i="46"/>
  <c r="AC57" i="46"/>
  <c r="Z57" i="46"/>
  <c r="Y57" i="46"/>
  <c r="X57" i="46"/>
  <c r="Q57" i="46"/>
  <c r="O57" i="46"/>
  <c r="N57" i="46"/>
  <c r="M57" i="46"/>
  <c r="L57" i="46"/>
  <c r="K57" i="46"/>
  <c r="I57" i="46"/>
  <c r="H57" i="46"/>
  <c r="G57" i="46"/>
  <c r="E57" i="46"/>
  <c r="AO56" i="46"/>
  <c r="AD56" i="46"/>
  <c r="AC56" i="46"/>
  <c r="Z56" i="46"/>
  <c r="Y56" i="46"/>
  <c r="X56" i="46"/>
  <c r="Q56" i="46"/>
  <c r="O56" i="46"/>
  <c r="N56" i="46"/>
  <c r="M56" i="46"/>
  <c r="L56" i="46"/>
  <c r="K56" i="46"/>
  <c r="I56" i="46"/>
  <c r="H56" i="46"/>
  <c r="G56" i="46"/>
  <c r="E56" i="46"/>
  <c r="AO55" i="46"/>
  <c r="AD55" i="46"/>
  <c r="AC55" i="46"/>
  <c r="Z55" i="46"/>
  <c r="Y55" i="46"/>
  <c r="X55" i="46"/>
  <c r="Q55" i="46"/>
  <c r="O55" i="46"/>
  <c r="N55" i="46"/>
  <c r="M55" i="46"/>
  <c r="L55" i="46"/>
  <c r="K55" i="46"/>
  <c r="I55" i="46"/>
  <c r="H55" i="46"/>
  <c r="G55" i="46"/>
  <c r="E55" i="46"/>
  <c r="AO54" i="46"/>
  <c r="AD54" i="46"/>
  <c r="AC54" i="46"/>
  <c r="Z54" i="46"/>
  <c r="Y54" i="46"/>
  <c r="X54" i="46"/>
  <c r="Q54" i="46"/>
  <c r="O54" i="46"/>
  <c r="N54" i="46"/>
  <c r="M54" i="46"/>
  <c r="L54" i="46"/>
  <c r="K54" i="46"/>
  <c r="I54" i="46"/>
  <c r="H54" i="46"/>
  <c r="G54" i="46"/>
  <c r="E54" i="46"/>
  <c r="AO53" i="46"/>
  <c r="AD53" i="46"/>
  <c r="AC53" i="46"/>
  <c r="Z53" i="46"/>
  <c r="Y53" i="46"/>
  <c r="X53" i="46"/>
  <c r="Q53" i="46"/>
  <c r="O53" i="46"/>
  <c r="N53" i="46"/>
  <c r="M53" i="46"/>
  <c r="L53" i="46"/>
  <c r="K53" i="46"/>
  <c r="I53" i="46"/>
  <c r="H53" i="46"/>
  <c r="G53" i="46"/>
  <c r="E53" i="46"/>
  <c r="AO52" i="46"/>
  <c r="AD52" i="46"/>
  <c r="AC52" i="46"/>
  <c r="Z52" i="46"/>
  <c r="Y52" i="46"/>
  <c r="X52" i="46"/>
  <c r="Q52" i="46"/>
  <c r="O52" i="46"/>
  <c r="N52" i="46"/>
  <c r="M52" i="46"/>
  <c r="L52" i="46"/>
  <c r="K52" i="46"/>
  <c r="I52" i="46"/>
  <c r="H52" i="46"/>
  <c r="G52" i="46"/>
  <c r="E52" i="46"/>
  <c r="AO51" i="46"/>
  <c r="AD51" i="46"/>
  <c r="AC51" i="46"/>
  <c r="Z51" i="46"/>
  <c r="Y51" i="46"/>
  <c r="X51" i="46"/>
  <c r="Q51" i="46"/>
  <c r="O51" i="46"/>
  <c r="N51" i="46"/>
  <c r="M51" i="46"/>
  <c r="L51" i="46"/>
  <c r="K51" i="46"/>
  <c r="I51" i="46"/>
  <c r="H51" i="46"/>
  <c r="G51" i="46"/>
  <c r="E51" i="46"/>
  <c r="AO50" i="46"/>
  <c r="AD50" i="46"/>
  <c r="AC50" i="46"/>
  <c r="Z50" i="46"/>
  <c r="Y50" i="46"/>
  <c r="X50" i="46"/>
  <c r="Q50" i="46"/>
  <c r="O50" i="46"/>
  <c r="N50" i="46"/>
  <c r="M50" i="46"/>
  <c r="L50" i="46"/>
  <c r="K50" i="46"/>
  <c r="I50" i="46"/>
  <c r="H50" i="46"/>
  <c r="G50" i="46"/>
  <c r="E50" i="46"/>
  <c r="AO49" i="46"/>
  <c r="AD49" i="46"/>
  <c r="AC49" i="46"/>
  <c r="Z49" i="46"/>
  <c r="Y49" i="46"/>
  <c r="X49" i="46"/>
  <c r="Q49" i="46"/>
  <c r="O49" i="46"/>
  <c r="N49" i="46"/>
  <c r="M49" i="46"/>
  <c r="L49" i="46"/>
  <c r="K49" i="46"/>
  <c r="I49" i="46"/>
  <c r="H49" i="46"/>
  <c r="G49" i="46"/>
  <c r="E49" i="46"/>
  <c r="AO48" i="46"/>
  <c r="AD48" i="46"/>
  <c r="AC48" i="46"/>
  <c r="Z48" i="46"/>
  <c r="Y48" i="46"/>
  <c r="X48" i="46"/>
  <c r="Q48" i="46"/>
  <c r="O48" i="46"/>
  <c r="N48" i="46"/>
  <c r="M48" i="46"/>
  <c r="L48" i="46"/>
  <c r="K48" i="46"/>
  <c r="I48" i="46"/>
  <c r="H48" i="46"/>
  <c r="G48" i="46"/>
  <c r="E48" i="46"/>
  <c r="AO47" i="46"/>
  <c r="AD47" i="46"/>
  <c r="AC47" i="46"/>
  <c r="Z47" i="46"/>
  <c r="Y47" i="46"/>
  <c r="X47" i="46"/>
  <c r="Q47" i="46"/>
  <c r="O47" i="46"/>
  <c r="N47" i="46"/>
  <c r="M47" i="46"/>
  <c r="L47" i="46"/>
  <c r="K47" i="46"/>
  <c r="I47" i="46"/>
  <c r="H47" i="46"/>
  <c r="G47" i="46"/>
  <c r="E47" i="46"/>
  <c r="AO46" i="46"/>
  <c r="AD46" i="46"/>
  <c r="AC46" i="46"/>
  <c r="Z46" i="46"/>
  <c r="Y46" i="46"/>
  <c r="X46" i="46"/>
  <c r="Q46" i="46"/>
  <c r="O46" i="46"/>
  <c r="N46" i="46"/>
  <c r="M46" i="46"/>
  <c r="L46" i="46"/>
  <c r="K46" i="46"/>
  <c r="I46" i="46"/>
  <c r="H46" i="46"/>
  <c r="G46" i="46"/>
  <c r="E46" i="46"/>
  <c r="AO45" i="46"/>
  <c r="AD45" i="46"/>
  <c r="AC45" i="46"/>
  <c r="Z45" i="46"/>
  <c r="Y45" i="46"/>
  <c r="X45" i="46"/>
  <c r="Q45" i="46"/>
  <c r="O45" i="46"/>
  <c r="N45" i="46"/>
  <c r="M45" i="46"/>
  <c r="L45" i="46"/>
  <c r="K45" i="46"/>
  <c r="I45" i="46"/>
  <c r="H45" i="46"/>
  <c r="G45" i="46"/>
  <c r="E45" i="46"/>
  <c r="AO44" i="46"/>
  <c r="AD44" i="46"/>
  <c r="AC44" i="46"/>
  <c r="Z44" i="46"/>
  <c r="Y44" i="46"/>
  <c r="X44" i="46"/>
  <c r="Q44" i="46"/>
  <c r="O44" i="46"/>
  <c r="N44" i="46"/>
  <c r="M44" i="46"/>
  <c r="L44" i="46"/>
  <c r="K44" i="46"/>
  <c r="I44" i="46"/>
  <c r="H44" i="46"/>
  <c r="G44" i="46"/>
  <c r="E44" i="46"/>
  <c r="AO43" i="46"/>
  <c r="AD43" i="46"/>
  <c r="AC43" i="46"/>
  <c r="Z43" i="46"/>
  <c r="Y43" i="46"/>
  <c r="X43" i="46"/>
  <c r="Q43" i="46"/>
  <c r="O43" i="46"/>
  <c r="N43" i="46"/>
  <c r="M43" i="46"/>
  <c r="L43" i="46"/>
  <c r="K43" i="46"/>
  <c r="I43" i="46"/>
  <c r="H43" i="46"/>
  <c r="G43" i="46"/>
  <c r="E43" i="46"/>
  <c r="AO42" i="46"/>
  <c r="AD42" i="46"/>
  <c r="AC42" i="46"/>
  <c r="Z42" i="46"/>
  <c r="Y42" i="46"/>
  <c r="X42" i="46"/>
  <c r="Q42" i="46"/>
  <c r="O42" i="46"/>
  <c r="N42" i="46"/>
  <c r="M42" i="46"/>
  <c r="L42" i="46"/>
  <c r="K42" i="46"/>
  <c r="I42" i="46"/>
  <c r="H42" i="46"/>
  <c r="G42" i="46"/>
  <c r="E42" i="46"/>
  <c r="AO41" i="46"/>
  <c r="AD41" i="46"/>
  <c r="AC41" i="46"/>
  <c r="Z41" i="46"/>
  <c r="Y41" i="46"/>
  <c r="X41" i="46"/>
  <c r="Q41" i="46"/>
  <c r="O41" i="46"/>
  <c r="N41" i="46"/>
  <c r="M41" i="46"/>
  <c r="L41" i="46"/>
  <c r="K41" i="46"/>
  <c r="I41" i="46"/>
  <c r="H41" i="46"/>
  <c r="G41" i="46"/>
  <c r="E41" i="46"/>
  <c r="AO40" i="46"/>
  <c r="AD40" i="46"/>
  <c r="AC40" i="46"/>
  <c r="Z40" i="46"/>
  <c r="Y40" i="46"/>
  <c r="X40" i="46"/>
  <c r="Q40" i="46"/>
  <c r="O40" i="46"/>
  <c r="N40" i="46"/>
  <c r="M40" i="46"/>
  <c r="L40" i="46"/>
  <c r="K40" i="46"/>
  <c r="I40" i="46"/>
  <c r="H40" i="46"/>
  <c r="G40" i="46"/>
  <c r="E40" i="46"/>
  <c r="AO39" i="46"/>
  <c r="AD39" i="46"/>
  <c r="AC39" i="46"/>
  <c r="Z39" i="46"/>
  <c r="Y39" i="46"/>
  <c r="X39" i="46"/>
  <c r="Q39" i="46"/>
  <c r="O39" i="46"/>
  <c r="N39" i="46"/>
  <c r="M39" i="46"/>
  <c r="L39" i="46"/>
  <c r="K39" i="46"/>
  <c r="I39" i="46"/>
  <c r="H39" i="46"/>
  <c r="G39" i="46"/>
  <c r="E39" i="46"/>
  <c r="AO38" i="46"/>
  <c r="AD38" i="46"/>
  <c r="AC38" i="46"/>
  <c r="Z38" i="46"/>
  <c r="Y38" i="46"/>
  <c r="X38" i="46"/>
  <c r="Q38" i="46"/>
  <c r="O38" i="46"/>
  <c r="N38" i="46"/>
  <c r="M38" i="46"/>
  <c r="L38" i="46"/>
  <c r="K38" i="46"/>
  <c r="I38" i="46"/>
  <c r="H38" i="46"/>
  <c r="G38" i="46"/>
  <c r="E38" i="46"/>
  <c r="AO37" i="46"/>
  <c r="AD37" i="46"/>
  <c r="AC37" i="46"/>
  <c r="Z37" i="46"/>
  <c r="Y37" i="46"/>
  <c r="X37" i="46"/>
  <c r="Q37" i="46"/>
  <c r="O37" i="46"/>
  <c r="N37" i="46"/>
  <c r="M37" i="46"/>
  <c r="L37" i="46"/>
  <c r="K37" i="46"/>
  <c r="I37" i="46"/>
  <c r="H37" i="46"/>
  <c r="G37" i="46"/>
  <c r="E37" i="46"/>
  <c r="AO36" i="46"/>
  <c r="AD36" i="46"/>
  <c r="AC36" i="46"/>
  <c r="Z36" i="46"/>
  <c r="Y36" i="46"/>
  <c r="X36" i="46"/>
  <c r="Q36" i="46"/>
  <c r="O36" i="46"/>
  <c r="N36" i="46"/>
  <c r="M36" i="46"/>
  <c r="L36" i="46"/>
  <c r="K36" i="46"/>
  <c r="I36" i="46"/>
  <c r="H36" i="46"/>
  <c r="G36" i="46"/>
  <c r="E36" i="46"/>
  <c r="AO35" i="46"/>
  <c r="AD35" i="46"/>
  <c r="AC35" i="46"/>
  <c r="Z35" i="46"/>
  <c r="Y35" i="46"/>
  <c r="X35" i="46"/>
  <c r="Q35" i="46"/>
  <c r="O35" i="46"/>
  <c r="N35" i="46"/>
  <c r="M35" i="46"/>
  <c r="L35" i="46"/>
  <c r="K35" i="46"/>
  <c r="I35" i="46"/>
  <c r="H35" i="46"/>
  <c r="G35" i="46"/>
  <c r="E35" i="46"/>
  <c r="AO34" i="46"/>
  <c r="AD34" i="46"/>
  <c r="AC34" i="46"/>
  <c r="Z34" i="46"/>
  <c r="Y34" i="46"/>
  <c r="X34" i="46"/>
  <c r="Q34" i="46"/>
  <c r="O34" i="46"/>
  <c r="N34" i="46"/>
  <c r="M34" i="46"/>
  <c r="L34" i="46"/>
  <c r="K34" i="46"/>
  <c r="I34" i="46"/>
  <c r="H34" i="46"/>
  <c r="G34" i="46"/>
  <c r="E34" i="46"/>
  <c r="AO33" i="46"/>
  <c r="AD33" i="46"/>
  <c r="AC33" i="46"/>
  <c r="Z33" i="46"/>
  <c r="Y33" i="46"/>
  <c r="X33" i="46"/>
  <c r="Q33" i="46"/>
  <c r="O33" i="46"/>
  <c r="N33" i="46"/>
  <c r="M33" i="46"/>
  <c r="L33" i="46"/>
  <c r="K33" i="46"/>
  <c r="I33" i="46"/>
  <c r="H33" i="46"/>
  <c r="G33" i="46"/>
  <c r="E33" i="46"/>
  <c r="AO32" i="46"/>
  <c r="AD32" i="46"/>
  <c r="AC32" i="46"/>
  <c r="Z32" i="46"/>
  <c r="Y32" i="46"/>
  <c r="X32" i="46"/>
  <c r="Q32" i="46"/>
  <c r="O32" i="46"/>
  <c r="N32" i="46"/>
  <c r="M32" i="46"/>
  <c r="L32" i="46"/>
  <c r="K32" i="46"/>
  <c r="I32" i="46"/>
  <c r="H32" i="46"/>
  <c r="G32" i="46"/>
  <c r="E32" i="46"/>
  <c r="AO31" i="46"/>
  <c r="AD31" i="46"/>
  <c r="AC31" i="46"/>
  <c r="Z31" i="46"/>
  <c r="Y31" i="46"/>
  <c r="X31" i="46"/>
  <c r="Q31" i="46"/>
  <c r="O31" i="46"/>
  <c r="N31" i="46"/>
  <c r="M31" i="46"/>
  <c r="L31" i="46"/>
  <c r="K31" i="46"/>
  <c r="I31" i="46"/>
  <c r="H31" i="46"/>
  <c r="G31" i="46"/>
  <c r="E31" i="46"/>
  <c r="AO30" i="46"/>
  <c r="AD30" i="46"/>
  <c r="AC30" i="46"/>
  <c r="Z30" i="46"/>
  <c r="Y30" i="46"/>
  <c r="X30" i="46"/>
  <c r="Q30" i="46"/>
  <c r="O30" i="46"/>
  <c r="N30" i="46"/>
  <c r="M30" i="46"/>
  <c r="L30" i="46"/>
  <c r="K30" i="46"/>
  <c r="I30" i="46"/>
  <c r="H30" i="46"/>
  <c r="G30" i="46"/>
  <c r="E30" i="46"/>
  <c r="AO29" i="46"/>
  <c r="AD29" i="46"/>
  <c r="AC29" i="46"/>
  <c r="Z29" i="46"/>
  <c r="Y29" i="46"/>
  <c r="X29" i="46"/>
  <c r="Q29" i="46"/>
  <c r="O29" i="46"/>
  <c r="N29" i="46"/>
  <c r="M29" i="46"/>
  <c r="L29" i="46"/>
  <c r="K29" i="46"/>
  <c r="I29" i="46"/>
  <c r="H29" i="46"/>
  <c r="G29" i="46"/>
  <c r="E29" i="46"/>
  <c r="AO28" i="46"/>
  <c r="AD28" i="46"/>
  <c r="AC28" i="46"/>
  <c r="Z28" i="46"/>
  <c r="Y28" i="46"/>
  <c r="X28" i="46"/>
  <c r="Q28" i="46"/>
  <c r="O28" i="46"/>
  <c r="N28" i="46"/>
  <c r="M28" i="46"/>
  <c r="L28" i="46"/>
  <c r="K28" i="46"/>
  <c r="I28" i="46"/>
  <c r="H28" i="46"/>
  <c r="G28" i="46"/>
  <c r="E28" i="46"/>
  <c r="AO27" i="46"/>
  <c r="AD27" i="46"/>
  <c r="AC27" i="46"/>
  <c r="Z27" i="46"/>
  <c r="Y27" i="46"/>
  <c r="X27" i="46"/>
  <c r="Q27" i="46"/>
  <c r="O27" i="46"/>
  <c r="N27" i="46"/>
  <c r="M27" i="46"/>
  <c r="L27" i="46"/>
  <c r="K27" i="46"/>
  <c r="I27" i="46"/>
  <c r="H27" i="46"/>
  <c r="G27" i="46"/>
  <c r="E27" i="46"/>
  <c r="AO26" i="46"/>
  <c r="AD26" i="46"/>
  <c r="AC26" i="46"/>
  <c r="Z26" i="46"/>
  <c r="Y26" i="46"/>
  <c r="X26" i="46"/>
  <c r="Q26" i="46"/>
  <c r="O26" i="46"/>
  <c r="N26" i="46"/>
  <c r="M26" i="46"/>
  <c r="L26" i="46"/>
  <c r="K26" i="46"/>
  <c r="I26" i="46"/>
  <c r="H26" i="46"/>
  <c r="G26" i="46"/>
  <c r="E26" i="46"/>
  <c r="AO25" i="46"/>
  <c r="AD25" i="46"/>
  <c r="AC25" i="46"/>
  <c r="Z25" i="46"/>
  <c r="Y25" i="46"/>
  <c r="X25" i="46"/>
  <c r="Q25" i="46"/>
  <c r="O25" i="46"/>
  <c r="N25" i="46"/>
  <c r="M25" i="46"/>
  <c r="L25" i="46"/>
  <c r="K25" i="46"/>
  <c r="I25" i="46"/>
  <c r="H25" i="46"/>
  <c r="G25" i="46"/>
  <c r="E25" i="46"/>
  <c r="AO24" i="46"/>
  <c r="AD24" i="46"/>
  <c r="AC24" i="46"/>
  <c r="Z24" i="46"/>
  <c r="Y24" i="46"/>
  <c r="X24" i="46"/>
  <c r="Q24" i="46"/>
  <c r="O24" i="46"/>
  <c r="N24" i="46"/>
  <c r="M24" i="46"/>
  <c r="L24" i="46"/>
  <c r="K24" i="46"/>
  <c r="I24" i="46"/>
  <c r="H24" i="46"/>
  <c r="G24" i="46"/>
  <c r="E24" i="46"/>
  <c r="AO23" i="46"/>
  <c r="AD23" i="46"/>
  <c r="AC23" i="46"/>
  <c r="Z23" i="46"/>
  <c r="Y23" i="46"/>
  <c r="X23" i="46"/>
  <c r="Q23" i="46"/>
  <c r="O23" i="46"/>
  <c r="N23" i="46"/>
  <c r="M23" i="46"/>
  <c r="L23" i="46"/>
  <c r="K23" i="46"/>
  <c r="I23" i="46"/>
  <c r="H23" i="46"/>
  <c r="G23" i="46"/>
  <c r="E23" i="46"/>
  <c r="AO22" i="46"/>
  <c r="AD22" i="46"/>
  <c r="AC22" i="46"/>
  <c r="Z22" i="46"/>
  <c r="Y22" i="46"/>
  <c r="X22" i="46"/>
  <c r="Q22" i="46"/>
  <c r="O22" i="46"/>
  <c r="N22" i="46"/>
  <c r="M22" i="46"/>
  <c r="L22" i="46"/>
  <c r="K22" i="46"/>
  <c r="I22" i="46"/>
  <c r="H22" i="46"/>
  <c r="G22" i="46"/>
  <c r="E22" i="46"/>
  <c r="AO21" i="46"/>
  <c r="AD21" i="46"/>
  <c r="AC21" i="46"/>
  <c r="Z21" i="46"/>
  <c r="Y21" i="46"/>
  <c r="X21" i="46"/>
  <c r="Q21" i="46"/>
  <c r="O21" i="46"/>
  <c r="N21" i="46"/>
  <c r="M21" i="46"/>
  <c r="L21" i="46"/>
  <c r="K21" i="46"/>
  <c r="I21" i="46"/>
  <c r="H21" i="46"/>
  <c r="G21" i="46"/>
  <c r="E21" i="46"/>
  <c r="AO20" i="46"/>
  <c r="AD20" i="46"/>
  <c r="AC20" i="46"/>
  <c r="Z20" i="46"/>
  <c r="Y20" i="46"/>
  <c r="X20" i="46"/>
  <c r="Q20" i="46"/>
  <c r="O20" i="46"/>
  <c r="N20" i="46"/>
  <c r="M20" i="46"/>
  <c r="L20" i="46"/>
  <c r="K20" i="46"/>
  <c r="I20" i="46"/>
  <c r="H20" i="46"/>
  <c r="G20" i="46"/>
  <c r="E20" i="46"/>
  <c r="AO19" i="46"/>
  <c r="AD19" i="46"/>
  <c r="AC19" i="46"/>
  <c r="Z19" i="46"/>
  <c r="Y19" i="46"/>
  <c r="X19" i="46"/>
  <c r="Q19" i="46"/>
  <c r="O19" i="46"/>
  <c r="N19" i="46"/>
  <c r="M19" i="46"/>
  <c r="L19" i="46"/>
  <c r="K19" i="46"/>
  <c r="I19" i="46"/>
  <c r="H19" i="46"/>
  <c r="G19" i="46"/>
  <c r="E19" i="46"/>
  <c r="AO18" i="46"/>
  <c r="AD18" i="46"/>
  <c r="AC18" i="46"/>
  <c r="Z18" i="46"/>
  <c r="Y18" i="46"/>
  <c r="X18" i="46"/>
  <c r="Q18" i="46"/>
  <c r="O18" i="46"/>
  <c r="N18" i="46"/>
  <c r="M18" i="46"/>
  <c r="L18" i="46"/>
  <c r="K18" i="46"/>
  <c r="I18" i="46"/>
  <c r="H18" i="46"/>
  <c r="G18" i="46"/>
  <c r="E18" i="46"/>
  <c r="AO17" i="46"/>
  <c r="AD17" i="46"/>
  <c r="AC17" i="46"/>
  <c r="Z17" i="46"/>
  <c r="Y17" i="46"/>
  <c r="X17" i="46"/>
  <c r="Q17" i="46"/>
  <c r="O17" i="46"/>
  <c r="N17" i="46"/>
  <c r="M17" i="46"/>
  <c r="L17" i="46"/>
  <c r="K17" i="46"/>
  <c r="I17" i="46"/>
  <c r="H17" i="46"/>
  <c r="G17" i="46"/>
  <c r="E17" i="46"/>
  <c r="AO16" i="46"/>
  <c r="AD16" i="46"/>
  <c r="AC16" i="46"/>
  <c r="Z16" i="46"/>
  <c r="Y16" i="46"/>
  <c r="X16" i="46"/>
  <c r="Q16" i="46"/>
  <c r="O16" i="46"/>
  <c r="N16" i="46"/>
  <c r="M16" i="46"/>
  <c r="L16" i="46"/>
  <c r="K16" i="46"/>
  <c r="I16" i="46"/>
  <c r="H16" i="46"/>
  <c r="G16" i="46"/>
  <c r="E16" i="46"/>
  <c r="AO15" i="46"/>
  <c r="AD15" i="46"/>
  <c r="AC15" i="46"/>
  <c r="Z15" i="46"/>
  <c r="Y15" i="46"/>
  <c r="X15" i="46"/>
  <c r="Q15" i="46"/>
  <c r="O15" i="46"/>
  <c r="N15" i="46"/>
  <c r="M15" i="46"/>
  <c r="L15" i="46"/>
  <c r="K15" i="46"/>
  <c r="I15" i="46"/>
  <c r="H15" i="46"/>
  <c r="G15" i="46"/>
  <c r="E15" i="46"/>
  <c r="AO14" i="46"/>
  <c r="AD14" i="46"/>
  <c r="AC14" i="46"/>
  <c r="Z14" i="46"/>
  <c r="Y14" i="46"/>
  <c r="X14" i="46"/>
  <c r="Q14" i="46"/>
  <c r="O14" i="46"/>
  <c r="N14" i="46"/>
  <c r="M14" i="46"/>
  <c r="L14" i="46"/>
  <c r="K14" i="46"/>
  <c r="I14" i="46"/>
  <c r="H14" i="46"/>
  <c r="G14" i="46"/>
  <c r="E14" i="46"/>
  <c r="AO13" i="46"/>
  <c r="AD13" i="46"/>
  <c r="AC13" i="46"/>
  <c r="Z13" i="46"/>
  <c r="Y13" i="46"/>
  <c r="X13" i="46"/>
  <c r="Q13" i="46"/>
  <c r="O13" i="46"/>
  <c r="N13" i="46"/>
  <c r="M13" i="46"/>
  <c r="L13" i="46"/>
  <c r="K13" i="46"/>
  <c r="I13" i="46"/>
  <c r="H13" i="46"/>
  <c r="G13" i="46"/>
  <c r="E13" i="46"/>
  <c r="AO12" i="46"/>
  <c r="AD12" i="46"/>
  <c r="AC12" i="46"/>
  <c r="Z12" i="46"/>
  <c r="Y12" i="46"/>
  <c r="X12" i="46"/>
  <c r="Q12" i="46"/>
  <c r="O12" i="46"/>
  <c r="N12" i="46"/>
  <c r="M12" i="46"/>
  <c r="L12" i="46"/>
  <c r="K12" i="46"/>
  <c r="I12" i="46"/>
  <c r="H12" i="46"/>
  <c r="G12" i="46"/>
  <c r="E12" i="46"/>
  <c r="AO11" i="46"/>
  <c r="AD11" i="46"/>
  <c r="AC11" i="46"/>
  <c r="Z11" i="46"/>
  <c r="Y11" i="46"/>
  <c r="X11" i="46"/>
  <c r="Q11" i="46"/>
  <c r="O11" i="46"/>
  <c r="N11" i="46"/>
  <c r="M11" i="46"/>
  <c r="L11" i="46"/>
  <c r="K11" i="46"/>
  <c r="I11" i="46"/>
  <c r="H11" i="46"/>
  <c r="G11" i="46"/>
  <c r="E11" i="46"/>
  <c r="AO10" i="46"/>
  <c r="AD10" i="46"/>
  <c r="AC10" i="46"/>
  <c r="Z10" i="46"/>
  <c r="Y10" i="46"/>
  <c r="X10" i="46"/>
  <c r="Q10" i="46"/>
  <c r="O10" i="46"/>
  <c r="N10" i="46"/>
  <c r="M10" i="46"/>
  <c r="L10" i="46"/>
  <c r="K10" i="46"/>
  <c r="I10" i="46"/>
  <c r="H10" i="46"/>
  <c r="G10" i="46"/>
  <c r="E10" i="46"/>
  <c r="AO9" i="46"/>
  <c r="AD9" i="46"/>
  <c r="AC9" i="46"/>
  <c r="Z9" i="46"/>
  <c r="Y9" i="46"/>
  <c r="X9" i="46"/>
  <c r="Q9" i="46"/>
  <c r="O9" i="46"/>
  <c r="N9" i="46"/>
  <c r="M9" i="46"/>
  <c r="L9" i="46"/>
  <c r="K9" i="46"/>
  <c r="I9" i="46"/>
  <c r="H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AJ160"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76" i="46"/>
  <c r="AM78" i="46"/>
  <c r="AM154"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M60" i="46" l="1"/>
  <c r="AL28" i="46"/>
  <c r="T174" i="46"/>
  <c r="S175" i="46"/>
  <c r="AL157" i="46"/>
  <c r="AL101" i="46"/>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c r="C20" i="20"/>
  <c r="C22" i="20"/>
  <c r="C24" i="20" s="1"/>
  <c r="C26" i="20" s="1"/>
  <c r="C28" i="20" s="1"/>
  <c r="C30" i="20" s="1"/>
  <c r="C32" i="20" s="1"/>
  <c r="C34" i="20" s="1"/>
  <c r="C36" i="20" s="1"/>
  <c r="C38" i="20" s="1"/>
  <c r="C40" i="20" s="1"/>
  <c r="C42" i="20" s="1"/>
  <c r="C44" i="20" s="1"/>
  <c r="C46" i="20" s="1"/>
  <c r="C48" i="20" s="1"/>
  <c r="C50" i="20" s="1"/>
  <c r="C52" i="20" s="1"/>
  <c r="C54" i="20" s="1"/>
  <c r="C56" i="20" s="1"/>
  <c r="C58" i="20" s="1"/>
  <c r="C60" i="20" s="1"/>
  <c r="C62" i="20" s="1"/>
  <c r="C64" i="20" s="1"/>
  <c r="C66" i="20" s="1"/>
  <c r="C68" i="20" s="1"/>
  <c r="C70" i="20" s="1"/>
  <c r="C72" i="20" s="1"/>
  <c r="C74" i="20" s="1"/>
  <c r="C76" i="20" s="1"/>
  <c r="C78" i="20" s="1"/>
  <c r="C80" i="20" s="1"/>
  <c r="C82" i="20" s="1"/>
  <c r="C84" i="20" s="1"/>
  <c r="C86" i="20" s="1"/>
  <c r="C88" i="20" s="1"/>
  <c r="C90" i="20" s="1"/>
  <c r="C92" i="20" s="1"/>
  <c r="C94" i="20" s="1"/>
  <c r="C96" i="20" s="1"/>
  <c r="C98" i="20" s="1"/>
  <c r="C100" i="20" s="1"/>
  <c r="C102" i="20" s="1"/>
  <c r="C104" i="20" s="1"/>
  <c r="C106" i="20" s="1"/>
  <c r="C108" i="20" s="1"/>
  <c r="C110" i="20" s="1"/>
  <c r="C112" i="20" s="1"/>
  <c r="C114" i="20" s="1"/>
  <c r="C116" i="20" s="1"/>
  <c r="C118" i="20" s="1"/>
  <c r="C120" i="20" s="1"/>
  <c r="C122" i="20" s="1"/>
  <c r="C124" i="20" s="1"/>
  <c r="C126" i="20" s="1"/>
  <c r="C128" i="20" s="1"/>
  <c r="C130" i="20" s="1"/>
  <c r="C132" i="20" s="1"/>
  <c r="C134" i="20" s="1"/>
  <c r="C136" i="20" s="1"/>
  <c r="C138" i="20" s="1"/>
  <c r="C140" i="20" s="1"/>
  <c r="C142" i="20" s="1"/>
  <c r="C144" i="20" s="1"/>
  <c r="C146" i="20" s="1"/>
  <c r="C148" i="20" s="1"/>
  <c r="C150" i="20" s="1"/>
  <c r="C152" i="20" s="1"/>
  <c r="C154" i="20" s="1"/>
  <c r="C156" i="20" s="1"/>
  <c r="C158" i="20" s="1"/>
  <c r="C160" i="20" s="1"/>
  <c r="C162" i="20" s="1"/>
  <c r="C164" i="20" s="1"/>
  <c r="C166" i="20" s="1"/>
  <c r="K16" i="20"/>
  <c r="K18" i="20"/>
  <c r="K20" i="20" s="1"/>
  <c r="K22" i="20" s="1"/>
  <c r="K24" i="20" s="1"/>
  <c r="K26" i="20" s="1"/>
  <c r="K28" i="20" s="1"/>
  <c r="K30" i="20" s="1"/>
  <c r="K32" i="20" s="1"/>
  <c r="K34" i="20" s="1"/>
  <c r="K36" i="20" s="1"/>
  <c r="K38" i="20" s="1"/>
  <c r="K40" i="20" s="1"/>
  <c r="K42" i="20" s="1"/>
  <c r="K44" i="20" s="1"/>
  <c r="K46" i="20" s="1"/>
  <c r="K48" i="20" s="1"/>
  <c r="K50" i="20" s="1"/>
  <c r="K52" i="20" s="1"/>
  <c r="K54" i="20" s="1"/>
  <c r="K56" i="20" s="1"/>
  <c r="K58" i="20" s="1"/>
  <c r="K60" i="20" s="1"/>
  <c r="K62" i="20" s="1"/>
  <c r="K64" i="20" s="1"/>
  <c r="K66" i="20" s="1"/>
  <c r="K68" i="20" s="1"/>
  <c r="K70" i="20" s="1"/>
  <c r="K72" i="20" s="1"/>
  <c r="K74" i="20" s="1"/>
  <c r="K76" i="20" s="1"/>
  <c r="K78" i="20" s="1"/>
  <c r="K80" i="20" s="1"/>
  <c r="K82" i="20" s="1"/>
  <c r="K84" i="20" s="1"/>
  <c r="K86" i="20" s="1"/>
  <c r="K88" i="20" s="1"/>
  <c r="K90" i="20" s="1"/>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s="1"/>
  <c r="C20" i="52" s="1"/>
  <c r="C22" i="52" s="1"/>
  <c r="C24" i="52" s="1"/>
  <c r="C26" i="52" s="1"/>
  <c r="C28" i="52" s="1"/>
  <c r="C30" i="52" s="1"/>
  <c r="C32" i="52" s="1"/>
  <c r="C34" i="52" s="1"/>
  <c r="C36" i="52" s="1"/>
  <c r="C38" i="52" s="1"/>
  <c r="C40" i="52" s="1"/>
  <c r="C42" i="52" s="1"/>
  <c r="C44" i="52" s="1"/>
  <c r="C46" i="52" s="1"/>
  <c r="C48" i="52" s="1"/>
  <c r="C50" i="52" s="1"/>
  <c r="C52" i="52" s="1"/>
  <c r="C54" i="52" s="1"/>
  <c r="C56" i="52" s="1"/>
  <c r="C58" i="52" s="1"/>
  <c r="C60" i="52" s="1"/>
  <c r="C62" i="52" s="1"/>
  <c r="C64" i="52" s="1"/>
  <c r="C66" i="52" s="1"/>
  <c r="C68" i="52" s="1"/>
  <c r="C70" i="52" s="1"/>
  <c r="C72" i="52" s="1"/>
  <c r="C74" i="52" s="1"/>
  <c r="C76" i="52" s="1"/>
  <c r="C78" i="52" s="1"/>
  <c r="C80" i="52" s="1"/>
  <c r="C82" i="52" s="1"/>
  <c r="C84" i="52" s="1"/>
  <c r="C86" i="52" s="1"/>
  <c r="C88" i="52" s="1"/>
  <c r="C90" i="52" s="1"/>
  <c r="C92" i="52" s="1"/>
  <c r="C94" i="52" s="1"/>
  <c r="C96" i="52" s="1"/>
  <c r="C98" i="52" s="1"/>
  <c r="C100" i="52" s="1"/>
  <c r="C102" i="52" s="1"/>
  <c r="C104" i="52" s="1"/>
  <c r="C106" i="52" s="1"/>
  <c r="C108" i="52" s="1"/>
  <c r="C110" i="52" s="1"/>
  <c r="C112" i="52" s="1"/>
  <c r="C114" i="52" s="1"/>
  <c r="C116" i="52" s="1"/>
  <c r="C118" i="52" s="1"/>
  <c r="C120" i="52" s="1"/>
  <c r="C122" i="52" s="1"/>
  <c r="C124" i="52" s="1"/>
  <c r="C126" i="52" s="1"/>
  <c r="C128" i="52" s="1"/>
  <c r="C130" i="52" s="1"/>
  <c r="C132" i="52" s="1"/>
  <c r="C134" i="52" s="1"/>
  <c r="C136" i="52" s="1"/>
  <c r="C138" i="52" s="1"/>
  <c r="C140" i="52" s="1"/>
  <c r="C142" i="52" s="1"/>
  <c r="C144" i="52" s="1"/>
  <c r="C146" i="52" s="1"/>
  <c r="C148" i="52" s="1"/>
  <c r="C150" i="52" s="1"/>
  <c r="C152" i="52" s="1"/>
  <c r="C154" i="52" s="1"/>
  <c r="C156" i="52" s="1"/>
  <c r="C158" i="52" s="1"/>
  <c r="C160" i="52" s="1"/>
  <c r="C162" i="52" s="1"/>
  <c r="C164" i="52" s="1"/>
  <c r="C166" i="52" s="1"/>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s="1"/>
  <c r="K20" i="52" s="1"/>
  <c r="K22" i="52" s="1"/>
  <c r="K24" i="52" s="1"/>
  <c r="K26" i="52" s="1"/>
  <c r="K28" i="52" s="1"/>
  <c r="K30" i="52" s="1"/>
  <c r="K32" i="52" s="1"/>
  <c r="K34" i="52" s="1"/>
  <c r="K36" i="52" s="1"/>
  <c r="K38" i="52" s="1"/>
  <c r="K40" i="52" s="1"/>
  <c r="K42" i="52" s="1"/>
  <c r="K44" i="52" s="1"/>
  <c r="K46" i="52" s="1"/>
  <c r="K48" i="52" s="1"/>
  <c r="K50" i="52" s="1"/>
  <c r="K52" i="52" s="1"/>
  <c r="K54" i="52" s="1"/>
  <c r="K56" i="52" s="1"/>
  <c r="K58" i="52" s="1"/>
  <c r="K60" i="52" s="1"/>
  <c r="K62" i="52" s="1"/>
  <c r="K64" i="52" s="1"/>
  <c r="K66" i="52" s="1"/>
  <c r="K68" i="52" s="1"/>
  <c r="K70" i="52" s="1"/>
  <c r="K72" i="52" s="1"/>
  <c r="K74" i="52" s="1"/>
  <c r="K76" i="52" s="1"/>
  <c r="K78" i="52" s="1"/>
  <c r="K80" i="52" s="1"/>
  <c r="K82" i="52" s="1"/>
  <c r="K84" i="52" s="1"/>
  <c r="K86" i="52" s="1"/>
  <c r="K88" i="52" s="1"/>
  <c r="K90" i="52" s="1"/>
  <c r="K92" i="52" s="1"/>
  <c r="K94" i="52" s="1"/>
  <c r="K96" i="52" s="1"/>
  <c r="K98" i="52" s="1"/>
  <c r="K100" i="52" s="1"/>
  <c r="K102" i="52" s="1"/>
  <c r="K104" i="52" s="1"/>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L22"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K95" i="50"/>
  <c r="F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S91" i="47" l="1"/>
  <c r="Q91" i="47"/>
  <c r="S56" i="47"/>
  <c r="Q56" i="47"/>
  <c r="Q41" i="47"/>
  <c r="S41" i="47"/>
  <c r="S61" i="47"/>
  <c r="Q61" i="47"/>
  <c r="Q86" i="47"/>
  <c r="S86" i="47"/>
  <c r="S51" i="47"/>
  <c r="Q51" i="47"/>
  <c r="Q66" i="47"/>
  <c r="S66" i="47"/>
  <c r="Q81" i="47"/>
  <c r="S81" i="47"/>
  <c r="S76" i="47"/>
  <c r="Q76" i="47"/>
  <c r="Q71" i="47"/>
  <c r="S71" i="47"/>
  <c r="S36" i="47"/>
  <c r="Q36" i="47"/>
  <c r="S46" i="47"/>
  <c r="Q46"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V283" i="9"/>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s="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V318" i="9"/>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F164" i="50"/>
  <c r="H164" i="50"/>
  <c r="K164" i="50"/>
  <c r="K115" i="50"/>
  <c r="H115" i="50"/>
  <c r="F115" i="50"/>
  <c r="C115" i="50"/>
  <c r="B115" i="50"/>
  <c r="K114" i="50"/>
  <c r="H114" i="50"/>
  <c r="F114" i="50"/>
  <c r="C114" i="50"/>
  <c r="B114" i="50"/>
  <c r="K113" i="50"/>
  <c r="H113" i="50"/>
  <c r="F113" i="50"/>
  <c r="C113" i="50"/>
  <c r="B113" i="50"/>
  <c r="K112" i="50"/>
  <c r="H112" i="50"/>
  <c r="F112" i="50"/>
  <c r="C112" i="50"/>
  <c r="B112" i="50"/>
  <c r="K111" i="50"/>
  <c r="H111" i="50"/>
  <c r="F111" i="50"/>
  <c r="C111" i="50"/>
  <c r="B111" i="50"/>
  <c r="K80" i="50"/>
  <c r="F80" i="50"/>
  <c r="C80" i="50"/>
  <c r="B80" i="50"/>
  <c r="K79" i="50"/>
  <c r="F79" i="50"/>
  <c r="C79" i="50"/>
  <c r="B79" i="50"/>
  <c r="K78" i="50"/>
  <c r="F78" i="50"/>
  <c r="C78" i="50"/>
  <c r="B78" i="50"/>
  <c r="K77" i="50"/>
  <c r="F77" i="50"/>
  <c r="C77" i="50"/>
  <c r="B77" i="50"/>
  <c r="K76" i="50"/>
  <c r="F76" i="50"/>
  <c r="C76" i="50"/>
  <c r="B76" i="50"/>
  <c r="K195" i="50"/>
  <c r="H195" i="50"/>
  <c r="G195" i="50"/>
  <c r="F195" i="50"/>
  <c r="C195" i="50"/>
  <c r="B195" i="50"/>
  <c r="K176" i="50"/>
  <c r="H176" i="50"/>
  <c r="F176" i="50"/>
  <c r="C176" i="50"/>
  <c r="B176" i="50"/>
  <c r="K175" i="50"/>
  <c r="H175" i="50"/>
  <c r="F175" i="50"/>
  <c r="C175" i="50"/>
  <c r="B175" i="50"/>
  <c r="K174" i="50"/>
  <c r="H174" i="50"/>
  <c r="F174" i="50"/>
  <c r="C174" i="50"/>
  <c r="B174" i="50"/>
  <c r="K173" i="50"/>
  <c r="H173" i="50"/>
  <c r="F173" i="50"/>
  <c r="C173" i="50"/>
  <c r="B173" i="50"/>
  <c r="K172" i="50"/>
  <c r="H172" i="50"/>
  <c r="F172" i="50"/>
  <c r="I172" i="50" s="1"/>
  <c r="C172" i="50"/>
  <c r="B172" i="50"/>
  <c r="K181" i="50"/>
  <c r="H181" i="50"/>
  <c r="F181" i="50"/>
  <c r="C181" i="50"/>
  <c r="B181" i="50"/>
  <c r="K180" i="50"/>
  <c r="H180" i="50"/>
  <c r="F180" i="50"/>
  <c r="C180" i="50"/>
  <c r="B180" i="50"/>
  <c r="K179" i="50"/>
  <c r="H179" i="50"/>
  <c r="F179" i="50"/>
  <c r="C179" i="50"/>
  <c r="B179" i="50"/>
  <c r="K178" i="50"/>
  <c r="H178" i="50"/>
  <c r="F178" i="50"/>
  <c r="C178" i="50"/>
  <c r="B178" i="50"/>
  <c r="K177" i="50"/>
  <c r="H177" i="50"/>
  <c r="F177" i="50"/>
  <c r="C177" i="50"/>
  <c r="B177" i="50"/>
  <c r="K160" i="50"/>
  <c r="H160" i="50"/>
  <c r="F160" i="50"/>
  <c r="C160" i="50"/>
  <c r="B160" i="50"/>
  <c r="K151" i="50"/>
  <c r="H151" i="50"/>
  <c r="I151" i="50" s="1"/>
  <c r="F151" i="50"/>
  <c r="C151" i="50"/>
  <c r="B151" i="50"/>
  <c r="K139" i="50"/>
  <c r="H139" i="50"/>
  <c r="F139" i="50"/>
  <c r="I139" i="50" s="1"/>
  <c r="C139" i="50"/>
  <c r="B139" i="50"/>
  <c r="K138" i="50"/>
  <c r="H138" i="50"/>
  <c r="F138" i="50"/>
  <c r="C138" i="50"/>
  <c r="B138" i="50"/>
  <c r="K142" i="50"/>
  <c r="H142" i="50"/>
  <c r="F142" i="50"/>
  <c r="C142" i="50"/>
  <c r="B142" i="50"/>
  <c r="K141" i="50"/>
  <c r="H141" i="50"/>
  <c r="F141" i="50"/>
  <c r="C141" i="50"/>
  <c r="B141" i="50"/>
  <c r="K140" i="50"/>
  <c r="H140" i="50"/>
  <c r="F140" i="50"/>
  <c r="C140" i="50"/>
  <c r="B140" i="50"/>
  <c r="K119" i="50"/>
  <c r="H119" i="50"/>
  <c r="F119" i="50"/>
  <c r="C119" i="50"/>
  <c r="B119" i="50"/>
  <c r="K118" i="50"/>
  <c r="H118" i="50"/>
  <c r="F118" i="50"/>
  <c r="C118" i="50"/>
  <c r="B118" i="50"/>
  <c r="K117" i="50"/>
  <c r="H117" i="50"/>
  <c r="F117" i="50"/>
  <c r="C117" i="50"/>
  <c r="B117" i="50"/>
  <c r="K116" i="50"/>
  <c r="H116" i="50"/>
  <c r="F116" i="50"/>
  <c r="C116" i="50"/>
  <c r="B116" i="50"/>
  <c r="K110" i="50"/>
  <c r="H110" i="50"/>
  <c r="F110" i="50"/>
  <c r="C110" i="50"/>
  <c r="B110" i="50"/>
  <c r="K109" i="50"/>
  <c r="H109" i="50"/>
  <c r="F109" i="50"/>
  <c r="C109" i="50"/>
  <c r="B109" i="50"/>
  <c r="K108" i="50"/>
  <c r="H108" i="50"/>
  <c r="F108" i="50"/>
  <c r="C108" i="50"/>
  <c r="B108" i="50"/>
  <c r="K107" i="50"/>
  <c r="H107" i="50"/>
  <c r="F107" i="50"/>
  <c r="C107" i="50"/>
  <c r="B107" i="50"/>
  <c r="K106" i="50"/>
  <c r="H106" i="50"/>
  <c r="F106" i="50"/>
  <c r="C106" i="50"/>
  <c r="B106" i="50"/>
  <c r="K105" i="50"/>
  <c r="H105" i="50"/>
  <c r="F105" i="50"/>
  <c r="I105" i="50" s="1"/>
  <c r="C105" i="50"/>
  <c r="B105" i="50"/>
  <c r="K84" i="50"/>
  <c r="F84" i="50"/>
  <c r="C84" i="50"/>
  <c r="B84" i="50"/>
  <c r="K83" i="50"/>
  <c r="F83" i="50"/>
  <c r="C83" i="50"/>
  <c r="B83" i="50"/>
  <c r="K82" i="50"/>
  <c r="F82" i="50"/>
  <c r="C82" i="50"/>
  <c r="B82" i="50"/>
  <c r="K81" i="50"/>
  <c r="F81" i="50"/>
  <c r="C81" i="50"/>
  <c r="B81" i="50"/>
  <c r="K75" i="50"/>
  <c r="F75" i="50"/>
  <c r="I75" i="50" s="1"/>
  <c r="C75" i="50"/>
  <c r="B75" i="50"/>
  <c r="K74" i="50"/>
  <c r="F74" i="50"/>
  <c r="C74" i="50"/>
  <c r="B74" i="50"/>
  <c r="K73" i="50"/>
  <c r="F73" i="50"/>
  <c r="C73" i="50"/>
  <c r="B73" i="50"/>
  <c r="K72" i="50"/>
  <c r="F72" i="50"/>
  <c r="C72" i="50"/>
  <c r="B72" i="50"/>
  <c r="K92" i="50"/>
  <c r="F92" i="50"/>
  <c r="C92" i="50"/>
  <c r="B92" i="50"/>
  <c r="K91" i="50"/>
  <c r="F91" i="50"/>
  <c r="C91" i="50"/>
  <c r="B91" i="50"/>
  <c r="K90" i="50"/>
  <c r="F90" i="50"/>
  <c r="C90" i="50"/>
  <c r="B90" i="50"/>
  <c r="K89" i="50"/>
  <c r="F89" i="50"/>
  <c r="C89" i="50"/>
  <c r="B89" i="50"/>
  <c r="K88" i="50"/>
  <c r="F88" i="50"/>
  <c r="C88" i="50"/>
  <c r="B88" i="50"/>
  <c r="K87" i="50"/>
  <c r="F87" i="50"/>
  <c r="C87" i="50"/>
  <c r="B87" i="50"/>
  <c r="K86" i="50"/>
  <c r="F86" i="50"/>
  <c r="C86" i="50"/>
  <c r="B86" i="50"/>
  <c r="K85" i="50"/>
  <c r="F85" i="50"/>
  <c r="C85" i="50"/>
  <c r="B85" i="50"/>
  <c r="K54" i="50"/>
  <c r="H54" i="50"/>
  <c r="F54" i="50"/>
  <c r="C54" i="50"/>
  <c r="B54" i="50"/>
  <c r="K53" i="50"/>
  <c r="H53" i="50"/>
  <c r="F53" i="50"/>
  <c r="C53" i="50"/>
  <c r="B53" i="50"/>
  <c r="K52" i="50"/>
  <c r="H52" i="50"/>
  <c r="F52" i="50"/>
  <c r="C52" i="50"/>
  <c r="B52" i="50"/>
  <c r="K51" i="50"/>
  <c r="H51" i="50"/>
  <c r="F51" i="50"/>
  <c r="C51" i="50"/>
  <c r="B51" i="50"/>
  <c r="K50" i="50"/>
  <c r="H50" i="50"/>
  <c r="F50" i="50"/>
  <c r="C50" i="50"/>
  <c r="B50" i="50"/>
  <c r="K49" i="50"/>
  <c r="H49" i="50"/>
  <c r="F49" i="50"/>
  <c r="C49" i="50"/>
  <c r="B49" i="50"/>
  <c r="K48" i="50"/>
  <c r="H48" i="50"/>
  <c r="F48" i="50"/>
  <c r="C48" i="50"/>
  <c r="B48" i="50"/>
  <c r="K47" i="50"/>
  <c r="H47" i="50"/>
  <c r="F47" i="50"/>
  <c r="C47" i="50"/>
  <c r="B47" i="50"/>
  <c r="K46" i="50"/>
  <c r="H46" i="50"/>
  <c r="F46" i="50"/>
  <c r="C46" i="50"/>
  <c r="B46" i="50"/>
  <c r="K45" i="50"/>
  <c r="H45" i="50"/>
  <c r="F45" i="50"/>
  <c r="C45" i="50"/>
  <c r="B45" i="50"/>
  <c r="K44" i="50"/>
  <c r="H44" i="50"/>
  <c r="F44" i="50"/>
  <c r="C44" i="50"/>
  <c r="B44" i="50"/>
  <c r="K43" i="50"/>
  <c r="H43" i="50"/>
  <c r="F43" i="50"/>
  <c r="C43" i="50"/>
  <c r="B43" i="50"/>
  <c r="K42" i="50"/>
  <c r="H42" i="50"/>
  <c r="F42" i="50"/>
  <c r="C42" i="50"/>
  <c r="B42" i="50"/>
  <c r="K41" i="50"/>
  <c r="H41" i="50"/>
  <c r="F41" i="50"/>
  <c r="I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X244" i="47"/>
  <c r="O244" i="47"/>
  <c r="P244" i="47" s="1"/>
  <c r="M244" i="47"/>
  <c r="L244" i="47"/>
  <c r="K244" i="47"/>
  <c r="J244" i="47"/>
  <c r="I244" i="47"/>
  <c r="N244" i="47" s="1"/>
  <c r="H244" i="47"/>
  <c r="E244" i="47"/>
  <c r="C244" i="47"/>
  <c r="N252" i="9"/>
  <c r="N251" i="9"/>
  <c r="N250" i="9"/>
  <c r="N249" i="9"/>
  <c r="N247" i="9"/>
  <c r="N246" i="9"/>
  <c r="N245" i="9"/>
  <c r="N244" i="9"/>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Q111" i="47" l="1"/>
  <c r="S111" i="47"/>
  <c r="S116" i="47"/>
  <c r="Q116" i="47"/>
  <c r="Q197" i="47"/>
  <c r="S197" i="47"/>
  <c r="S217" i="47"/>
  <c r="Q217" i="47"/>
  <c r="S96" i="47"/>
  <c r="Q96" i="47"/>
  <c r="S101" i="47"/>
  <c r="Q101" i="47"/>
  <c r="Q202" i="47"/>
  <c r="S202" i="47"/>
  <c r="S227" i="47"/>
  <c r="Q227" i="47"/>
  <c r="S207" i="47"/>
  <c r="Q207" i="47"/>
  <c r="S182" i="47"/>
  <c r="Q182" i="47"/>
  <c r="S212" i="47"/>
  <c r="Q212" i="47"/>
  <c r="S187" i="47"/>
  <c r="Q187" i="47"/>
  <c r="S222" i="47"/>
  <c r="Q222" i="47"/>
  <c r="I195" i="50"/>
  <c r="I42" i="50"/>
  <c r="I138" i="50"/>
  <c r="I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V303" i="9"/>
  <c r="V298" i="9"/>
  <c r="V313" i="9"/>
  <c r="V308" i="9"/>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V258" i="9"/>
  <c r="P409" i="9"/>
  <c r="V409" i="9" s="1"/>
  <c r="P444" i="9"/>
  <c r="V444" i="9" s="1"/>
  <c r="V328" i="9"/>
  <c r="P399" i="9"/>
  <c r="V399" i="9" s="1"/>
  <c r="P96" i="9"/>
  <c r="V263" i="9"/>
  <c r="P268" i="9"/>
  <c r="V268" i="9" s="1"/>
  <c r="V273" i="9"/>
  <c r="V293" i="9"/>
  <c r="P369" i="9"/>
  <c r="V369" i="9" s="1"/>
  <c r="P374" i="9"/>
  <c r="V374" i="9" s="1"/>
  <c r="P111" i="9"/>
  <c r="P116" i="9"/>
  <c r="P384" i="9"/>
  <c r="V384" i="9" s="1"/>
  <c r="P389" i="9"/>
  <c r="V389" i="9" s="1"/>
  <c r="P364" i="47"/>
  <c r="V364" i="47" s="1"/>
  <c r="V288" i="9"/>
  <c r="P359" i="9"/>
  <c r="V359" i="9" s="1"/>
  <c r="P364" i="9"/>
  <c r="V364" i="9" s="1"/>
  <c r="P449" i="9"/>
  <c r="V449" i="9" s="1"/>
  <c r="P414" i="9"/>
  <c r="V414" i="9" s="1"/>
  <c r="P434" i="9"/>
  <c r="V434" i="9" s="1"/>
  <c r="P288" i="47"/>
  <c r="V288" i="47" s="1"/>
  <c r="P374" i="47"/>
  <c r="V374" i="47" s="1"/>
  <c r="P384" i="47"/>
  <c r="V384" i="47" s="1"/>
  <c r="P394" i="47"/>
  <c r="V394" i="47" s="1"/>
  <c r="P222" i="9"/>
  <c r="V248" i="9"/>
  <c r="P253" i="9"/>
  <c r="V253" i="9" s="1"/>
  <c r="V278" i="9"/>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V323" i="9"/>
  <c r="P187" i="9"/>
  <c r="P439" i="47"/>
  <c r="V439" i="47" s="1"/>
  <c r="P263" i="47"/>
  <c r="V263" i="47" s="1"/>
  <c r="P414" i="47"/>
  <c r="V414" i="47" s="1"/>
  <c r="P328" i="47"/>
  <c r="V328" i="47" s="1"/>
  <c r="P409" i="47"/>
  <c r="V409" i="47" s="1"/>
  <c r="P222" i="47"/>
  <c r="P248" i="47"/>
  <c r="V248" i="47" s="1"/>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K197" i="50"/>
  <c r="K196" i="50"/>
  <c r="K190" i="50"/>
  <c r="K189" i="50"/>
  <c r="K188" i="50"/>
  <c r="K187" i="50"/>
  <c r="K186" i="50"/>
  <c r="K185" i="50"/>
  <c r="K184" i="50"/>
  <c r="K183" i="50"/>
  <c r="K182" i="50"/>
  <c r="K171" i="50"/>
  <c r="K166" i="50"/>
  <c r="K165" i="50"/>
  <c r="K163" i="50"/>
  <c r="K162" i="50"/>
  <c r="K161" i="50"/>
  <c r="K159" i="50"/>
  <c r="K158" i="50"/>
  <c r="K153" i="50"/>
  <c r="K152" i="50"/>
  <c r="K146" i="50"/>
  <c r="K145" i="50"/>
  <c r="K144" i="50"/>
  <c r="K143" i="50"/>
  <c r="K137" i="50"/>
  <c r="K133" i="50"/>
  <c r="K132" i="50"/>
  <c r="K131" i="50"/>
  <c r="K130" i="50"/>
  <c r="K129" i="50"/>
  <c r="K128" i="50"/>
  <c r="K127" i="50"/>
  <c r="K126" i="50"/>
  <c r="K125" i="50"/>
  <c r="K124" i="50"/>
  <c r="K123" i="50"/>
  <c r="K122" i="50"/>
  <c r="K121" i="50"/>
  <c r="K120" i="50"/>
  <c r="K104" i="50"/>
  <c r="K100" i="50"/>
  <c r="K99" i="50"/>
  <c r="K98" i="50"/>
  <c r="K97" i="50"/>
  <c r="K96" i="50"/>
  <c r="K94" i="50"/>
  <c r="K93" i="50"/>
  <c r="K71" i="50"/>
  <c r="K67" i="50"/>
  <c r="K66" i="50"/>
  <c r="K65" i="50"/>
  <c r="K64" i="50"/>
  <c r="K63" i="50"/>
  <c r="K62" i="50"/>
  <c r="K61" i="50"/>
  <c r="K60" i="50"/>
  <c r="K59" i="50"/>
  <c r="K58" i="50"/>
  <c r="K57" i="50"/>
  <c r="K56" i="50"/>
  <c r="K55" i="50"/>
  <c r="K40"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K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5" i="30"/>
  <c r="F16" i="27"/>
  <c r="F17" i="25"/>
  <c r="A5" i="32"/>
  <c r="A4" i="34"/>
  <c r="A4" i="30"/>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H197" i="50"/>
  <c r="F197" i="50"/>
  <c r="C197" i="50"/>
  <c r="B197" i="50"/>
  <c r="H196" i="50"/>
  <c r="F196" i="50"/>
  <c r="I196" i="50" s="1"/>
  <c r="I198" i="50" s="1"/>
  <c r="D26" i="41" s="1"/>
  <c r="C196" i="50"/>
  <c r="B196" i="50"/>
  <c r="H190" i="50"/>
  <c r="F190" i="50"/>
  <c r="C190" i="50"/>
  <c r="B190" i="50"/>
  <c r="H189" i="50"/>
  <c r="F189" i="50"/>
  <c r="C189" i="50"/>
  <c r="B189" i="50"/>
  <c r="H188" i="50"/>
  <c r="F188" i="50"/>
  <c r="C188" i="50"/>
  <c r="B188" i="50"/>
  <c r="H187" i="50"/>
  <c r="F187" i="50"/>
  <c r="C187" i="50"/>
  <c r="B187" i="50"/>
  <c r="H186" i="50"/>
  <c r="F186" i="50"/>
  <c r="C186" i="50"/>
  <c r="B186" i="50"/>
  <c r="H185" i="50"/>
  <c r="F185" i="50"/>
  <c r="C185" i="50"/>
  <c r="B185" i="50"/>
  <c r="H184" i="50"/>
  <c r="F184" i="50"/>
  <c r="C184" i="50"/>
  <c r="B184" i="50"/>
  <c r="H183" i="50"/>
  <c r="F183" i="50"/>
  <c r="C183" i="50"/>
  <c r="B183" i="50"/>
  <c r="H182" i="50"/>
  <c r="F182" i="50"/>
  <c r="C182" i="50"/>
  <c r="B182" i="50"/>
  <c r="H171" i="50"/>
  <c r="G171" i="50"/>
  <c r="F171" i="50"/>
  <c r="C171" i="50"/>
  <c r="B171" i="50"/>
  <c r="H166" i="50"/>
  <c r="F166" i="50"/>
  <c r="C166" i="50"/>
  <c r="B166" i="50"/>
  <c r="H165" i="50"/>
  <c r="F165" i="50"/>
  <c r="C165" i="50"/>
  <c r="B165" i="50"/>
  <c r="H163" i="50"/>
  <c r="F163" i="50"/>
  <c r="C163" i="50"/>
  <c r="B163" i="50"/>
  <c r="H162" i="50"/>
  <c r="F162" i="50"/>
  <c r="C162" i="50"/>
  <c r="B162" i="50"/>
  <c r="H161" i="50"/>
  <c r="F161" i="50"/>
  <c r="C161" i="50"/>
  <c r="B161" i="50"/>
  <c r="H159" i="50"/>
  <c r="F159" i="50"/>
  <c r="C159" i="50"/>
  <c r="B159" i="50"/>
  <c r="H158" i="50"/>
  <c r="G158" i="50"/>
  <c r="F158" i="50"/>
  <c r="C158" i="50"/>
  <c r="B158" i="50"/>
  <c r="H153" i="50"/>
  <c r="I153" i="50" s="1"/>
  <c r="F153" i="50"/>
  <c r="C153" i="50"/>
  <c r="B153" i="50"/>
  <c r="H152" i="50"/>
  <c r="I152" i="50" s="1"/>
  <c r="I154" i="50" s="1"/>
  <c r="D23" i="41" s="1"/>
  <c r="F152" i="50"/>
  <c r="C152" i="50"/>
  <c r="B152" i="50"/>
  <c r="H146" i="50"/>
  <c r="F146" i="50"/>
  <c r="C146" i="50"/>
  <c r="B146" i="50"/>
  <c r="H145" i="50"/>
  <c r="F145" i="50"/>
  <c r="C145" i="50"/>
  <c r="B145" i="50"/>
  <c r="H144" i="50"/>
  <c r="F144" i="50"/>
  <c r="C144" i="50"/>
  <c r="B144" i="50"/>
  <c r="H143" i="50"/>
  <c r="F143" i="50"/>
  <c r="C143" i="50"/>
  <c r="B143" i="50"/>
  <c r="H137" i="50"/>
  <c r="G137" i="50"/>
  <c r="F137" i="50"/>
  <c r="C137" i="50"/>
  <c r="B137" i="50"/>
  <c r="H133" i="50"/>
  <c r="F133" i="50"/>
  <c r="C133" i="50"/>
  <c r="B133" i="50"/>
  <c r="H132" i="50"/>
  <c r="F132" i="50"/>
  <c r="C132" i="50"/>
  <c r="B132" i="50"/>
  <c r="H131" i="50"/>
  <c r="F131" i="50"/>
  <c r="C131" i="50"/>
  <c r="B131" i="50"/>
  <c r="H130" i="50"/>
  <c r="F130" i="50"/>
  <c r="C130" i="50"/>
  <c r="B130" i="50"/>
  <c r="H129" i="50"/>
  <c r="F129" i="50"/>
  <c r="C129" i="50"/>
  <c r="B129" i="50"/>
  <c r="H128" i="50"/>
  <c r="F128" i="50"/>
  <c r="C128" i="50"/>
  <c r="B128" i="50"/>
  <c r="H127" i="50"/>
  <c r="F127" i="50"/>
  <c r="C127" i="50"/>
  <c r="B127" i="50"/>
  <c r="H126" i="50"/>
  <c r="F126" i="50"/>
  <c r="C126" i="50"/>
  <c r="B126" i="50"/>
  <c r="H125" i="50"/>
  <c r="F125" i="50"/>
  <c r="C125" i="50"/>
  <c r="B125" i="50"/>
  <c r="H124" i="50"/>
  <c r="F124" i="50"/>
  <c r="C124" i="50"/>
  <c r="B124" i="50"/>
  <c r="H123" i="50"/>
  <c r="F123" i="50"/>
  <c r="C123" i="50"/>
  <c r="B123" i="50"/>
  <c r="H122" i="50"/>
  <c r="F122" i="50"/>
  <c r="C122" i="50"/>
  <c r="B122" i="50"/>
  <c r="H121" i="50"/>
  <c r="F121" i="50"/>
  <c r="C121" i="50"/>
  <c r="B121" i="50"/>
  <c r="H120" i="50"/>
  <c r="F120" i="50"/>
  <c r="C120" i="50"/>
  <c r="B120" i="50"/>
  <c r="H104" i="50"/>
  <c r="F104" i="50"/>
  <c r="C104" i="50"/>
  <c r="B104" i="50"/>
  <c r="F100" i="50"/>
  <c r="C100" i="50"/>
  <c r="B100" i="50"/>
  <c r="F99" i="50"/>
  <c r="C99" i="50"/>
  <c r="B99" i="50"/>
  <c r="F98" i="50"/>
  <c r="C98" i="50"/>
  <c r="B98" i="50"/>
  <c r="F97" i="50"/>
  <c r="C97" i="50"/>
  <c r="B97" i="50"/>
  <c r="F96" i="50"/>
  <c r="C96" i="50"/>
  <c r="B96" i="50"/>
  <c r="F94" i="50"/>
  <c r="C94" i="50"/>
  <c r="B94" i="50"/>
  <c r="F93" i="50"/>
  <c r="C93" i="50"/>
  <c r="B93" i="50"/>
  <c r="G71" i="50"/>
  <c r="F71" i="50"/>
  <c r="C71" i="50"/>
  <c r="B71" i="50"/>
  <c r="H67" i="50"/>
  <c r="F67" i="50"/>
  <c r="C67" i="50"/>
  <c r="B67" i="50"/>
  <c r="H66" i="50"/>
  <c r="F66" i="50"/>
  <c r="C66" i="50"/>
  <c r="B66" i="50"/>
  <c r="H65" i="50"/>
  <c r="F65" i="50"/>
  <c r="C65" i="50"/>
  <c r="B65" i="50"/>
  <c r="H64" i="50"/>
  <c r="F64" i="50"/>
  <c r="C64" i="50"/>
  <c r="B64" i="50"/>
  <c r="H63" i="50"/>
  <c r="F63" i="50"/>
  <c r="C63" i="50"/>
  <c r="B63" i="50"/>
  <c r="H62" i="50"/>
  <c r="F62" i="50"/>
  <c r="C62" i="50"/>
  <c r="B62" i="50"/>
  <c r="H61" i="50"/>
  <c r="F61" i="50"/>
  <c r="C61" i="50"/>
  <c r="B61" i="50"/>
  <c r="H60" i="50"/>
  <c r="F60" i="50"/>
  <c r="C60" i="50"/>
  <c r="B60" i="50"/>
  <c r="H59" i="50"/>
  <c r="F59" i="50"/>
  <c r="C59" i="50"/>
  <c r="B59" i="50"/>
  <c r="H58" i="50"/>
  <c r="F58" i="50"/>
  <c r="C58" i="50"/>
  <c r="B58" i="50"/>
  <c r="H57" i="50"/>
  <c r="F57" i="50"/>
  <c r="C57" i="50"/>
  <c r="B57" i="50"/>
  <c r="H56" i="50"/>
  <c r="F56" i="50"/>
  <c r="C56" i="50"/>
  <c r="B56" i="50"/>
  <c r="H55" i="50"/>
  <c r="F55" i="50"/>
  <c r="C55" i="50"/>
  <c r="B55" i="50"/>
  <c r="H40" i="50"/>
  <c r="G40" i="50"/>
  <c r="F40" i="50"/>
  <c r="C40" i="50"/>
  <c r="B40" i="50"/>
  <c r="H34" i="50"/>
  <c r="F34" i="50"/>
  <c r="E34" i="50"/>
  <c r="C34" i="50"/>
  <c r="B34" i="50"/>
  <c r="H33" i="50"/>
  <c r="F33" i="50"/>
  <c r="E33" i="50"/>
  <c r="C33" i="50"/>
  <c r="B33" i="50"/>
  <c r="H32" i="50"/>
  <c r="F32" i="50"/>
  <c r="E32" i="50"/>
  <c r="C32" i="50"/>
  <c r="B32" i="50"/>
  <c r="H31" i="50"/>
  <c r="F31" i="50"/>
  <c r="E31" i="50"/>
  <c r="C31" i="50"/>
  <c r="B31" i="50"/>
  <c r="H30" i="50"/>
  <c r="F30" i="50"/>
  <c r="E30" i="50"/>
  <c r="C30" i="50"/>
  <c r="B30" i="50"/>
  <c r="H29" i="50"/>
  <c r="F29" i="50"/>
  <c r="E29" i="50"/>
  <c r="C29" i="50"/>
  <c r="B29" i="50"/>
  <c r="H28" i="50"/>
  <c r="F28" i="50"/>
  <c r="E28" i="50"/>
  <c r="C28" i="50"/>
  <c r="B28" i="50"/>
  <c r="H27" i="50"/>
  <c r="F27" i="50"/>
  <c r="E27" i="50"/>
  <c r="C27" i="50"/>
  <c r="B27" i="50"/>
  <c r="H26" i="50"/>
  <c r="F26" i="50"/>
  <c r="E26" i="50"/>
  <c r="C26" i="50"/>
  <c r="B26" i="50"/>
  <c r="H25" i="50"/>
  <c r="F25" i="50"/>
  <c r="E25" i="50"/>
  <c r="C25" i="50"/>
  <c r="B25" i="50"/>
  <c r="H24" i="50"/>
  <c r="F24" i="50"/>
  <c r="E24" i="50"/>
  <c r="C24" i="50"/>
  <c r="B24" i="50"/>
  <c r="H23" i="50"/>
  <c r="F23" i="50"/>
  <c r="E23" i="50"/>
  <c r="C23" i="50"/>
  <c r="B23" i="50"/>
  <c r="H22" i="50"/>
  <c r="F22" i="50"/>
  <c r="E22" i="50"/>
  <c r="C22" i="50"/>
  <c r="B22" i="50"/>
  <c r="H21" i="50"/>
  <c r="F21" i="50"/>
  <c r="E21" i="50"/>
  <c r="C21" i="50"/>
  <c r="B21" i="50"/>
  <c r="H20" i="50"/>
  <c r="F20" i="50"/>
  <c r="E20" i="50"/>
  <c r="C20" i="50"/>
  <c r="B20" i="50"/>
  <c r="H19" i="50"/>
  <c r="F19" i="50"/>
  <c r="E19" i="50"/>
  <c r="C19" i="50"/>
  <c r="B19" i="50"/>
  <c r="H18" i="50"/>
  <c r="F18" i="50"/>
  <c r="E18" i="50"/>
  <c r="C18" i="50"/>
  <c r="B18" i="50"/>
  <c r="H17" i="50"/>
  <c r="F17" i="50"/>
  <c r="E17" i="50"/>
  <c r="C17" i="50"/>
  <c r="B17" i="50"/>
  <c r="H16" i="50"/>
  <c r="F16" i="50"/>
  <c r="E16" i="50"/>
  <c r="C16" i="50"/>
  <c r="B16" i="50"/>
  <c r="H15" i="50"/>
  <c r="F15" i="50"/>
  <c r="E15" i="50"/>
  <c r="C15" i="50"/>
  <c r="B15" i="50"/>
  <c r="H14" i="50"/>
  <c r="F14" i="50"/>
  <c r="E14" i="50"/>
  <c r="C14" i="50"/>
  <c r="B14" i="50"/>
  <c r="H13" i="50"/>
  <c r="F13" i="50"/>
  <c r="E13" i="50"/>
  <c r="C13" i="50"/>
  <c r="B13" i="50"/>
  <c r="H12" i="50"/>
  <c r="F12" i="50"/>
  <c r="E12" i="50"/>
  <c r="C12" i="50"/>
  <c r="B12" i="50"/>
  <c r="H11" i="50"/>
  <c r="F11" i="50"/>
  <c r="E11" i="50"/>
  <c r="C11" i="50"/>
  <c r="B11" i="50"/>
  <c r="H10" i="50"/>
  <c r="F10" i="50"/>
  <c r="E10" i="50"/>
  <c r="C10" i="50"/>
  <c r="B10" i="50"/>
  <c r="H9" i="50"/>
  <c r="F9" i="50"/>
  <c r="E9" i="50"/>
  <c r="C9" i="50"/>
  <c r="B9" i="50"/>
  <c r="H8" i="50"/>
  <c r="F8" i="50"/>
  <c r="E8" i="50"/>
  <c r="C8" i="50"/>
  <c r="B8" i="50"/>
  <c r="H7" i="50"/>
  <c r="F7" i="50"/>
  <c r="E7" i="50"/>
  <c r="C7" i="50"/>
  <c r="B7" i="50"/>
  <c r="E6" i="50"/>
  <c r="C6" i="50"/>
  <c r="B6" i="50"/>
  <c r="E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B37" i="49"/>
  <c r="H36" i="49"/>
  <c r="E36" i="49"/>
  <c r="C36" i="49"/>
  <c r="B36" i="49"/>
  <c r="J29" i="49"/>
  <c r="K29" i="49" s="1"/>
  <c r="I29" i="49"/>
  <c r="H29" i="49"/>
  <c r="G29" i="49"/>
  <c r="F29" i="49"/>
  <c r="E29" i="49"/>
  <c r="D29" i="49"/>
  <c r="C29" i="49"/>
  <c r="B29" i="49"/>
  <c r="J28" i="49"/>
  <c r="K28" i="49" s="1"/>
  <c r="K31"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I123" i="48" s="1"/>
  <c r="G111" i="48"/>
  <c r="F111" i="48"/>
  <c r="D111" i="48"/>
  <c r="B111" i="48"/>
  <c r="G110" i="48"/>
  <c r="H109" i="48"/>
  <c r="I109" i="48" s="1"/>
  <c r="G109" i="48"/>
  <c r="F109" i="48"/>
  <c r="D109" i="48"/>
  <c r="B109" i="48"/>
  <c r="G108" i="48"/>
  <c r="H107" i="48"/>
  <c r="I107" i="48" s="1"/>
  <c r="G107" i="48"/>
  <c r="F107" i="48"/>
  <c r="D107" i="48"/>
  <c r="B107" i="48"/>
  <c r="G106" i="48"/>
  <c r="H105" i="48"/>
  <c r="I105" i="48" s="1"/>
  <c r="G105" i="48"/>
  <c r="F105" i="48"/>
  <c r="D105" i="48"/>
  <c r="B105"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P456" i="47" s="1"/>
  <c r="M456" i="47"/>
  <c r="L456" i="47"/>
  <c r="K456" i="47"/>
  <c r="J456" i="47"/>
  <c r="I456" i="47"/>
  <c r="N456" i="47" s="1"/>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X350"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AC8" i="46"/>
  <c r="Z8" i="46"/>
  <c r="Y8" i="46"/>
  <c r="X8" i="46"/>
  <c r="Q8" i="46"/>
  <c r="O8" i="46"/>
  <c r="N8" i="46"/>
  <c r="M8" i="46"/>
  <c r="L8" i="46"/>
  <c r="K8" i="46"/>
  <c r="I8" i="46"/>
  <c r="H8" i="46"/>
  <c r="G8" i="46"/>
  <c r="E8" i="46"/>
  <c r="AD7" i="46"/>
  <c r="Z7" i="46"/>
  <c r="Y7" i="46"/>
  <c r="X7" i="46"/>
  <c r="N7" i="46"/>
  <c r="L7" i="46"/>
  <c r="I7" i="46"/>
  <c r="H7" i="46"/>
  <c r="E9" i="44"/>
  <c r="D9" i="44"/>
  <c r="D10" i="44"/>
  <c r="E10" i="44"/>
  <c r="Q26" i="47" l="1"/>
  <c r="S26" i="47"/>
  <c r="Q162" i="47"/>
  <c r="S162" i="47"/>
  <c r="S21" i="47"/>
  <c r="Q21" i="47"/>
  <c r="Q31" i="47"/>
  <c r="S31" i="47"/>
  <c r="S167" i="47"/>
  <c r="Q167" i="47"/>
  <c r="I62" i="48"/>
  <c r="S132" i="47"/>
  <c r="Q132" i="47"/>
  <c r="S172" i="47"/>
  <c r="Q172" i="47"/>
  <c r="I124" i="48"/>
  <c r="U26" i="47"/>
  <c r="S137" i="47"/>
  <c r="Q137" i="47"/>
  <c r="S177" i="47"/>
  <c r="Q177" i="47"/>
  <c r="K57" i="49"/>
  <c r="S142" i="47"/>
  <c r="Q142" i="47"/>
  <c r="S232" i="47"/>
  <c r="Q232" i="47"/>
  <c r="Q157" i="47"/>
  <c r="S157" i="47"/>
  <c r="S147" i="47"/>
  <c r="Q147" i="47"/>
  <c r="S152" i="47"/>
  <c r="Q152" i="47"/>
  <c r="E27" i="12"/>
  <c r="E26" i="41"/>
  <c r="G26" i="41" s="1"/>
  <c r="I71" i="50"/>
  <c r="I101" i="50" s="1"/>
  <c r="I104" i="50"/>
  <c r="I134" i="50" s="1"/>
  <c r="I171" i="50"/>
  <c r="I191" i="50" s="1"/>
  <c r="N15" i="47"/>
  <c r="P15" i="47" s="1"/>
  <c r="N14" i="47"/>
  <c r="P14" i="47" s="1"/>
  <c r="P13" i="47"/>
  <c r="E11" i="44"/>
  <c r="D11" i="44"/>
  <c r="N351" i="47"/>
  <c r="P351" i="47" s="1"/>
  <c r="P354" i="47" s="1"/>
  <c r="V354" i="47" s="1"/>
  <c r="N240" i="47"/>
  <c r="P240" i="47" s="1"/>
  <c r="P243" i="47" s="1"/>
  <c r="V243" i="47" s="1"/>
  <c r="P124" i="47"/>
  <c r="P127" i="47" s="1"/>
  <c r="I158" i="50"/>
  <c r="I159" i="50"/>
  <c r="I40" i="50"/>
  <c r="I68" i="50" s="1"/>
  <c r="I137" i="50"/>
  <c r="I147" i="50" s="1"/>
  <c r="N9" i="47"/>
  <c r="P9" i="47" s="1"/>
  <c r="Q16" i="47"/>
  <c r="P7" i="47"/>
  <c r="AE8" i="46"/>
  <c r="AG8" i="46" s="1"/>
  <c r="AB8" i="46"/>
  <c r="AA8" i="46"/>
  <c r="AE7" i="46"/>
  <c r="AG7" i="46" s="1"/>
  <c r="AA7" i="46"/>
  <c r="AB7" i="46"/>
  <c r="J16" i="49"/>
  <c r="D15" i="41" s="1"/>
  <c r="D16" i="41"/>
  <c r="K30" i="49"/>
  <c r="K56" i="49"/>
  <c r="D17" i="41"/>
  <c r="F64" i="49"/>
  <c r="J64" i="49" s="1"/>
  <c r="K64" i="49" s="1"/>
  <c r="F66" i="49"/>
  <c r="J66" i="49" s="1"/>
  <c r="K66" i="49" s="1"/>
  <c r="F68" i="49"/>
  <c r="F70" i="49"/>
  <c r="J70" i="49" s="1"/>
  <c r="K70" i="49" s="1"/>
  <c r="F63" i="49"/>
  <c r="J63" i="49" s="1"/>
  <c r="K63" i="49" s="1"/>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P459" i="47"/>
  <c r="V459" i="47" s="1"/>
  <c r="U31" i="47"/>
  <c r="U21" i="47"/>
  <c r="J68" i="49"/>
  <c r="K68" i="49" s="1"/>
  <c r="U177" i="47"/>
  <c r="P147" i="47"/>
  <c r="U167" i="47"/>
  <c r="U137" i="47"/>
  <c r="U127" i="47"/>
  <c r="P338" i="47"/>
  <c r="V338" i="47" s="1"/>
  <c r="H9" i="52"/>
  <c r="U147" i="47"/>
  <c r="P167" i="47"/>
  <c r="P333" i="47"/>
  <c r="V333" i="47" s="1"/>
  <c r="U157" i="47"/>
  <c r="P132" i="47"/>
  <c r="U132" i="47"/>
  <c r="U142" i="47"/>
  <c r="U152" i="47"/>
  <c r="U162" i="47"/>
  <c r="U172" i="47"/>
  <c r="U232" i="47"/>
  <c r="I129" i="48"/>
  <c r="P343" i="47"/>
  <c r="V343" i="47" s="1"/>
  <c r="P9" i="52"/>
  <c r="H7" i="52"/>
  <c r="G8" i="51" s="1"/>
  <c r="D167" i="52"/>
  <c r="J5" i="52" s="1"/>
  <c r="I5" i="51" s="1"/>
  <c r="H8" i="52"/>
  <c r="G9" i="51" s="1"/>
  <c r="E167" i="52"/>
  <c r="M167" i="52"/>
  <c r="P21" i="47"/>
  <c r="P26" i="47"/>
  <c r="P31" i="47"/>
  <c r="P142" i="47"/>
  <c r="P162" i="47"/>
  <c r="P232" i="47"/>
  <c r="P137" i="47"/>
  <c r="P157" i="47"/>
  <c r="P177" i="47"/>
  <c r="P152" i="47"/>
  <c r="P172" i="47"/>
  <c r="I184" i="48" l="1"/>
  <c r="V345" i="47"/>
  <c r="I185" i="48"/>
  <c r="P16" i="47"/>
  <c r="V461" i="47"/>
  <c r="V460" i="47"/>
  <c r="AG192" i="46"/>
  <c r="V344" i="47"/>
  <c r="I167" i="50"/>
  <c r="D24" i="41" s="1"/>
  <c r="D25" i="41"/>
  <c r="D22" i="41"/>
  <c r="D20" i="41"/>
  <c r="F3" i="48"/>
  <c r="P11" i="47"/>
  <c r="AB191" i="46"/>
  <c r="AB192" i="46" s="1"/>
  <c r="G10" i="51"/>
  <c r="I8" i="51" s="1"/>
  <c r="K67" i="49"/>
  <c r="J69" i="49"/>
  <c r="K69" i="49" s="1"/>
  <c r="K62" i="49"/>
  <c r="K73" i="49" s="1"/>
  <c r="V21" i="47"/>
  <c r="V26" i="47"/>
  <c r="V132" i="47"/>
  <c r="V167" i="47"/>
  <c r="V127" i="47"/>
  <c r="V234" i="47" s="1"/>
  <c r="V31" i="47"/>
  <c r="V147" i="47"/>
  <c r="V142" i="47"/>
  <c r="V16" i="47"/>
  <c r="V172" i="47"/>
  <c r="V177" i="47"/>
  <c r="V137" i="47"/>
  <c r="V232" i="47"/>
  <c r="V152" i="47"/>
  <c r="V157" i="47"/>
  <c r="V162" i="47"/>
  <c r="H27" i="12" l="1"/>
  <c r="F27" i="12"/>
  <c r="I37" i="50"/>
  <c r="D21" i="41" s="1"/>
  <c r="D9" i="41"/>
  <c r="K72" i="49"/>
  <c r="K59" i="49"/>
  <c r="D18" i="41" s="1"/>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H7" i="20"/>
  <c r="D167" i="20"/>
  <c r="J5" i="20" s="1"/>
  <c r="M167" i="20" l="1"/>
  <c r="E167" i="20"/>
  <c r="L167" i="20" l="1"/>
  <c r="L167" i="52" l="1"/>
  <c r="P7" i="52"/>
  <c r="G11" i="51" s="1"/>
  <c r="P8" i="52"/>
  <c r="G12" i="51" s="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2" i="12"/>
  <c r="G11" i="12"/>
  <c r="G10" i="12"/>
  <c r="G9" i="12"/>
  <c r="G8" i="12"/>
  <c r="G7" i="12"/>
  <c r="G6" i="12"/>
  <c r="C21" i="43"/>
  <c r="G20" i="12" s="1"/>
  <c r="C16" i="43"/>
  <c r="G15" i="12" s="1"/>
  <c r="C13" i="43"/>
  <c r="C7" i="43"/>
  <c r="AL8" i="46" l="1"/>
  <c r="AM7" i="46"/>
  <c r="C6" i="43"/>
  <c r="C32" i="43" l="1"/>
  <c r="G5" i="12"/>
  <c r="AH8" i="39"/>
  <c r="AH7" i="39"/>
  <c r="C33" i="43" l="1"/>
  <c r="C34" i="43" s="1"/>
  <c r="G31" i="12"/>
  <c r="AH8" i="46"/>
  <c r="AJ8" i="46" s="1"/>
  <c r="AJ8" i="39"/>
  <c r="AI8" i="39"/>
  <c r="AH7" i="46"/>
  <c r="AJ7" i="39"/>
  <c r="AI7" i="39"/>
  <c r="L8" i="34"/>
  <c r="L8" i="30"/>
  <c r="L9" i="27"/>
  <c r="L10" i="36"/>
  <c r="L10" i="32"/>
  <c r="L10" i="25"/>
  <c r="E31" i="27" l="1"/>
  <c r="G33" i="12"/>
  <c r="E30" i="34" s="1"/>
  <c r="O31" i="27"/>
  <c r="G32" i="12"/>
  <c r="O30" i="34" s="1"/>
  <c r="AI8" i="46"/>
  <c r="AJ7" i="46"/>
  <c r="AJ192" i="46" s="1"/>
  <c r="AI7" i="46"/>
  <c r="B19" i="5"/>
  <c r="K30" i="1"/>
  <c r="K56" i="1" l="1"/>
  <c r="G8" i="18"/>
  <c r="E16" i="12" l="1"/>
  <c r="D20" i="12" l="1"/>
  <c r="D15" i="12"/>
  <c r="D12" i="12"/>
  <c r="D6" i="12"/>
  <c r="G36" i="34" l="1"/>
  <c r="G37" i="34"/>
  <c r="G38" i="34"/>
  <c r="G39" i="34"/>
  <c r="G40" i="34"/>
  <c r="G35" i="34"/>
  <c r="K28" i="32"/>
  <c r="F28" i="32"/>
  <c r="K20" i="34"/>
  <c r="F20" i="34"/>
  <c r="K21" i="30"/>
  <c r="F21" i="30"/>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D7" i="41" s="1"/>
  <c r="E8" i="12" s="1"/>
  <c r="H8" i="12" s="1"/>
  <c r="T191" i="46"/>
  <c r="T192" i="46" s="1"/>
  <c r="D6" i="41" s="1"/>
  <c r="E7" i="12" s="1"/>
  <c r="H7"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N7" i="9"/>
  <c r="P7" i="9" s="1"/>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9" i="34"/>
  <c r="F19" i="34"/>
  <c r="F17" i="34"/>
  <c r="L9" i="34"/>
  <c r="L7" i="34"/>
  <c r="A5" i="34"/>
  <c r="A3" i="34"/>
  <c r="K27" i="32"/>
  <c r="F27" i="32"/>
  <c r="F25" i="32"/>
  <c r="L11" i="32"/>
  <c r="L9" i="32"/>
  <c r="A6" i="32"/>
  <c r="A4" i="32"/>
  <c r="K20" i="30"/>
  <c r="F20" i="30"/>
  <c r="F18" i="30"/>
  <c r="L9" i="30"/>
  <c r="L7" i="30"/>
  <c r="A5" i="30"/>
  <c r="A3" i="30"/>
  <c r="P243" i="9" l="1"/>
  <c r="V243" i="9" s="1"/>
  <c r="B26" i="43" l="1"/>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c r="B20" i="5" s="1"/>
  <c r="K72" i="1"/>
  <c r="F11" i="12"/>
  <c r="C10" i="41"/>
  <c r="S127" i="9"/>
  <c r="S127" i="47" s="1"/>
  <c r="E10" i="41" l="1"/>
  <c r="G10" i="41" s="1"/>
  <c r="G5" i="41" s="1"/>
  <c r="C5" i="41"/>
  <c r="E5" i="41" s="1"/>
  <c r="H5" i="41" s="1"/>
  <c r="Q11" i="47" l="1"/>
  <c r="U11" i="47" s="1"/>
  <c r="V11" i="47" s="1"/>
  <c r="V118" i="47" l="1"/>
  <c r="G3" i="47" s="1"/>
  <c r="V117" i="47"/>
  <c r="E26" i="12"/>
  <c r="E25" i="41"/>
  <c r="G25" i="41" s="1"/>
  <c r="F26" i="12" l="1"/>
  <c r="H26" i="12"/>
  <c r="B17" i="43"/>
  <c r="D17" i="43" s="1"/>
  <c r="C16" i="12"/>
  <c r="C15" i="41" s="1"/>
  <c r="E15" i="41" s="1"/>
  <c r="G15" i="41" s="1"/>
  <c r="P7" i="20"/>
  <c r="G11" i="18" s="1"/>
  <c r="P8" i="20" l="1"/>
  <c r="G12" i="18" s="1"/>
  <c r="P9" i="20"/>
  <c r="H9" i="20"/>
  <c r="H8" i="20"/>
  <c r="G9" i="18" s="1"/>
  <c r="Q127" i="9"/>
  <c r="U127" i="9" l="1"/>
  <c r="Q127" i="47"/>
  <c r="B25" i="43"/>
  <c r="D25" i="43" s="1"/>
  <c r="B29" i="43"/>
  <c r="D29" i="43" s="1"/>
  <c r="G13" i="18"/>
  <c r="I11" i="18" s="1"/>
  <c r="G10" i="18"/>
  <c r="I8" i="18" s="1"/>
  <c r="C24" i="12"/>
  <c r="C23" i="41" s="1"/>
  <c r="C28" i="12"/>
  <c r="C27" i="41" s="1"/>
  <c r="P459" i="9"/>
  <c r="V459" i="9" s="1"/>
  <c r="P11" i="9"/>
  <c r="V11" i="9" s="1"/>
  <c r="V118" i="9" s="1"/>
  <c r="P454" i="9"/>
  <c r="V454" i="9" s="1"/>
  <c r="V343" i="9"/>
  <c r="P127" i="9"/>
  <c r="V127" i="9" s="1"/>
  <c r="V234" i="9" s="1"/>
  <c r="V333" i="9"/>
  <c r="V345" i="9" s="1"/>
  <c r="P177" i="9"/>
  <c r="V177" i="9" s="1"/>
  <c r="P354" i="9"/>
  <c r="V354" i="9" s="1"/>
  <c r="V461" i="9" s="1"/>
  <c r="P172" i="9"/>
  <c r="V172" i="9" s="1"/>
  <c r="P232" i="9"/>
  <c r="V232" i="9" s="1"/>
  <c r="V338" i="9"/>
  <c r="V117" i="9" l="1"/>
  <c r="I14" i="18"/>
  <c r="I18" i="18" s="1"/>
  <c r="V460" i="9"/>
  <c r="V233" i="9"/>
  <c r="V344" i="9"/>
  <c r="E25" i="12"/>
  <c r="H25" i="12" s="1"/>
  <c r="E24" i="41"/>
  <c r="G24" i="41" s="1"/>
  <c r="E18" i="12"/>
  <c r="F18" i="12" s="1"/>
  <c r="E17" i="41"/>
  <c r="G17" i="41" s="1"/>
  <c r="B24" i="43"/>
  <c r="D24" i="43" s="1"/>
  <c r="B20" i="43"/>
  <c r="D20" i="43" s="1"/>
  <c r="B18" i="43"/>
  <c r="D18" i="43" s="1"/>
  <c r="E28" i="12"/>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E23" i="12"/>
  <c r="D13" i="41"/>
  <c r="E14" i="12" s="1"/>
  <c r="H14" i="12" s="1"/>
  <c r="C22" i="12"/>
  <c r="C21" i="41" s="1"/>
  <c r="C14" i="12"/>
  <c r="C13" i="41" s="1"/>
  <c r="B21" i="5"/>
  <c r="F17" i="12"/>
  <c r="H17" i="12"/>
  <c r="F16" i="12"/>
  <c r="H16" i="12"/>
  <c r="F28" i="12"/>
  <c r="H28" i="12"/>
  <c r="E22" i="41" l="1"/>
  <c r="G22" i="41" s="1"/>
  <c r="D14" i="41"/>
  <c r="E14" i="41" s="1"/>
  <c r="H14" i="41" s="1"/>
  <c r="E19" i="12"/>
  <c r="H19" i="12" s="1"/>
  <c r="H15" i="12" s="1"/>
  <c r="E24" i="12"/>
  <c r="H24" i="12" s="1"/>
  <c r="E23" i="41"/>
  <c r="G23" i="41" s="1"/>
  <c r="E21" i="12"/>
  <c r="F21" i="12" s="1"/>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E22" i="12"/>
  <c r="H22" i="12" s="1"/>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6" i="34" l="1"/>
  <c r="H11" i="41"/>
  <c r="E28" i="41"/>
  <c r="F5" i="12"/>
  <c r="F12" i="12"/>
  <c r="C31" i="12"/>
  <c r="F31" i="12" s="1"/>
  <c r="B32" i="43"/>
  <c r="E33" i="12" l="1"/>
  <c r="E26" i="34" s="1"/>
  <c r="H32" i="12"/>
  <c r="B34" i="5"/>
  <c r="O32" i="25"/>
  <c r="C32" i="12"/>
  <c r="F32" i="12" s="1"/>
  <c r="B33" i="43"/>
  <c r="D33" i="43" s="1"/>
  <c r="D34" i="43" s="1"/>
  <c r="O32" i="34" l="1"/>
  <c r="H33" i="12"/>
  <c r="E32" i="34" s="1"/>
  <c r="O29" i="30"/>
  <c r="E32" i="25"/>
  <c r="B34" i="43"/>
  <c r="C33" i="12"/>
  <c r="E29" i="30" l="1"/>
  <c r="F33" i="12"/>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500-000001000000}">
      <text>
        <r>
          <rPr>
            <b/>
            <sz val="9"/>
            <color indexed="81"/>
            <rFont val="MS P ゴシック"/>
            <family val="3"/>
            <charset val="128"/>
          </rPr>
          <t>JICA:</t>
        </r>
        <r>
          <rPr>
            <sz val="9"/>
            <color indexed="81"/>
            <rFont val="MS P ゴシック"/>
            <family val="3"/>
            <charset val="128"/>
          </rPr>
          <t>（2021年3月29日）・研修日程表：「形態」のプルダウン内容について、「見学」⇒「視察」に修正、研修コマ取り込みツールも修正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C348" authorId="0" shapeId="0" xr:uid="{00000000-0006-0000-0600-000004000000}">
      <text>
        <r>
          <rPr>
            <b/>
            <sz val="9"/>
            <color indexed="81"/>
            <rFont val="MS P ゴシック"/>
            <family val="3"/>
            <charset val="128"/>
          </rPr>
          <t>旅行開始日を入力願います。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「4.研修諸経費」の年月日は、納入もしくは請求のあった日としてください。</t>
        </r>
      </text>
    </comment>
    <comment ref="B39" authorId="0" shapeId="0" xr:uid="{00000000-0006-0000-0900-000002000000}">
      <text>
        <r>
          <rPr>
            <b/>
            <sz val="9"/>
            <color indexed="81"/>
            <rFont val="MS P ゴシック"/>
            <family val="3"/>
            <charset val="128"/>
          </rPr>
          <t>「4.研修諸経費」の年月日は、納入もしくは請求のあった日としてください。</t>
        </r>
      </text>
    </comment>
    <comment ref="B70" authorId="0" shapeId="0" xr:uid="{00000000-0006-0000-0900-000003000000}">
      <text>
        <r>
          <rPr>
            <b/>
            <sz val="9"/>
            <color indexed="81"/>
            <rFont val="MS P ゴシック"/>
            <family val="3"/>
            <charset val="128"/>
          </rPr>
          <t>「4.研修諸経費」の年月日は、納入もしくは請求のあった日としてください。</t>
        </r>
      </text>
    </comment>
    <comment ref="B103" authorId="0" shapeId="0" xr:uid="{00000000-0006-0000-0900-000004000000}">
      <text>
        <r>
          <rPr>
            <b/>
            <sz val="9"/>
            <color indexed="81"/>
            <rFont val="MS P ゴシック"/>
            <family val="3"/>
            <charset val="128"/>
          </rPr>
          <t>「4.研修諸経費」の年月日は、納入もしくは請求のあった日としてください。</t>
        </r>
      </text>
    </comment>
    <comment ref="B150" authorId="0" shapeId="0" xr:uid="{00000000-0006-0000-0900-000005000000}">
      <text>
        <r>
          <rPr>
            <b/>
            <sz val="9"/>
            <color indexed="81"/>
            <rFont val="MS P ゴシック"/>
            <family val="3"/>
            <charset val="128"/>
          </rPr>
          <t>「4.研修諸経費」の年月日は、納入もしくは請求のあった日としてください。</t>
        </r>
      </text>
    </comment>
    <comment ref="B170" authorId="0" shapeId="0" xr:uid="{00000000-0006-0000-0900-000006000000}">
      <text>
        <r>
          <rPr>
            <b/>
            <sz val="9"/>
            <color indexed="81"/>
            <rFont val="MS P ゴシック"/>
            <family val="3"/>
            <charset val="128"/>
          </rPr>
          <t>「4.研修諸経費」の年月日は、納入もしくは請求のあった日としてください。</t>
        </r>
      </text>
    </comment>
    <comment ref="B194" authorId="0" shapeId="0" xr:uid="{00000000-0006-0000-0900-000007000000}">
      <text>
        <r>
          <rPr>
            <b/>
            <sz val="9"/>
            <color indexed="81"/>
            <rFont val="MS P ゴシック"/>
            <family val="3"/>
            <charset val="128"/>
          </rPr>
          <t>「4.研修諸経費」の年月日は、納入もしくは請求のあった日としてください。</t>
        </r>
      </text>
    </comment>
    <comment ref="B200" authorId="0" shapeId="0" xr:uid="{00000000-0006-0000-0900-000008000000}">
      <text>
        <r>
          <rPr>
            <b/>
            <sz val="9"/>
            <color indexed="81"/>
            <rFont val="MS P ゴシック"/>
            <family val="3"/>
            <charset val="128"/>
          </rPr>
          <t>「4.研修諸経費」の年月日は、納入もしくは請求のあった日としてください。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1400-000001000000}">
      <text>
        <r>
          <rPr>
            <b/>
            <sz val="9"/>
            <color indexed="81"/>
            <rFont val="MS P ゴシック"/>
            <family val="3"/>
            <charset val="128"/>
          </rPr>
          <t>JICA:（2021年3月29日）・研修日程表：「形態」のプルダウン内容について、「見学」⇒「視察」に修正、研修コマ取り込みツールも修正</t>
        </r>
        <r>
          <rPr>
            <sz val="9"/>
            <color indexed="81"/>
            <rFont val="MS P ゴシック"/>
            <family val="3"/>
            <charset val="128"/>
          </rPr>
          <t xml:space="preserve">
</t>
        </r>
      </text>
    </comment>
  </commentList>
</comments>
</file>

<file path=xl/sharedStrings.xml><?xml version="1.0" encoding="utf-8"?>
<sst xmlns="http://schemas.openxmlformats.org/spreadsheetml/2006/main" count="2034" uniqueCount="542">
  <si>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</si>
  <si>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</si>
  <si>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</si>
  <si>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</si>
  <si>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</si>
  <si>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</si>
  <si>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</si>
  <si>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</si>
  <si>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</si>
  <si>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</si>
  <si>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</si>
  <si>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</si>
  <si>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</si>
  <si>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</si>
  <si>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</si>
  <si>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</si>
  <si>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</si>
  <si>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</si>
  <si>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</si>
  <si>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【1】見・内訳</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</si>
  <si>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</si>
  <si>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</si>
  <si>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</si>
  <si>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【2】見・謝金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</si>
  <si>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</si>
  <si>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</si>
  <si>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</si>
  <si>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【3】見・旅費</t>
    <phoneticPr fontId="6"/>
  </si>
  <si>
    <t>【別紙３】研修旅費（見積・契約）</t>
    <rPh sb="1" eb="3">
      <t>ベッシ</t>
    </rPh>
    <rPh sb="5" eb="7">
      <t>ケンシュウ</t>
    </rPh>
    <rPh sb="7" eb="9">
      <t>リョヒ</t>
    </rPh>
    <rPh sb="10" eb="12">
      <t>ミツモリ</t>
    </rPh>
    <rPh sb="13" eb="15">
      <t>ケイヤク</t>
    </rPh>
    <phoneticPr fontId="6"/>
  </si>
  <si>
    <t>【4】見・交通費</t>
    <phoneticPr fontId="6"/>
  </si>
  <si>
    <t>【別紙４】交通費（見積・契約）</t>
    <rPh sb="1" eb="3">
      <t>ベッシ</t>
    </rPh>
    <rPh sb="5" eb="8">
      <t>コウツウヒ</t>
    </rPh>
    <rPh sb="9" eb="11">
      <t>ミツモリ</t>
    </rPh>
    <rPh sb="12" eb="14">
      <t>ケイヤク</t>
    </rPh>
    <phoneticPr fontId="6"/>
  </si>
  <si>
    <t>【5】見・国外講師</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</si>
  <si>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</si>
  <si>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【6】見・諸経費</t>
    <phoneticPr fontId="6"/>
  </si>
  <si>
    <t>【別紙６】研修諸経費（見積・契約）</t>
    <rPh sb="1" eb="3">
      <t>ベッシ</t>
    </rPh>
    <rPh sb="5" eb="7">
      <t>ケンシュウ</t>
    </rPh>
    <rPh sb="7" eb="10">
      <t>ショケイヒ</t>
    </rPh>
    <rPh sb="11" eb="13">
      <t>ミツモリ</t>
    </rPh>
    <rPh sb="14" eb="16">
      <t>ケイヤク</t>
    </rPh>
    <phoneticPr fontId="6"/>
  </si>
  <si>
    <t>【7】見・人件費</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</si>
  <si>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</si>
  <si>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【7-1】見・配置表</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</si>
  <si>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</si>
  <si>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</si>
  <si>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</si>
  <si>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</si>
  <si>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</si>
  <si>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</si>
  <si>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</si>
  <si>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</si>
  <si>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</si>
  <si>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</si>
  <si>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</si>
  <si>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</si>
  <si>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</si>
  <si>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</si>
  <si>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</si>
  <si>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</si>
  <si>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【1】精・内訳</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</si>
  <si>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</si>
  <si>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</si>
  <si>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</si>
  <si>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</si>
  <si>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</si>
  <si>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</si>
  <si>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【2】精・謝金</t>
    <rPh sb="3" eb="4">
      <t>セイ</t>
    </rPh>
    <rPh sb="5" eb="7">
      <t>シャキン</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</si>
  <si>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</si>
  <si>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</si>
  <si>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</si>
  <si>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【3】精・旅費</t>
    <rPh sb="3" eb="4">
      <t>セイ</t>
    </rPh>
    <rPh sb="5" eb="7">
      <t>リョヒ</t>
    </rPh>
    <phoneticPr fontId="6"/>
  </si>
  <si>
    <t>【別紙３】研修旅費（精算）</t>
    <rPh sb="1" eb="3">
      <t>ベッシ</t>
    </rPh>
    <rPh sb="5" eb="7">
      <t>ケンシュウ</t>
    </rPh>
    <rPh sb="7" eb="9">
      <t>リョヒ</t>
    </rPh>
    <phoneticPr fontId="6"/>
  </si>
  <si>
    <t>【4】精・交通費</t>
    <phoneticPr fontId="6"/>
  </si>
  <si>
    <t>【別紙４】交通費（精算）</t>
    <rPh sb="1" eb="3">
      <t>ベッシ</t>
    </rPh>
    <rPh sb="5" eb="8">
      <t>コウツウヒ</t>
    </rPh>
    <phoneticPr fontId="6"/>
  </si>
  <si>
    <t>【5】精・国外講師</t>
    <phoneticPr fontId="6"/>
  </si>
  <si>
    <t>【別紙５】国外講師招聘費（精算）</t>
    <rPh sb="1" eb="3">
      <t>ベッシ</t>
    </rPh>
    <rPh sb="5" eb="7">
      <t>コクガイ</t>
    </rPh>
    <rPh sb="7" eb="9">
      <t>コウシ</t>
    </rPh>
    <rPh sb="9" eb="11">
      <t>ショウヘイ</t>
    </rPh>
    <rPh sb="11" eb="12">
      <t>ヒ</t>
    </rPh>
    <phoneticPr fontId="6"/>
  </si>
  <si>
    <t>【6】精・諸経費</t>
    <phoneticPr fontId="6"/>
  </si>
  <si>
    <t>【別紙６】研修諸経費（精算）</t>
    <rPh sb="1" eb="3">
      <t>ベッシ</t>
    </rPh>
    <rPh sb="5" eb="7">
      <t>ケンシュウ</t>
    </rPh>
    <rPh sb="7" eb="10">
      <t>ショケイヒ</t>
    </rPh>
    <phoneticPr fontId="6"/>
  </si>
  <si>
    <t>【7】精・人件費</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</si>
  <si>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</si>
  <si>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【7-1】精・配置表</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</si>
  <si>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</si>
  <si>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</si>
  <si>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</si>
  <si>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</si>
  <si>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</si>
  <si>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</si>
  <si>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2020年4月1日以降に契約を締結する案件に適用する。（※2020年3月版）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</si>
  <si>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</si>
  <si>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</si>
  <si>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</si>
  <si>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</si>
  <si>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</si>
  <si>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</si>
  <si>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</si>
  <si>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</si>
  <si>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</si>
  <si>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</si>
  <si>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</si>
  <si>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</si>
  <si>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</si>
  <si>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</si>
  <si>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</si>
  <si>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</si>
  <si>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</si>
  <si>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</si>
  <si>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</si>
  <si>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</si>
  <si>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</si>
  <si>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</si>
  <si>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</si>
  <si>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</si>
  <si>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</si>
  <si>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</si>
  <si>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</si>
  <si>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</si>
  <si>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</si>
  <si>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</si>
  <si>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</si>
  <si>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</si>
  <si>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</si>
  <si>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</si>
  <si>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</si>
  <si>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</si>
  <si>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</si>
  <si>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</si>
  <si>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</si>
  <si>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</si>
  <si>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</si>
  <si>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</si>
  <si>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</si>
  <si>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</si>
  <si>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</si>
  <si>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</si>
  <si>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</si>
  <si>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</si>
  <si>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</si>
  <si>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</si>
  <si>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</si>
  <si>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</si>
  <si>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</si>
  <si>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</si>
  <si>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筑波センター　契約担当役</t>
    <rPh sb="0" eb="2">
      <t>ツクバ</t>
    </rPh>
    <phoneticPr fontId="6"/>
  </si>
  <si>
    <t>役職名：</t>
    <rPh sb="0" eb="2">
      <t>ヤクショク</t>
    </rPh>
    <rPh sb="2" eb="3">
      <t>ナ</t>
    </rPh>
    <phoneticPr fontId="6"/>
  </si>
  <si>
    <t>所長</t>
    <phoneticPr fontId="6"/>
  </si>
  <si>
    <t>代表者名：</t>
    <rPh sb="0" eb="3">
      <t>ダイヒョウシャ</t>
    </rPh>
    <rPh sb="3" eb="4">
      <t>ナ</t>
    </rPh>
    <phoneticPr fontId="6"/>
  </si>
  <si>
    <t>睦好　絵美子</t>
    <rPh sb="0" eb="2">
      <t>ムツヨシ</t>
    </rPh>
    <rPh sb="3" eb="6">
      <t>エミコ</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</si>
  <si>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</si>
  <si>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</si>
  <si>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</si>
  <si>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</si>
  <si>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</si>
  <si>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</si>
  <si>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</si>
  <si>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</si>
  <si>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</si>
  <si>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</si>
  <si>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</si>
  <si>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</si>
  <si>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</si>
  <si>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</si>
  <si>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</si>
  <si>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</si>
  <si>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</si>
  <si>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</si>
  <si>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</si>
  <si>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</si>
  <si>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</si>
  <si>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</si>
  <si>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</si>
  <si>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</si>
  <si>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</si>
  <si>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</si>
  <si>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</si>
  <si>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</si>
  <si>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</si>
  <si>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</si>
  <si>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2．見積内訳：</t>
    <rPh sb="2" eb="4">
      <t>ミツモリ</t>
    </rPh>
    <rPh sb="4" eb="6">
      <t>ウチワケ</t>
    </rPh>
    <phoneticPr fontId="6"/>
  </si>
  <si>
    <t>別紙１のとおり</t>
    <rPh sb="0" eb="2">
      <t>ベッシ</t>
    </rPh>
    <phoneticPr fontId="6"/>
  </si>
  <si>
    <t>以　上</t>
    <rPh sb="0" eb="1">
      <t>イ</t>
    </rPh>
    <rPh sb="2" eb="3">
      <t>ウエ</t>
    </rPh>
    <phoneticPr fontId="6"/>
  </si>
  <si>
    <t>附属書Ⅱ</t>
    <phoneticPr fontId="6"/>
  </si>
  <si>
    <t>経費内訳書</t>
    <phoneticPr fontId="7"/>
  </si>
  <si>
    <t>（単位：円）</t>
    <rPh sb="1" eb="3">
      <t>タンイ</t>
    </rPh>
    <rPh sb="4" eb="5">
      <t>エン</t>
    </rPh>
    <phoneticPr fontId="6"/>
  </si>
  <si>
    <t>項　　目</t>
    <phoneticPr fontId="7"/>
  </si>
  <si>
    <t>見積金額</t>
    <rPh sb="0" eb="2">
      <t>ミツモリ</t>
    </rPh>
    <rPh sb="2" eb="4">
      <t>キンガク</t>
    </rPh>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</si>
  <si>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</si>
  <si>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</si>
  <si>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</si>
  <si>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</si>
  <si>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</si>
  <si>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</si>
  <si>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</si>
  <si>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</si>
  <si>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</si>
  <si>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</si>
  <si>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２．旅費</t>
    <rPh sb="2" eb="4">
      <t>リョヒ</t>
    </rPh>
    <phoneticPr fontId="7"/>
  </si>
  <si>
    <t>(1)研修旅費</t>
    <rPh sb="3" eb="5">
      <t>ケンシュウ</t>
    </rPh>
    <rPh sb="5" eb="7">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</si>
  <si>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</si>
  <si>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</si>
  <si>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</si>
  <si>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</si>
  <si>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</si>
  <si>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</si>
  <si>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</si>
  <si>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</si>
  <si>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</si>
  <si>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</si>
  <si>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</si>
  <si>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</si>
  <si>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</si>
  <si>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</si>
  <si>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</si>
  <si>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</si>
  <si>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</si>
  <si>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</si>
  <si>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</si>
  <si>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</si>
  <si>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</si>
  <si>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</si>
  <si>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</si>
  <si>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</si>
  <si>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</si>
  <si>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</si>
  <si>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</si>
  <si>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</si>
  <si>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</si>
  <si>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</si>
  <si>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見積書　別紙２</t>
  </si>
  <si>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</si>
  <si>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</si>
  <si>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</si>
  <si>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</si>
  <si>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</si>
  <si>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</si>
  <si>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</si>
  <si>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</si>
  <si>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</si>
  <si>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</si>
  <si>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</si>
  <si>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</si>
  <si>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</si>
  <si>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</si>
  <si>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</si>
  <si>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</si>
  <si>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</si>
  <si>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</si>
  <si>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</si>
  <si>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</si>
  <si>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</si>
  <si>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</si>
  <si>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</si>
  <si>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</si>
  <si>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</si>
  <si>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</si>
  <si>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</si>
  <si>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</si>
  <si>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</si>
  <si>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</si>
  <si>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</si>
  <si>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</si>
  <si>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</si>
  <si>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</si>
  <si>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</si>
  <si>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</si>
  <si>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</si>
  <si>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</si>
  <si>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</si>
  <si>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</si>
  <si>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</si>
  <si>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</si>
  <si>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</si>
  <si>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</si>
  <si>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</si>
  <si>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見積書　別紙３</t>
    <phoneticPr fontId="6"/>
  </si>
  <si>
    <t>２．旅費</t>
    <rPh sb="2" eb="4">
      <t>リョヒ</t>
    </rPh>
    <phoneticPr fontId="9"/>
  </si>
  <si>
    <t>（１）研修旅費</t>
    <rPh sb="3" eb="5">
      <t>ケンシュウ</t>
    </rPh>
    <rPh sb="5" eb="7">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</si>
  <si>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</si>
  <si>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</si>
  <si>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</si>
  <si>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</si>
  <si>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</si>
  <si>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</si>
  <si>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</si>
  <si>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</si>
  <si>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</si>
  <si>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</si>
  <si>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</si>
  <si>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</si>
  <si>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</si>
  <si>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</si>
  <si>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</si>
  <si>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</si>
  <si>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</si>
  <si>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</si>
  <si>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</si>
  <si>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</si>
  <si>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</si>
  <si>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</si>
  <si>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</si>
  <si>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</si>
  <si>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</si>
  <si>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</si>
  <si>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</si>
  <si>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</si>
  <si>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</si>
  <si>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</si>
  <si>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</si>
  <si>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</si>
  <si>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</si>
  <si>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</si>
  <si>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②内部講師分（業務従事者含む）</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</si>
  <si>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</si>
  <si>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</si>
  <si>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(A)</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</si>
  <si>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</si>
  <si>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</si>
  <si>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</si>
  <si>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※(A)と同様</t>
    <rPh sb="5" eb="7">
      <t>ドウヨウ</t>
    </rPh>
    <phoneticPr fontId="38"/>
  </si>
  <si>
    <t>見積書　別紙４</t>
  </si>
  <si>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</si>
  <si>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</si>
  <si>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</si>
  <si>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</si>
  <si>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</si>
  <si>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</si>
  <si>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</si>
  <si>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</si>
  <si>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</si>
  <si>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</si>
  <si>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</si>
  <si>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</si>
  <si>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</si>
  <si>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</si>
  <si>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</si>
  <si>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</si>
  <si>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見積書　別紙５</t>
    <rPh sb="0" eb="3">
      <t>ミツモリショ</t>
    </rPh>
    <rPh sb="4" eb="6">
      <t>ベッシ</t>
    </rPh>
    <phoneticPr fontId="38"/>
  </si>
  <si>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</si>
  <si>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</si>
  <si>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</si>
  <si>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</si>
  <si>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</si>
  <si>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</si>
  <si>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</si>
  <si>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</si>
  <si>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</si>
  <si>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</si>
  <si>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</si>
  <si>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</si>
  <si>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</si>
  <si>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</si>
  <si>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</si>
  <si>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</si>
  <si>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</si>
  <si>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</si>
  <si>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泊数</t>
    <rPh sb="0" eb="1">
      <t>ハク</t>
    </rPh>
    <rPh sb="1" eb="2">
      <t>スウ</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</si>
  <si>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</si>
  <si>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</si>
  <si>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</si>
  <si>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</si>
  <si>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</si>
  <si>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</si>
  <si>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</si>
  <si>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</si>
  <si>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</si>
  <si>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</si>
  <si>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</si>
  <si>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</si>
  <si>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</si>
  <si>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</si>
  <si>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</si>
  <si>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見積書　別紙６</t>
    <rPh sb="4" eb="6">
      <t>ベッシ</t>
    </rPh>
    <phoneticPr fontId="38"/>
  </si>
  <si>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</si>
  <si>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</si>
  <si>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</si>
  <si>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</si>
  <si>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</si>
  <si>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</si>
  <si>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</si>
  <si>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</si>
  <si>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</si>
  <si>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</si>
  <si>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</si>
  <si>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</si>
  <si>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</si>
  <si>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</si>
  <si>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</si>
  <si>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</si>
  <si>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</si>
  <si>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</si>
  <si>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</si>
  <si>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</si>
  <si>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</si>
  <si>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</si>
  <si>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</si>
  <si>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</si>
  <si>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</si>
  <si>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</si>
  <si>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</si>
  <si>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</si>
  <si>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</si>
  <si>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</si>
  <si>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</si>
  <si>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</si>
  <si>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</si>
  <si>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</si>
  <si>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</si>
  <si>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</si>
  <si>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</si>
  <si>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</si>
  <si>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見積書　別紙７</t>
    <phoneticPr fontId="6"/>
  </si>
  <si>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</si>
  <si>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</si>
  <si>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</si>
  <si>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</si>
  <si>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</si>
  <si>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</si>
  <si>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</si>
  <si>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</si>
  <si>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</si>
  <si>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</si>
  <si>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</si>
  <si>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</si>
  <si>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</si>
  <si>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</si>
  <si>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</si>
  <si>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</si>
  <si>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</si>
  <si>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</si>
  <si>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</si>
  <si>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</si>
  <si>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</si>
  <si>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</si>
  <si>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</si>
  <si>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</si>
  <si>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</si>
  <si>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</si>
  <si>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</si>
  <si>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別紙７ー１</t>
  </si>
  <si>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</si>
  <si>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</si>
  <si>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</si>
  <si>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</si>
  <si>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</si>
  <si>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</si>
  <si>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</si>
  <si>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</si>
  <si>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</si>
  <si>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</si>
  <si>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</si>
  <si>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</si>
  <si>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</si>
  <si>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</si>
  <si>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</si>
  <si>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</si>
  <si>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</si>
  <si>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</si>
  <si>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</si>
  <si>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</si>
  <si>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</si>
  <si>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</si>
  <si>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</si>
  <si>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</si>
  <si>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</si>
  <si>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</si>
  <si>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</si>
  <si>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</si>
  <si>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</si>
  <si>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</si>
  <si>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2．経費内訳：</t>
    <rPh sb="2" eb="4">
      <t>ケイヒ</t>
    </rPh>
    <rPh sb="4" eb="6">
      <t>ウチワケ</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</si>
  <si>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</si>
  <si>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</si>
  <si>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</si>
  <si>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</si>
  <si>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</si>
  <si>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</si>
  <si>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</si>
  <si>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</si>
  <si>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</si>
  <si>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</si>
  <si>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</si>
  <si>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</si>
  <si>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</si>
  <si>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研修実施経費請求書</t>
    <phoneticPr fontId="6"/>
  </si>
  <si>
    <r>
      <t>　</t>
    </r>
    <r>
      <rPr>
        <sz val="12"/>
        <color rgb="FFFF0000"/>
        <rFont val="ＭＳ Ｐゴシック"/>
        <family val="3"/>
        <charset val="128"/>
      </rPr>
      <t>20○○年○月○日付 JICA(**)第**-*****号</t>
    </r>
    <r>
      <rPr>
        <sz val="12"/>
        <color theme="1"/>
        <rFont val="ＭＳ Ｐゴシック"/>
        <family val="3"/>
        <charset val="128"/>
      </rPr>
      <t>の精算確定通知を受領しましたので、研修委託契約約款第９条に基づき、下記のとおり契約精算金額の支払いを請求します。</t>
    </r>
    <phoneticPr fontId="6"/>
  </si>
  <si>
    <t>1．精算金額：</t>
    <rPh sb="2" eb="4">
      <t>セイサン</t>
    </rPh>
    <rPh sb="4" eb="6">
      <t>キンガク</t>
    </rPh>
    <phoneticPr fontId="6"/>
  </si>
  <si>
    <t>3．既受領額：</t>
    <rPh sb="2" eb="3">
      <t>キ</t>
    </rPh>
    <rPh sb="3" eb="5">
      <t>ジュリョウ</t>
    </rPh>
    <rPh sb="5" eb="6">
      <t>ガク</t>
    </rPh>
    <phoneticPr fontId="6"/>
  </si>
  <si>
    <t>4．請求金額：</t>
    <rPh sb="2" eb="4">
      <t>セイキュウ</t>
    </rPh>
    <rPh sb="4" eb="6">
      <t>キンガク</t>
    </rPh>
    <phoneticPr fontId="6"/>
  </si>
  <si>
    <t>5．口座情報：</t>
    <rPh sb="2" eb="4">
      <t>コウザ</t>
    </rPh>
    <rPh sb="4" eb="6">
      <t>ジョウホウ</t>
    </rPh>
    <phoneticPr fontId="6"/>
  </si>
  <si>
    <t>1．請求金額：</t>
    <rPh sb="2" eb="4">
      <t>セイキュウ</t>
    </rPh>
    <rPh sb="4" eb="6">
      <t>キンガク</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</si>
  <si>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</si>
  <si>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</si>
  <si>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</si>
  <si>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</si>
  <si>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</si>
  <si>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</si>
  <si>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</si>
  <si>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</si>
  <si>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</si>
  <si>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</si>
  <si>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</si>
  <si>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</si>
  <si>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</si>
  <si>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</si>
  <si>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</si>
  <si>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</si>
  <si>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</si>
  <si>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</si>
  <si>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</si>
  <si>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</si>
  <si>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</si>
  <si>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</si>
  <si>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</si>
  <si>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</si>
  <si>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</si>
  <si>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</si>
  <si>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</si>
  <si>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</si>
  <si>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</si>
  <si>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</si>
  <si>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</si>
  <si>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全員分</t>
    <rPh sb="0" eb="2">
      <t>ゼンイン</t>
    </rPh>
    <rPh sb="2" eb="3">
      <t>ブン</t>
    </rPh>
    <phoneticPr fontId="38"/>
  </si>
  <si>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</si>
  <si>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</si>
  <si>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</si>
  <si>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</si>
  <si>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</si>
  <si>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</si>
  <si>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</si>
  <si>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</si>
  <si>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</si>
  <si>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</si>
  <si>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</si>
  <si>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</si>
  <si>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</si>
  <si>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</si>
  <si>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</si>
  <si>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</si>
  <si>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</si>
  <si>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</si>
  <si>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</si>
  <si>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</si>
  <si>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</si>
  <si>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</si>
  <si>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内消費税及び地方消費税の合計額</t>
    </r>
    <phoneticPr fontId="6"/>
  </si>
  <si>
    <t>以上</t>
    <rPh sb="0" eb="2">
      <t>イジョウ</t>
    </rPh>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</si>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</sst>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69">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s>
  <fills count="33">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medium">
        <color theme="0" tint="-0.499984740745262"/>
      </left>
      <right style="thin">
        <color indexed="64"/>
      </right>
      <top/>
      <bottom style="medium">
        <color theme="0" tint="-0.499984740745262"/>
      </bottom>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33">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5" xfId="0" applyFont="1" applyFill="1" applyBorder="1" applyAlignment="1">
      <alignment vertical="top" wrapText="1"/>
    </xf>
    <xf numFmtId="0" fontId="43" fillId="27" borderId="155" xfId="0" applyFont="1" applyFill="1" applyBorder="1" applyAlignment="1">
      <alignment vertical="center"/>
    </xf>
    <xf numFmtId="0" fontId="43" fillId="27" borderId="156"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3"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5"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56"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1"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2"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1"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7"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8"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9"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1"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4"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25" borderId="141" xfId="73" applyFont="1" applyFill="1" applyBorder="1" applyAlignment="1">
      <alignment vertical="center"/>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4"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5" xfId="1" applyFont="1" applyBorder="1" applyAlignment="1">
      <alignment horizontal="center" vertical="center"/>
    </xf>
    <xf numFmtId="0" fontId="33" fillId="0" borderId="166" xfId="1" applyFont="1" applyBorder="1" applyAlignment="1">
      <alignment horizontal="right" vertical="center"/>
    </xf>
    <xf numFmtId="192" fontId="33" fillId="2" borderId="166" xfId="1" applyNumberFormat="1" applyFont="1" applyFill="1" applyBorder="1" applyAlignment="1" applyProtection="1">
      <alignment vertical="center"/>
      <protection locked="0"/>
    </xf>
    <xf numFmtId="192" fontId="33" fillId="0" borderId="167" xfId="1" applyNumberFormat="1" applyFont="1" applyBorder="1" applyAlignment="1">
      <alignment horizontal="right" vertical="center"/>
    </xf>
    <xf numFmtId="192" fontId="43" fillId="0" borderId="167"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9" xfId="2" applyFont="1" applyFill="1" applyBorder="1" applyAlignment="1">
      <alignment horizontal="right" vertical="center" shrinkToFit="1"/>
    </xf>
    <xf numFmtId="0" fontId="33" fillId="0" borderId="170" xfId="55" applyFont="1" applyBorder="1" applyAlignment="1">
      <alignment horizontal="center" vertical="center" shrinkToFit="1"/>
    </xf>
    <xf numFmtId="0" fontId="33" fillId="2" borderId="11" xfId="55" applyFont="1" applyFill="1" applyBorder="1" applyAlignment="1">
      <alignment horizontal="center" vertical="center"/>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0" fontId="33" fillId="0" borderId="23" xfId="55" applyFont="1" applyBorder="1" applyAlignment="1">
      <alignment horizontal="center" vertical="center" shrinkToFi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1" xfId="1" applyNumberFormat="1" applyFont="1" applyFill="1" applyBorder="1" applyAlignment="1">
      <alignment horizontal="right" vertical="center"/>
    </xf>
    <xf numFmtId="178" fontId="33" fillId="25" borderId="172" xfId="1" applyNumberFormat="1" applyFont="1" applyFill="1" applyBorder="1" applyAlignment="1">
      <alignment horizontal="right" vertical="center"/>
    </xf>
    <xf numFmtId="178" fontId="33" fillId="25" borderId="173"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1" xfId="1" applyNumberFormat="1" applyFont="1" applyFill="1" applyBorder="1" applyAlignment="1">
      <alignment horizontal="right" vertical="center"/>
    </xf>
    <xf numFmtId="178" fontId="60" fillId="25" borderId="172" xfId="1" applyNumberFormat="1" applyFont="1" applyFill="1" applyBorder="1" applyAlignment="1">
      <alignment horizontal="right" vertical="center"/>
    </xf>
    <xf numFmtId="178" fontId="60" fillId="25" borderId="173"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181" fontId="33" fillId="2" borderId="11" xfId="64" applyNumberFormat="1" applyFont="1" applyFill="1" applyBorder="1" applyAlignment="1">
      <alignment horizontal="center" vertical="center"/>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181" fontId="33" fillId="2" borderId="11" xfId="56" applyNumberFormat="1" applyFont="1" applyFill="1" applyBorder="1" applyAlignment="1">
      <alignment horizontal="center" vertical="center"/>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60"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33" fillId="0" borderId="1" xfId="56" applyFont="1" applyBorder="1" applyAlignment="1">
      <alignment horizontal="left" vertical="center"/>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7" xfId="1" applyFont="1" applyBorder="1" applyAlignment="1">
      <alignment horizontal="center" vertical="center" shrinkToFit="1"/>
    </xf>
    <xf numFmtId="0" fontId="33" fillId="0" borderId="178"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9" xfId="64" applyNumberFormat="1" applyFont="1" applyFill="1" applyBorder="1" applyAlignment="1">
      <alignment horizontal="right" vertical="center"/>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1"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4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50"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135" xfId="0" applyFont="1" applyBorder="1" applyAlignment="1">
      <alignment horizontal="left" vertical="center" wrapText="1"/>
    </xf>
    <xf numFmtId="0" fontId="49" fillId="0" borderId="0" xfId="0" applyFont="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righ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0" fontId="33"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23" borderId="66" xfId="1" applyFont="1" applyFill="1" applyBorder="1" applyAlignment="1">
      <alignment horizontal="center" vertical="center" shrinkToFit="1"/>
    </xf>
    <xf numFmtId="38" fontId="33" fillId="23" borderId="66" xfId="2" applyFont="1" applyFill="1" applyBorder="1" applyAlignment="1">
      <alignment horizontal="center" vertical="center"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5" xfId="55" applyFont="1" applyFill="1" applyBorder="1" applyAlignment="1">
      <alignment horizontal="left" vertical="center" wrapText="1"/>
    </xf>
    <xf numFmtId="0" fontId="33" fillId="2" borderId="176"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5" xfId="55" applyFont="1" applyBorder="1" applyAlignment="1">
      <alignment horizontal="center" vertical="center" shrinkToFit="1"/>
    </xf>
    <xf numFmtId="0" fontId="33" fillId="0" borderId="176" xfId="55" applyFont="1" applyBorder="1" applyAlignment="1">
      <alignment horizontal="center" vertical="center" shrinkToFit="1"/>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56" fontId="43" fillId="2" borderId="12" xfId="0" applyNumberFormat="1" applyFont="1" applyFill="1" applyBorder="1" applyAlignment="1">
      <alignment horizontal="center" vertical="center"/>
    </xf>
    <xf numFmtId="56" fontId="43" fillId="2" borderId="13" xfId="0" applyNumberFormat="1" applyFont="1" applyFill="1" applyBorder="1" applyAlignment="1">
      <alignment horizontal="center" vertical="center"/>
    </xf>
    <xf numFmtId="56"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56"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56" fontId="33" fillId="2" borderId="23" xfId="55" applyNumberFormat="1" applyFont="1" applyFill="1" applyBorder="1" applyAlignment="1">
      <alignment horizontal="center" vertical="center"/>
    </xf>
    <xf numFmtId="56" fontId="33" fillId="2" borderId="29" xfId="55" applyNumberFormat="1" applyFont="1" applyFill="1" applyBorder="1" applyAlignment="1">
      <alignment horizontal="center" vertical="center"/>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0" fontId="33" fillId="2" borderId="11" xfId="56" applyFont="1" applyFill="1" applyBorder="1" applyAlignment="1">
      <alignment horizontal="left" vertical="center" wrapText="1"/>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0" borderId="13" xfId="56" applyFont="1" applyBorder="1" applyAlignment="1">
      <alignment horizontal="center" vertical="center" wrapText="1" shrinkToFit="1"/>
    </xf>
    <xf numFmtId="0" fontId="33" fillId="0" borderId="25" xfId="56"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8"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0" xfId="0" applyFont="1" applyAlignment="1">
      <alignment horizontal="left" vertical="center" wrapText="1"/>
    </xf>
    <xf numFmtId="196"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0" fontId="44" fillId="0" borderId="0" xfId="1" applyFont="1" applyAlignment="1">
      <alignment horizontal="center" vertical="center"/>
    </xf>
    <xf numFmtId="0" fontId="43"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33" fillId="0" borderId="12" xfId="64" applyFont="1" applyFill="1" applyBorder="1" applyAlignment="1">
      <alignment horizontal="center" vertical="center" wrapText="1"/>
    </xf>
    <xf numFmtId="38" fontId="33"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43" fillId="0" borderId="68" xfId="0" applyFont="1" applyBorder="1" applyAlignment="1">
      <alignment horizontal="right" vertical="center"/>
    </xf>
    <xf numFmtId="0" fontId="43"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43"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5" xfId="55" applyFont="1" applyBorder="1" applyAlignment="1">
      <alignment horizontal="left" vertical="center" wrapText="1"/>
    </xf>
    <xf numFmtId="0" fontId="33" fillId="0" borderId="176"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56"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0" borderId="11" xfId="56" applyFont="1" applyBorder="1" applyAlignment="1">
      <alignment horizontal="left" vertical="center" wrapText="1"/>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4"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0" fontId="50" fillId="0" borderId="1" xfId="0"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0000FF"/>
      <color rgb="FFCCFFFF"/>
      <color rgb="FFCCFFCC"/>
      <color rgb="FFFFE5FF"/>
      <color rgb="FFFFE7FF"/>
      <color rgb="FFFFABAB"/>
      <color rgb="FFFFFF66"/>
      <color rgb="FFFFFF99"/>
      <color rgb="FFD4D49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2.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8.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9.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6.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4960145</xdr:colOff>
      <xdr:row>8</xdr:row>
      <xdr:rowOff>130969</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960145" cy="215503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11906</xdr:colOff>
      <xdr:row>8</xdr:row>
      <xdr:rowOff>119063</xdr:rowOff>
    </xdr:from>
    <xdr:to>
      <xdr:col>0</xdr:col>
      <xdr:colOff>4964906</xdr:colOff>
      <xdr:row>15</xdr:row>
      <xdr:rowOff>154782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1906" y="2166938"/>
          <a:ext cx="4953000" cy="17859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5191124</xdr:colOff>
      <xdr:row>6</xdr:row>
      <xdr:rowOff>71437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5191124" cy="164306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5191124</xdr:colOff>
      <xdr:row>11</xdr:row>
      <xdr:rowOff>250032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5191124" cy="175021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0" y="3"/>
          <a:ext cx="4881562" cy="2857497"/>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83351</xdr:rowOff>
    </xdr:from>
    <xdr:to>
      <xdr:col>0</xdr:col>
      <xdr:colOff>4881562</xdr:colOff>
      <xdr:row>22</xdr:row>
      <xdr:rowOff>142876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2857507"/>
          <a:ext cx="4881562" cy="198833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11907</xdr:colOff>
      <xdr:row>0</xdr:row>
      <xdr:rowOff>11907</xdr:rowOff>
    </xdr:from>
    <xdr:to>
      <xdr:col>29</xdr:col>
      <xdr:colOff>23812</xdr:colOff>
      <xdr:row>8</xdr:row>
      <xdr:rowOff>50007</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7012782" y="11907"/>
          <a:ext cx="665559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en-US" sz="1100">
              <a:solidFill>
                <a:sysClr val="windowText" lastClr="000000"/>
              </a:solidFill>
              <a:effectLst/>
              <a:latin typeface="+mn-lt"/>
              <a:ea typeface="+mn-ea"/>
              <a:cs typeface="+mn-cs"/>
            </a:rPr>
            <a:t>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r>
            <a:rPr kumimoji="1" lang="ja-JP" altLang="ja-JP" sz="1100">
              <a:solidFill>
                <a:schemeClr val="lt1"/>
              </a:solidFill>
              <a:effectLst/>
              <a:latin typeface="+mn-lt"/>
              <a:ea typeface="+mn-ea"/>
              <a:cs typeface="+mn-cs"/>
            </a:rPr>
            <a:t>。</a:t>
          </a:r>
          <a:endParaRPr lang="ja-JP" altLang="ja-JP">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23814</xdr:colOff>
      <xdr:row>0</xdr:row>
      <xdr:rowOff>23816</xdr:rowOff>
    </xdr:from>
    <xdr:to>
      <xdr:col>0</xdr:col>
      <xdr:colOff>5298282</xdr:colOff>
      <xdr:row>22</xdr:row>
      <xdr:rowOff>95250</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4" y="23816"/>
          <a:ext cx="5274468" cy="622696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23811</xdr:colOff>
      <xdr:row>22</xdr:row>
      <xdr:rowOff>107157</xdr:rowOff>
    </xdr:from>
    <xdr:to>
      <xdr:col>0</xdr:col>
      <xdr:colOff>5286374</xdr:colOff>
      <xdr:row>28</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23811" y="6262688"/>
          <a:ext cx="5262563" cy="129778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5170224</xdr:colOff>
      <xdr:row>18</xdr:row>
      <xdr:rowOff>83344</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5158318" cy="50006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23813</xdr:colOff>
      <xdr:row>18</xdr:row>
      <xdr:rowOff>83345</xdr:rowOff>
    </xdr:from>
    <xdr:to>
      <xdr:col>0</xdr:col>
      <xdr:colOff>5167312</xdr:colOff>
      <xdr:row>22</xdr:row>
      <xdr:rowOff>238125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23813" y="5167314"/>
          <a:ext cx="5143499" cy="125015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11909</xdr:rowOff>
    </xdr:from>
    <xdr:to>
      <xdr:col>1</xdr:col>
      <xdr:colOff>142874</xdr:colOff>
      <xdr:row>13</xdr:row>
      <xdr:rowOff>166687</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786312" cy="4250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13</xdr:row>
      <xdr:rowOff>178599</xdr:rowOff>
    </xdr:from>
    <xdr:to>
      <xdr:col>1</xdr:col>
      <xdr:colOff>142874</xdr:colOff>
      <xdr:row>20</xdr:row>
      <xdr:rowOff>178594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274349"/>
          <a:ext cx="4786312" cy="250030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22</xdr:row>
      <xdr:rowOff>13608</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786312" cy="563335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22</xdr:row>
      <xdr:rowOff>13608</xdr:rowOff>
    </xdr:from>
    <xdr:to>
      <xdr:col>1</xdr:col>
      <xdr:colOff>11906</xdr:colOff>
      <xdr:row>30</xdr:row>
      <xdr:rowOff>136071</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633358"/>
          <a:ext cx="4774406" cy="21227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5584031</xdr:colOff>
      <xdr:row>6</xdr:row>
      <xdr:rowOff>35718</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5572127" cy="159543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11906</xdr:colOff>
      <xdr:row>6</xdr:row>
      <xdr:rowOff>35718</xdr:rowOff>
    </xdr:from>
    <xdr:to>
      <xdr:col>0</xdr:col>
      <xdr:colOff>5584033</xdr:colOff>
      <xdr:row>13</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11906" y="1595437"/>
          <a:ext cx="5572127" cy="1738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4000500</xdr:colOff>
      <xdr:row>4</xdr:row>
      <xdr:rowOff>857250</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0"/>
          <a:ext cx="4000500" cy="176212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4</xdr:row>
      <xdr:rowOff>875775</xdr:rowOff>
    </xdr:from>
    <xdr:to>
      <xdr:col>0</xdr:col>
      <xdr:colOff>4000500</xdr:colOff>
      <xdr:row>10</xdr:row>
      <xdr:rowOff>178594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780650"/>
          <a:ext cx="4000500" cy="220794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11907</xdr:colOff>
      <xdr:row>0</xdr:row>
      <xdr:rowOff>11907</xdr:rowOff>
    </xdr:from>
    <xdr:to>
      <xdr:col>0</xdr:col>
      <xdr:colOff>5274469</xdr:colOff>
      <xdr:row>8</xdr:row>
      <xdr:rowOff>154782</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7"/>
          <a:ext cx="5262562" cy="21907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23812</xdr:colOff>
      <xdr:row>8</xdr:row>
      <xdr:rowOff>142876</xdr:rowOff>
    </xdr:from>
    <xdr:to>
      <xdr:col>0</xdr:col>
      <xdr:colOff>5286374</xdr:colOff>
      <xdr:row>15</xdr:row>
      <xdr:rowOff>166689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23812" y="2190751"/>
          <a:ext cx="5262562" cy="177403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5429250</xdr:colOff>
      <xdr:row>6</xdr:row>
      <xdr:rowOff>59531</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1"/>
          <a:ext cx="5429250"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35720</xdr:rowOff>
    </xdr:from>
    <xdr:to>
      <xdr:col>0</xdr:col>
      <xdr:colOff>5429250</xdr:colOff>
      <xdr:row>12</xdr:row>
      <xdr:rowOff>23813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607345"/>
          <a:ext cx="5429250" cy="182165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4881562</xdr:colOff>
      <xdr:row>13</xdr:row>
      <xdr:rowOff>83344</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881562" cy="28574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13</xdr:row>
      <xdr:rowOff>95256</xdr:rowOff>
    </xdr:from>
    <xdr:to>
      <xdr:col>0</xdr:col>
      <xdr:colOff>4881562</xdr:colOff>
      <xdr:row>22</xdr:row>
      <xdr:rowOff>178591</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2869412"/>
          <a:ext cx="4881562" cy="201214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8</xdr:row>
      <xdr:rowOff>137584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7063316" y="28576"/>
          <a:ext cx="3996267" cy="19716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889000</xdr:colOff>
      <xdr:row>1</xdr:row>
      <xdr:rowOff>486834</xdr:rowOff>
    </xdr:from>
    <xdr:to>
      <xdr:col>8</xdr:col>
      <xdr:colOff>613834</xdr:colOff>
      <xdr:row>7</xdr:row>
      <xdr:rowOff>84667</xdr:rowOff>
    </xdr:to>
    <xdr:sp macro="" textlink="">
      <xdr:nvSpPr>
        <xdr:cNvPr id="3" name="右矢印吹き出し 2">
          <a:extLst>
            <a:ext uri="{FF2B5EF4-FFF2-40B4-BE49-F238E27FC236}">
              <a16:creationId xmlns:a16="http://schemas.microsoft.com/office/drawing/2014/main" id="{00000000-0008-0000-0200-000003000000}"/>
            </a:ext>
          </a:extLst>
        </xdr:cNvPr>
        <xdr:cNvSpPr/>
      </xdr:nvSpPr>
      <xdr:spPr>
        <a:xfrm>
          <a:off x="9249833" y="560917"/>
          <a:ext cx="2952751" cy="1397000"/>
        </a:xfrm>
        <a:prstGeom prst="rightArrowCallout">
          <a:avLst>
            <a:gd name="adj1" fmla="val 25000"/>
            <a:gd name="adj2" fmla="val 25000"/>
            <a:gd name="adj3" fmla="val 25000"/>
            <a:gd name="adj4" fmla="val 8097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b="0">
              <a:solidFill>
                <a:sysClr val="windowText" lastClr="000000"/>
              </a:solidFill>
              <a:effectLst/>
              <a:latin typeface="+mn-lt"/>
              <a:ea typeface="+mn-ea"/>
              <a:cs typeface="+mn-cs"/>
            </a:rPr>
            <a:t>本様式は、税率</a:t>
          </a:r>
          <a:r>
            <a:rPr kumimoji="1" lang="en-US" altLang="ja-JP" sz="1400" b="0">
              <a:solidFill>
                <a:sysClr val="windowText" lastClr="000000"/>
              </a:solidFill>
              <a:effectLst/>
              <a:latin typeface="+mn-lt"/>
              <a:ea typeface="+mn-ea"/>
              <a:cs typeface="+mn-cs"/>
            </a:rPr>
            <a:t>10</a:t>
          </a:r>
          <a:r>
            <a:rPr kumimoji="1" lang="ja-JP" altLang="ja-JP" sz="1400" b="0">
              <a:solidFill>
                <a:sysClr val="windowText" lastClr="000000"/>
              </a:solidFill>
              <a:effectLst/>
              <a:latin typeface="+mn-lt"/>
              <a:ea typeface="+mn-ea"/>
              <a:cs typeface="+mn-cs"/>
            </a:rPr>
            <a:t>％計算で設定</a:t>
          </a:r>
          <a:r>
            <a:rPr kumimoji="1" lang="ja-JP" altLang="en-US" sz="1400" b="0">
              <a:solidFill>
                <a:sysClr val="windowText" lastClr="000000"/>
              </a:solidFill>
              <a:effectLst/>
              <a:latin typeface="+mn-lt"/>
              <a:ea typeface="+mn-ea"/>
              <a:cs typeface="+mn-cs"/>
            </a:rPr>
            <a:t>して</a:t>
          </a:r>
          <a:r>
            <a:rPr kumimoji="1" lang="ja-JP" altLang="ja-JP" sz="1400" b="0">
              <a:solidFill>
                <a:sysClr val="windowText" lastClr="000000"/>
              </a:solidFill>
              <a:effectLst/>
              <a:latin typeface="+mn-lt"/>
              <a:ea typeface="+mn-ea"/>
              <a:cs typeface="+mn-cs"/>
            </a:rPr>
            <a:t>います。</a:t>
          </a:r>
          <a:endParaRPr lang="ja-JP" altLang="ja-JP" sz="14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414337</xdr:colOff>
      <xdr:row>0</xdr:row>
      <xdr:rowOff>0</xdr:rowOff>
    </xdr:from>
    <xdr:to>
      <xdr:col>26</xdr:col>
      <xdr:colOff>476249</xdr:colOff>
      <xdr:row>6</xdr:row>
      <xdr:rowOff>73818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986587" y="0"/>
          <a:ext cx="5062537" cy="143113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5</xdr:row>
      <xdr:rowOff>266698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883134" y="23813"/>
          <a:ext cx="7880615" cy="157638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・「研修実施経費見積書」の添付書類として利用する場合は、セル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別紙１</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見積金額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・「研修委託契約書」の附属書として利用する場合は、セル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附属書</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Ⅱ</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５のタイトルを「</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」と入力してください。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14</xdr:row>
      <xdr:rowOff>119061</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4125516" cy="457199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a:t>
          </a:r>
          <a:r>
            <a:rPr kumimoji="1" lang="en-US" altLang="ja-JP" sz="1100">
              <a:solidFill>
                <a:srgbClr val="0000FF"/>
              </a:solidFill>
              <a:effectLst/>
              <a:latin typeface="ＭＳ Ｐゴシック" panose="020B0600070205080204" pitchFamily="50" charset="-128"/>
              <a:ea typeface="+mn-ea"/>
              <a:cs typeface="+mn-cs"/>
            </a:rPr>
            <a:t>O</a:t>
          </a:r>
          <a:r>
            <a:rPr kumimoji="1" lang="ja-JP" altLang="en-US" sz="1100">
              <a:solidFill>
                <a:srgbClr val="0000FF"/>
              </a:solidFill>
              <a:effectLst/>
              <a:latin typeface="ＭＳ Ｐゴシック" panose="020B0600070205080204" pitchFamily="50" charset="-128"/>
              <a:ea typeface="+mn-ea"/>
              <a:cs typeface="+mn-cs"/>
            </a:rPr>
            <a:t>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O</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130969</xdr:rowOff>
    </xdr:from>
    <xdr:to>
      <xdr:col>0</xdr:col>
      <xdr:colOff>4113609</xdr:colOff>
      <xdr:row>22</xdr:row>
      <xdr:rowOff>23812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0" y="4583907"/>
          <a:ext cx="411360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22</xdr:row>
      <xdr:rowOff>68036</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4798219" cy="56877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22</xdr:row>
      <xdr:rowOff>54430</xdr:rowOff>
    </xdr:from>
    <xdr:to>
      <xdr:col>1</xdr:col>
      <xdr:colOff>11906</xdr:colOff>
      <xdr:row>30</xdr:row>
      <xdr:rowOff>238125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5674180"/>
          <a:ext cx="4798219" cy="218394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5448995</xdr:colOff>
      <xdr:row>14</xdr:row>
      <xdr:rowOff>35719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6"/>
          <a:ext cx="5448995" cy="1738312"/>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4691062</xdr:colOff>
      <xdr:row>9</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691062" cy="203596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9" activePane="bottomRight" state="frozen"/>
      <selection pane="bottomRight" activeCell="B1" sqref="B1"/>
      <selection pane="bottomLeft" activeCell="A23" sqref="A22:A23"/>
      <selection pane="topRight" activeCell="A23" sqref="A22:A23"/>
    </sheetView>
  </sheetViews>
  <sheetFormatPr defaultRowHeight="13.5"/>
  <cols>
    <col min="1" max="1" width="2.5" style="42" customWidth="1"/>
    <col min="2" max="2" width="23.875" style="42" customWidth="1"/>
    <col min="3" max="3" width="42.625" style="42" customWidth="1"/>
    <col min="4" max="4" width="66.75" style="42" customWidth="1"/>
    <col min="5" max="5" width="8.5" style="42" customWidth="1"/>
    <col min="6" max="16384" width="9" style="42"/>
  </cols>
  <sheetData>
    <row r="1" spans="2:9" ht="14.25" thickBot="1"/>
    <row r="2" spans="2:9" ht="60" customHeight="1" thickBot="1">
      <c r="B2" s="756" t="s">
        <v>0</v>
      </c>
      <c r="C2" s="757"/>
      <c r="D2" s="757"/>
      <c r="E2" s="757"/>
      <c r="F2" s="757"/>
      <c r="G2" s="757"/>
      <c r="H2" s="757"/>
      <c r="I2" s="758"/>
    </row>
    <row r="3" spans="2:9" ht="14.25" thickBot="1"/>
    <row r="4" spans="2:9" ht="16.5" customHeight="1">
      <c r="B4" s="759" t="s">
        <v>1</v>
      </c>
      <c r="C4" s="761" t="s">
        <v>2</v>
      </c>
      <c r="D4" s="761" t="s">
        <v>3</v>
      </c>
      <c r="E4" s="761" t="s">
        <v>4</v>
      </c>
      <c r="F4" s="763" t="s">
        <v>5</v>
      </c>
      <c r="G4" s="764"/>
      <c r="H4" s="764"/>
      <c r="I4" s="765"/>
    </row>
    <row r="5" spans="2:9" ht="16.5" customHeight="1" thickBot="1">
      <c r="B5" s="760"/>
      <c r="C5" s="762"/>
      <c r="D5" s="762"/>
      <c r="E5" s="762"/>
      <c r="F5" s="4" t="s">
        <v>6</v>
      </c>
      <c r="G5" s="4" t="s">
        <v>7</v>
      </c>
      <c r="H5" s="4" t="s">
        <v>8</v>
      </c>
      <c r="I5" s="5" t="s">
        <v>9</v>
      </c>
    </row>
    <row r="6" spans="2:9" ht="35.25" customHeight="1">
      <c r="B6" s="336" t="s">
        <v>10</v>
      </c>
      <c r="C6" s="240" t="s">
        <v>11</v>
      </c>
      <c r="D6" s="29" t="s">
        <v>11</v>
      </c>
      <c r="E6" s="30"/>
      <c r="F6" s="31"/>
      <c r="G6" s="31"/>
      <c r="H6" s="31"/>
      <c r="I6" s="32"/>
    </row>
    <row r="7" spans="2:9" ht="39" customHeight="1">
      <c r="B7" s="337" t="s">
        <v>12</v>
      </c>
      <c r="C7" s="241" t="s">
        <v>11</v>
      </c>
      <c r="D7" s="33" t="s">
        <v>13</v>
      </c>
      <c r="E7" s="36" t="s">
        <v>14</v>
      </c>
      <c r="F7" s="34"/>
      <c r="G7" s="34"/>
      <c r="H7" s="34"/>
      <c r="I7" s="35"/>
    </row>
    <row r="8" spans="2:9" ht="39" customHeight="1">
      <c r="B8" s="338" t="s">
        <v>15</v>
      </c>
      <c r="C8" s="242" t="s">
        <v>11</v>
      </c>
      <c r="D8" s="6" t="s">
        <v>16</v>
      </c>
      <c r="E8" s="257" t="s">
        <v>17</v>
      </c>
      <c r="F8" s="256" t="s">
        <v>18</v>
      </c>
      <c r="G8" s="257"/>
      <c r="H8" s="257"/>
      <c r="I8" s="8"/>
    </row>
    <row r="9" spans="2:9" ht="39" customHeight="1">
      <c r="B9" s="339" t="s">
        <v>19</v>
      </c>
      <c r="C9" s="243" t="s">
        <v>20</v>
      </c>
      <c r="D9" s="6" t="s">
        <v>21</v>
      </c>
      <c r="E9" s="256" t="s">
        <v>22</v>
      </c>
      <c r="F9" s="256" t="s">
        <v>18</v>
      </c>
      <c r="G9" s="256" t="s">
        <v>18</v>
      </c>
      <c r="H9" s="256"/>
      <c r="I9" s="8"/>
    </row>
    <row r="10" spans="2:9" ht="41.25" customHeight="1">
      <c r="B10" s="339" t="s">
        <v>23</v>
      </c>
      <c r="C10" s="243" t="s">
        <v>24</v>
      </c>
      <c r="D10" s="766" t="s">
        <v>25</v>
      </c>
      <c r="E10" s="769" t="s">
        <v>26</v>
      </c>
      <c r="F10" s="256" t="s">
        <v>18</v>
      </c>
      <c r="G10" s="256" t="s">
        <v>18</v>
      </c>
      <c r="H10" s="7"/>
      <c r="I10" s="9"/>
    </row>
    <row r="11" spans="2:9" ht="41.25" customHeight="1">
      <c r="B11" s="339" t="s">
        <v>27</v>
      </c>
      <c r="C11" s="243" t="s">
        <v>28</v>
      </c>
      <c r="D11" s="767"/>
      <c r="E11" s="770"/>
      <c r="F11" s="256" t="s">
        <v>18</v>
      </c>
      <c r="G11" s="256" t="s">
        <v>18</v>
      </c>
      <c r="H11" s="7"/>
      <c r="I11" s="9"/>
    </row>
    <row r="12" spans="2:9" ht="41.25" customHeight="1">
      <c r="B12" s="339" t="s">
        <v>29</v>
      </c>
      <c r="C12" s="243" t="s">
        <v>30</v>
      </c>
      <c r="D12" s="767"/>
      <c r="E12" s="770"/>
      <c r="F12" s="256" t="s">
        <v>18</v>
      </c>
      <c r="G12" s="256" t="s">
        <v>18</v>
      </c>
      <c r="H12" s="7"/>
      <c r="I12" s="9"/>
    </row>
    <row r="13" spans="2:9" ht="41.25" customHeight="1">
      <c r="B13" s="339" t="s">
        <v>31</v>
      </c>
      <c r="C13" s="243" t="s">
        <v>32</v>
      </c>
      <c r="D13" s="767"/>
      <c r="E13" s="770"/>
      <c r="F13" s="256" t="s">
        <v>18</v>
      </c>
      <c r="G13" s="256" t="s">
        <v>18</v>
      </c>
      <c r="H13" s="7"/>
      <c r="I13" s="9"/>
    </row>
    <row r="14" spans="2:9" ht="41.25" customHeight="1">
      <c r="B14" s="339" t="s">
        <v>33</v>
      </c>
      <c r="C14" s="243" t="s">
        <v>34</v>
      </c>
      <c r="D14" s="767"/>
      <c r="E14" s="770"/>
      <c r="F14" s="256" t="s">
        <v>18</v>
      </c>
      <c r="G14" s="256" t="s">
        <v>18</v>
      </c>
      <c r="H14" s="7"/>
      <c r="I14" s="9"/>
    </row>
    <row r="15" spans="2:9" ht="41.25" customHeight="1">
      <c r="B15" s="339" t="s">
        <v>35</v>
      </c>
      <c r="C15" s="243" t="s">
        <v>36</v>
      </c>
      <c r="D15" s="767"/>
      <c r="E15" s="770"/>
      <c r="F15" s="256" t="s">
        <v>18</v>
      </c>
      <c r="G15" s="256" t="s">
        <v>18</v>
      </c>
      <c r="H15" s="7"/>
      <c r="I15" s="9"/>
    </row>
    <row r="16" spans="2:9" ht="41.25" customHeight="1">
      <c r="B16" s="339" t="s">
        <v>37</v>
      </c>
      <c r="C16" s="243" t="s">
        <v>38</v>
      </c>
      <c r="D16" s="768"/>
      <c r="E16" s="770"/>
      <c r="F16" s="256" t="s">
        <v>18</v>
      </c>
      <c r="G16" s="256" t="s">
        <v>18</v>
      </c>
      <c r="H16" s="7"/>
      <c r="I16" s="9"/>
    </row>
    <row r="17" spans="2:9" ht="39" customHeight="1">
      <c r="B17" s="339" t="s">
        <v>39</v>
      </c>
      <c r="C17" s="243" t="s">
        <v>11</v>
      </c>
      <c r="D17" s="255" t="s">
        <v>40</v>
      </c>
      <c r="E17" s="257" t="s">
        <v>26</v>
      </c>
      <c r="F17" s="435"/>
      <c r="G17" s="435"/>
      <c r="H17" s="436"/>
      <c r="I17" s="437"/>
    </row>
    <row r="18" spans="2:9" ht="39" customHeight="1">
      <c r="B18" s="340" t="s">
        <v>41</v>
      </c>
      <c r="C18" s="244" t="s">
        <v>11</v>
      </c>
      <c r="D18" s="10" t="s">
        <v>42</v>
      </c>
      <c r="E18" s="12" t="s">
        <v>43</v>
      </c>
      <c r="F18" s="11"/>
      <c r="G18" s="11"/>
      <c r="H18" s="12" t="s">
        <v>18</v>
      </c>
      <c r="I18" s="13"/>
    </row>
    <row r="19" spans="2:9" ht="39" customHeight="1">
      <c r="B19" s="340" t="s">
        <v>44</v>
      </c>
      <c r="C19" s="244" t="s">
        <v>11</v>
      </c>
      <c r="D19" s="10" t="s">
        <v>45</v>
      </c>
      <c r="E19" s="12" t="s">
        <v>43</v>
      </c>
      <c r="F19" s="11"/>
      <c r="G19" s="11"/>
      <c r="H19" s="12" t="s">
        <v>18</v>
      </c>
      <c r="I19" s="13"/>
    </row>
    <row r="20" spans="2:9" ht="39" customHeight="1">
      <c r="B20" s="341" t="s">
        <v>46</v>
      </c>
      <c r="C20" s="246" t="s">
        <v>11</v>
      </c>
      <c r="D20" s="17" t="s">
        <v>47</v>
      </c>
      <c r="E20" s="38" t="s">
        <v>48</v>
      </c>
      <c r="F20" s="18"/>
      <c r="G20" s="18"/>
      <c r="H20" s="18"/>
      <c r="I20" s="19" t="s">
        <v>18</v>
      </c>
    </row>
    <row r="21" spans="2:9" ht="39" customHeight="1">
      <c r="B21" s="342" t="s">
        <v>49</v>
      </c>
      <c r="C21" s="245" t="s">
        <v>11</v>
      </c>
      <c r="D21" s="14" t="s">
        <v>50</v>
      </c>
      <c r="E21" s="37" t="s">
        <v>48</v>
      </c>
      <c r="F21" s="15"/>
      <c r="G21" s="15"/>
      <c r="H21" s="15"/>
      <c r="I21" s="16" t="s">
        <v>18</v>
      </c>
    </row>
    <row r="22" spans="2:9" ht="39" customHeight="1">
      <c r="B22" s="343" t="s">
        <v>51</v>
      </c>
      <c r="C22" s="247" t="s">
        <v>11</v>
      </c>
      <c r="D22" s="20" t="s">
        <v>52</v>
      </c>
      <c r="E22" s="39" t="s">
        <v>53</v>
      </c>
      <c r="F22" s="21"/>
      <c r="G22" s="21"/>
      <c r="H22" s="21"/>
      <c r="I22" s="22" t="s">
        <v>18</v>
      </c>
    </row>
    <row r="23" spans="2:9" ht="39" customHeight="1">
      <c r="B23" s="344" t="s">
        <v>54</v>
      </c>
      <c r="C23" s="248" t="s">
        <v>55</v>
      </c>
      <c r="D23" s="23" t="s">
        <v>56</v>
      </c>
      <c r="E23" s="253" t="s">
        <v>57</v>
      </c>
      <c r="F23" s="24"/>
      <c r="G23" s="24"/>
      <c r="H23" s="253"/>
      <c r="I23" s="25" t="s">
        <v>18</v>
      </c>
    </row>
    <row r="24" spans="2:9" ht="39" customHeight="1">
      <c r="B24" s="345" t="s">
        <v>58</v>
      </c>
      <c r="C24" s="249" t="s">
        <v>11</v>
      </c>
      <c r="D24" s="23" t="s">
        <v>59</v>
      </c>
      <c r="E24" s="254" t="s">
        <v>60</v>
      </c>
      <c r="F24" s="24"/>
      <c r="G24" s="24"/>
      <c r="H24" s="24"/>
      <c r="I24" s="25" t="s">
        <v>18</v>
      </c>
    </row>
    <row r="25" spans="2:9" ht="46.5" customHeight="1">
      <c r="B25" s="344" t="s">
        <v>61</v>
      </c>
      <c r="C25" s="250" t="s">
        <v>62</v>
      </c>
      <c r="D25" s="751" t="s">
        <v>63</v>
      </c>
      <c r="E25" s="754" t="s">
        <v>64</v>
      </c>
      <c r="F25" s="253"/>
      <c r="G25" s="253"/>
      <c r="H25" s="24"/>
      <c r="I25" s="25" t="s">
        <v>18</v>
      </c>
    </row>
    <row r="26" spans="2:9" ht="46.5" customHeight="1">
      <c r="B26" s="344" t="s">
        <v>65</v>
      </c>
      <c r="C26" s="250" t="s">
        <v>66</v>
      </c>
      <c r="D26" s="752"/>
      <c r="E26" s="755"/>
      <c r="F26" s="253"/>
      <c r="G26" s="253"/>
      <c r="H26" s="24"/>
      <c r="I26" s="25" t="s">
        <v>18</v>
      </c>
    </row>
    <row r="27" spans="2:9" ht="46.5" customHeight="1">
      <c r="B27" s="344" t="s">
        <v>67</v>
      </c>
      <c r="C27" s="250" t="s">
        <v>68</v>
      </c>
      <c r="D27" s="752"/>
      <c r="E27" s="755"/>
      <c r="F27" s="253"/>
      <c r="G27" s="253"/>
      <c r="H27" s="24"/>
      <c r="I27" s="25" t="s">
        <v>18</v>
      </c>
    </row>
    <row r="28" spans="2:9" ht="46.5" customHeight="1">
      <c r="B28" s="344" t="s">
        <v>69</v>
      </c>
      <c r="C28" s="250" t="s">
        <v>70</v>
      </c>
      <c r="D28" s="752"/>
      <c r="E28" s="755"/>
      <c r="F28" s="253"/>
      <c r="G28" s="253"/>
      <c r="H28" s="24"/>
      <c r="I28" s="25" t="s">
        <v>18</v>
      </c>
    </row>
    <row r="29" spans="2:9" ht="46.5" customHeight="1">
      <c r="B29" s="344" t="s">
        <v>71</v>
      </c>
      <c r="C29" s="250" t="s">
        <v>72</v>
      </c>
      <c r="D29" s="752"/>
      <c r="E29" s="755"/>
      <c r="F29" s="253"/>
      <c r="G29" s="253"/>
      <c r="H29" s="24"/>
      <c r="I29" s="25" t="s">
        <v>18</v>
      </c>
    </row>
    <row r="30" spans="2:9" ht="46.5" customHeight="1">
      <c r="B30" s="344" t="s">
        <v>73</v>
      </c>
      <c r="C30" s="250" t="s">
        <v>74</v>
      </c>
      <c r="D30" s="752"/>
      <c r="E30" s="755"/>
      <c r="F30" s="253"/>
      <c r="G30" s="253"/>
      <c r="H30" s="24"/>
      <c r="I30" s="25" t="s">
        <v>18</v>
      </c>
    </row>
    <row r="31" spans="2:9" ht="46.5" customHeight="1">
      <c r="B31" s="344" t="s">
        <v>75</v>
      </c>
      <c r="C31" s="250" t="s">
        <v>76</v>
      </c>
      <c r="D31" s="753"/>
      <c r="E31" s="755"/>
      <c r="F31" s="253"/>
      <c r="G31" s="253"/>
      <c r="H31" s="24"/>
      <c r="I31" s="25" t="s">
        <v>18</v>
      </c>
    </row>
    <row r="32" spans="2:9" ht="39" customHeight="1">
      <c r="B32" s="344" t="s">
        <v>77</v>
      </c>
      <c r="C32" s="248" t="s">
        <v>11</v>
      </c>
      <c r="D32" s="23" t="s">
        <v>78</v>
      </c>
      <c r="E32" s="254" t="s">
        <v>79</v>
      </c>
      <c r="F32" s="24"/>
      <c r="G32" s="24"/>
      <c r="H32" s="24"/>
      <c r="I32" s="25" t="s">
        <v>18</v>
      </c>
    </row>
    <row r="33" spans="2:9" ht="72" customHeight="1" thickBot="1">
      <c r="B33" s="346"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6" location="単価表" display="単価表" xr:uid="{00000000-0004-0000-0000-000018000000}"/>
    <hyperlink ref="B7" location="基本情報" display="基本情報" xr:uid="{00000000-0004-0000-0000-000019000000}"/>
    <hyperlink ref="B8" location="表紙・見積書" display="表紙・見積書" xr:uid="{00000000-0004-0000-0000-00001A000000}"/>
    <hyperlink ref="B9" location="見・契_経費内訳書" display="【１】見・契"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sheetPr>
  <dimension ref="B1:V233"/>
  <sheetViews>
    <sheetView showGridLines="0" view="pageBreakPreview" zoomScale="80" zoomScaleNormal="80" zoomScaleSheetLayoutView="80" workbookViewId="0">
      <selection activeCell="F5" sqref="F5"/>
    </sheetView>
  </sheetViews>
  <sheetFormatPr defaultColWidth="7" defaultRowHeight="13.5"/>
  <cols>
    <col min="1" max="1" width="66.375" style="155" customWidth="1"/>
    <col min="2" max="2" width="11.625" style="155" customWidth="1"/>
    <col min="3" max="3" width="13.125" style="156" customWidth="1"/>
    <col min="4" max="4" width="24" style="157" customWidth="1"/>
    <col min="5" max="5" width="37.875" style="157" customWidth="1"/>
    <col min="6" max="6" width="11.125" style="155" customWidth="1"/>
    <col min="7" max="7" width="11.75" style="156" customWidth="1"/>
    <col min="8" max="8" width="13.875" style="155" bestFit="1" customWidth="1"/>
    <col min="9" max="9" width="12.5" style="155" customWidth="1"/>
    <col min="10" max="10" width="8.75" style="159" customWidth="1"/>
    <col min="11" max="11" width="12.75" style="159" customWidth="1"/>
    <col min="12" max="12" width="2.25" style="155" customWidth="1"/>
    <col min="13" max="13" width="11.75" style="155" customWidth="1"/>
    <col min="14" max="14" width="13.25" style="155" customWidth="1"/>
    <col min="15" max="15" width="36.625" style="158" customWidth="1"/>
    <col min="16" max="16" width="42.625" style="155" customWidth="1"/>
    <col min="17" max="17" width="11.125" style="155" customWidth="1"/>
    <col min="18" max="18" width="11.75" style="155" customWidth="1"/>
    <col min="19" max="19" width="13.875" style="155" bestFit="1" customWidth="1"/>
    <col min="20" max="20" width="12.5" style="155" customWidth="1"/>
    <col min="21" max="21" width="8.875" style="156" customWidth="1"/>
    <col min="22" max="22" width="12.625" style="159" customWidth="1"/>
    <col min="23" max="16384" width="7" style="155"/>
  </cols>
  <sheetData>
    <row r="1" spans="2:12" ht="16.5" customHeight="1">
      <c r="J1" s="108"/>
      <c r="K1" s="108" t="s">
        <v>365</v>
      </c>
      <c r="L1" s="263"/>
    </row>
    <row r="2" spans="2:12" ht="16.5" customHeight="1">
      <c r="B2" s="329" t="s">
        <v>366</v>
      </c>
      <c r="C2" s="220"/>
      <c r="D2" s="221"/>
      <c r="E2" s="221"/>
      <c r="F2" s="222"/>
      <c r="G2" s="220"/>
      <c r="H2" s="222"/>
    </row>
    <row r="3" spans="2:12" ht="16.5" customHeight="1">
      <c r="B3" s="681" t="s">
        <v>367</v>
      </c>
      <c r="J3" s="108"/>
      <c r="K3" s="108" t="s">
        <v>224</v>
      </c>
    </row>
    <row r="4" spans="2:12" ht="32.25" customHeight="1">
      <c r="B4" s="485" t="s">
        <v>273</v>
      </c>
      <c r="C4" s="964" t="s">
        <v>368</v>
      </c>
      <c r="D4" s="965"/>
      <c r="E4" s="485" t="s">
        <v>369</v>
      </c>
      <c r="F4" s="591" t="s">
        <v>298</v>
      </c>
      <c r="G4" s="513" t="s">
        <v>370</v>
      </c>
      <c r="H4" s="642" t="s">
        <v>371</v>
      </c>
      <c r="I4" s="514" t="s">
        <v>372</v>
      </c>
      <c r="J4" s="643" t="s">
        <v>373</v>
      </c>
      <c r="K4" s="642" t="s">
        <v>289</v>
      </c>
      <c r="L4" s="156"/>
    </row>
    <row r="5" spans="2:12" ht="19.5" customHeight="1">
      <c r="B5" s="652"/>
      <c r="C5" s="961"/>
      <c r="D5" s="961"/>
      <c r="E5" s="653"/>
      <c r="F5" s="654"/>
      <c r="G5" s="655"/>
      <c r="H5" s="656"/>
      <c r="I5" s="649" t="str">
        <f>IFERROR(ROUND(IF(G5="","",IF(G5="8%税込",F5*H5/1.08,IF(G5="10%税込",F5*H5/1.1,IF(G5="税抜",F5*H5)))),0),"")</f>
        <v/>
      </c>
      <c r="J5" s="657"/>
      <c r="K5" s="657"/>
      <c r="L5" s="160"/>
    </row>
    <row r="6" spans="2:12" ht="19.5" customHeight="1">
      <c r="B6" s="652"/>
      <c r="C6" s="961"/>
      <c r="D6" s="961"/>
      <c r="E6" s="653"/>
      <c r="F6" s="654"/>
      <c r="G6" s="655"/>
      <c r="H6" s="656"/>
      <c r="I6" s="649" t="str">
        <f t="shared" ref="I6:I34" si="0">IFERROR(ROUND(IF(G6="","",IF(G6="8%税込",F6*H6/1.08,IF(G6="10%税込",F6*H6/1.1,IF(G6="税抜",F6*H6)))),0),"")</f>
        <v/>
      </c>
      <c r="J6" s="657"/>
      <c r="K6" s="657"/>
      <c r="L6" s="160"/>
    </row>
    <row r="7" spans="2:12" ht="19.5" customHeight="1">
      <c r="B7" s="652"/>
      <c r="C7" s="961"/>
      <c r="D7" s="961"/>
      <c r="E7" s="653"/>
      <c r="F7" s="654"/>
      <c r="G7" s="655"/>
      <c r="H7" s="656"/>
      <c r="I7" s="649" t="str">
        <f t="shared" si="0"/>
        <v/>
      </c>
      <c r="J7" s="657"/>
      <c r="K7" s="657"/>
      <c r="L7" s="160"/>
    </row>
    <row r="8" spans="2:12" ht="19.5" customHeight="1">
      <c r="B8" s="652"/>
      <c r="C8" s="961"/>
      <c r="D8" s="961"/>
      <c r="E8" s="653"/>
      <c r="F8" s="654"/>
      <c r="G8" s="655"/>
      <c r="H8" s="656"/>
      <c r="I8" s="649" t="str">
        <f t="shared" si="0"/>
        <v/>
      </c>
      <c r="J8" s="657"/>
      <c r="K8" s="657"/>
      <c r="L8" s="160"/>
    </row>
    <row r="9" spans="2:12" ht="19.5" customHeight="1">
      <c r="B9" s="652"/>
      <c r="C9" s="961"/>
      <c r="D9" s="961"/>
      <c r="E9" s="653"/>
      <c r="F9" s="654"/>
      <c r="G9" s="655"/>
      <c r="H9" s="656"/>
      <c r="I9" s="649" t="str">
        <f t="shared" si="0"/>
        <v/>
      </c>
      <c r="J9" s="657"/>
      <c r="K9" s="657"/>
      <c r="L9" s="160"/>
    </row>
    <row r="10" spans="2:12" ht="19.5" customHeight="1">
      <c r="B10" s="652"/>
      <c r="C10" s="961"/>
      <c r="D10" s="961"/>
      <c r="E10" s="653"/>
      <c r="F10" s="654"/>
      <c r="G10" s="655"/>
      <c r="H10" s="656"/>
      <c r="I10" s="649" t="str">
        <f t="shared" si="0"/>
        <v/>
      </c>
      <c r="J10" s="657"/>
      <c r="K10" s="657"/>
      <c r="L10" s="160"/>
    </row>
    <row r="11" spans="2:12" ht="19.5" customHeight="1">
      <c r="B11" s="652"/>
      <c r="C11" s="961"/>
      <c r="D11" s="961"/>
      <c r="E11" s="653"/>
      <c r="F11" s="654"/>
      <c r="G11" s="655"/>
      <c r="H11" s="656"/>
      <c r="I11" s="649" t="str">
        <f t="shared" si="0"/>
        <v/>
      </c>
      <c r="J11" s="657"/>
      <c r="K11" s="657"/>
      <c r="L11" s="160"/>
    </row>
    <row r="12" spans="2:12" ht="19.5" customHeight="1">
      <c r="B12" s="652"/>
      <c r="C12" s="961"/>
      <c r="D12" s="961"/>
      <c r="E12" s="653"/>
      <c r="F12" s="654"/>
      <c r="G12" s="655"/>
      <c r="H12" s="656"/>
      <c r="I12" s="649" t="str">
        <f t="shared" si="0"/>
        <v/>
      </c>
      <c r="J12" s="657"/>
      <c r="K12" s="657"/>
      <c r="L12" s="160"/>
    </row>
    <row r="13" spans="2:12" ht="19.5" customHeight="1">
      <c r="B13" s="652"/>
      <c r="C13" s="961"/>
      <c r="D13" s="961"/>
      <c r="E13" s="653"/>
      <c r="F13" s="654"/>
      <c r="G13" s="655"/>
      <c r="H13" s="656"/>
      <c r="I13" s="649" t="str">
        <f t="shared" si="0"/>
        <v/>
      </c>
      <c r="J13" s="657"/>
      <c r="K13" s="657"/>
      <c r="L13" s="160"/>
    </row>
    <row r="14" spans="2:12" ht="19.5" customHeight="1">
      <c r="B14" s="652"/>
      <c r="C14" s="961"/>
      <c r="D14" s="961"/>
      <c r="E14" s="653"/>
      <c r="F14" s="654"/>
      <c r="G14" s="655"/>
      <c r="H14" s="656"/>
      <c r="I14" s="649" t="str">
        <f t="shared" si="0"/>
        <v/>
      </c>
      <c r="J14" s="657"/>
      <c r="K14" s="657"/>
      <c r="L14" s="160"/>
    </row>
    <row r="15" spans="2:12" ht="19.5" customHeight="1">
      <c r="B15" s="652"/>
      <c r="C15" s="961"/>
      <c r="D15" s="961"/>
      <c r="E15" s="653"/>
      <c r="F15" s="654"/>
      <c r="G15" s="655"/>
      <c r="H15" s="656"/>
      <c r="I15" s="649" t="str">
        <f t="shared" si="0"/>
        <v/>
      </c>
      <c r="J15" s="657"/>
      <c r="K15" s="657"/>
      <c r="L15" s="160"/>
    </row>
    <row r="16" spans="2:12" ht="19.5" customHeight="1">
      <c r="B16" s="652"/>
      <c r="C16" s="961"/>
      <c r="D16" s="961"/>
      <c r="E16" s="653"/>
      <c r="F16" s="654"/>
      <c r="G16" s="655"/>
      <c r="H16" s="656"/>
      <c r="I16" s="649" t="str">
        <f t="shared" si="0"/>
        <v/>
      </c>
      <c r="J16" s="657"/>
      <c r="K16" s="657"/>
      <c r="L16" s="160"/>
    </row>
    <row r="17" spans="2:12" ht="19.5" customHeight="1">
      <c r="B17" s="652"/>
      <c r="C17" s="961"/>
      <c r="D17" s="961"/>
      <c r="E17" s="653"/>
      <c r="F17" s="654"/>
      <c r="G17" s="655"/>
      <c r="H17" s="656"/>
      <c r="I17" s="649" t="str">
        <f t="shared" si="0"/>
        <v/>
      </c>
      <c r="J17" s="657"/>
      <c r="K17" s="657"/>
      <c r="L17" s="160"/>
    </row>
    <row r="18" spans="2:12" ht="19.5" customHeight="1">
      <c r="B18" s="652"/>
      <c r="C18" s="961"/>
      <c r="D18" s="961"/>
      <c r="E18" s="653"/>
      <c r="F18" s="654"/>
      <c r="G18" s="655"/>
      <c r="H18" s="656"/>
      <c r="I18" s="649" t="str">
        <f t="shared" si="0"/>
        <v/>
      </c>
      <c r="J18" s="657"/>
      <c r="K18" s="657"/>
      <c r="L18" s="160"/>
    </row>
    <row r="19" spans="2:12" ht="19.5" customHeight="1">
      <c r="B19" s="652"/>
      <c r="C19" s="961"/>
      <c r="D19" s="961"/>
      <c r="E19" s="653"/>
      <c r="F19" s="654"/>
      <c r="G19" s="655"/>
      <c r="H19" s="656"/>
      <c r="I19" s="649" t="str">
        <f t="shared" si="0"/>
        <v/>
      </c>
      <c r="J19" s="657"/>
      <c r="K19" s="657"/>
      <c r="L19" s="160"/>
    </row>
    <row r="20" spans="2:12" ht="19.5" customHeight="1">
      <c r="B20" s="652"/>
      <c r="C20" s="961"/>
      <c r="D20" s="961"/>
      <c r="E20" s="653"/>
      <c r="F20" s="654"/>
      <c r="G20" s="655"/>
      <c r="H20" s="656"/>
      <c r="I20" s="649" t="str">
        <f t="shared" si="0"/>
        <v/>
      </c>
      <c r="J20" s="657"/>
      <c r="K20" s="657"/>
      <c r="L20" s="160"/>
    </row>
    <row r="21" spans="2:12" ht="19.5" customHeight="1">
      <c r="B21" s="652"/>
      <c r="C21" s="961"/>
      <c r="D21" s="961"/>
      <c r="E21" s="653"/>
      <c r="F21" s="654"/>
      <c r="G21" s="655"/>
      <c r="H21" s="656"/>
      <c r="I21" s="649" t="str">
        <f t="shared" si="0"/>
        <v/>
      </c>
      <c r="J21" s="657"/>
      <c r="K21" s="657"/>
      <c r="L21" s="160"/>
    </row>
    <row r="22" spans="2:12" ht="19.5" customHeight="1">
      <c r="B22" s="652"/>
      <c r="C22" s="961"/>
      <c r="D22" s="961"/>
      <c r="E22" s="653"/>
      <c r="F22" s="654"/>
      <c r="G22" s="655"/>
      <c r="H22" s="656"/>
      <c r="I22" s="649" t="str">
        <f t="shared" si="0"/>
        <v/>
      </c>
      <c r="J22" s="657"/>
      <c r="K22" s="657"/>
      <c r="L22" s="160"/>
    </row>
    <row r="23" spans="2:12" ht="19.5" customHeight="1">
      <c r="B23" s="652"/>
      <c r="C23" s="961"/>
      <c r="D23" s="961"/>
      <c r="E23" s="653"/>
      <c r="F23" s="654"/>
      <c r="G23" s="655"/>
      <c r="H23" s="656"/>
      <c r="I23" s="649" t="str">
        <f t="shared" si="0"/>
        <v/>
      </c>
      <c r="J23" s="657"/>
      <c r="K23" s="657"/>
      <c r="L23" s="160"/>
    </row>
    <row r="24" spans="2:12" ht="19.5" customHeight="1">
      <c r="B24" s="652"/>
      <c r="C24" s="961"/>
      <c r="D24" s="961"/>
      <c r="E24" s="653"/>
      <c r="F24" s="654"/>
      <c r="G24" s="655"/>
      <c r="H24" s="656"/>
      <c r="I24" s="649" t="str">
        <f t="shared" si="0"/>
        <v/>
      </c>
      <c r="J24" s="657"/>
      <c r="K24" s="657"/>
      <c r="L24" s="160"/>
    </row>
    <row r="25" spans="2:12" ht="19.5" customHeight="1">
      <c r="B25" s="652"/>
      <c r="C25" s="961"/>
      <c r="D25" s="961"/>
      <c r="E25" s="653"/>
      <c r="F25" s="654"/>
      <c r="G25" s="655"/>
      <c r="H25" s="656"/>
      <c r="I25" s="649" t="str">
        <f t="shared" si="0"/>
        <v/>
      </c>
      <c r="J25" s="657"/>
      <c r="K25" s="657"/>
      <c r="L25" s="160"/>
    </row>
    <row r="26" spans="2:12" ht="19.5" customHeight="1">
      <c r="B26" s="652"/>
      <c r="C26" s="961"/>
      <c r="D26" s="961"/>
      <c r="E26" s="653"/>
      <c r="F26" s="654"/>
      <c r="G26" s="655"/>
      <c r="H26" s="656"/>
      <c r="I26" s="649" t="str">
        <f t="shared" si="0"/>
        <v/>
      </c>
      <c r="J26" s="657"/>
      <c r="K26" s="657"/>
      <c r="L26" s="160"/>
    </row>
    <row r="27" spans="2:12" ht="19.5" customHeight="1">
      <c r="B27" s="652"/>
      <c r="C27" s="961"/>
      <c r="D27" s="961"/>
      <c r="E27" s="653"/>
      <c r="F27" s="654"/>
      <c r="G27" s="655"/>
      <c r="H27" s="656"/>
      <c r="I27" s="649" t="str">
        <f t="shared" si="0"/>
        <v/>
      </c>
      <c r="J27" s="657"/>
      <c r="K27" s="657"/>
      <c r="L27" s="160"/>
    </row>
    <row r="28" spans="2:12" ht="19.5" customHeight="1">
      <c r="B28" s="652"/>
      <c r="C28" s="961"/>
      <c r="D28" s="961"/>
      <c r="E28" s="653"/>
      <c r="F28" s="654"/>
      <c r="G28" s="655"/>
      <c r="H28" s="656"/>
      <c r="I28" s="649" t="str">
        <f t="shared" si="0"/>
        <v/>
      </c>
      <c r="J28" s="657"/>
      <c r="K28" s="657"/>
      <c r="L28" s="160"/>
    </row>
    <row r="29" spans="2:12" ht="19.5" customHeight="1">
      <c r="B29" s="652"/>
      <c r="C29" s="961"/>
      <c r="D29" s="961"/>
      <c r="E29" s="653"/>
      <c r="F29" s="654"/>
      <c r="G29" s="655"/>
      <c r="H29" s="656"/>
      <c r="I29" s="649" t="str">
        <f t="shared" si="0"/>
        <v/>
      </c>
      <c r="J29" s="657"/>
      <c r="K29" s="657"/>
      <c r="L29" s="160"/>
    </row>
    <row r="30" spans="2:12" ht="19.5" customHeight="1">
      <c r="B30" s="652"/>
      <c r="C30" s="961"/>
      <c r="D30" s="961"/>
      <c r="E30" s="653"/>
      <c r="F30" s="654"/>
      <c r="G30" s="655"/>
      <c r="H30" s="656"/>
      <c r="I30" s="649" t="str">
        <f t="shared" si="0"/>
        <v/>
      </c>
      <c r="J30" s="657"/>
      <c r="K30" s="657"/>
      <c r="L30" s="160"/>
    </row>
    <row r="31" spans="2:12" ht="19.5" customHeight="1">
      <c r="B31" s="652"/>
      <c r="C31" s="961"/>
      <c r="D31" s="961"/>
      <c r="E31" s="653"/>
      <c r="F31" s="654"/>
      <c r="G31" s="655"/>
      <c r="H31" s="656"/>
      <c r="I31" s="649" t="str">
        <f t="shared" si="0"/>
        <v/>
      </c>
      <c r="J31" s="657"/>
      <c r="K31" s="657"/>
      <c r="L31" s="160"/>
    </row>
    <row r="32" spans="2:12" ht="19.5" customHeight="1">
      <c r="B32" s="652"/>
      <c r="C32" s="961"/>
      <c r="D32" s="961"/>
      <c r="E32" s="653"/>
      <c r="F32" s="654"/>
      <c r="G32" s="655"/>
      <c r="H32" s="656"/>
      <c r="I32" s="649" t="str">
        <f t="shared" si="0"/>
        <v/>
      </c>
      <c r="J32" s="657"/>
      <c r="K32" s="657"/>
      <c r="L32" s="160"/>
    </row>
    <row r="33" spans="2:12" ht="19.5" customHeight="1">
      <c r="B33" s="652"/>
      <c r="C33" s="961"/>
      <c r="D33" s="961"/>
      <c r="E33" s="653"/>
      <c r="F33" s="654"/>
      <c r="G33" s="655"/>
      <c r="H33" s="656"/>
      <c r="I33" s="649" t="str">
        <f t="shared" si="0"/>
        <v/>
      </c>
      <c r="J33" s="657"/>
      <c r="K33" s="657"/>
      <c r="L33" s="160"/>
    </row>
    <row r="34" spans="2:12" ht="19.5" customHeight="1">
      <c r="B34" s="652"/>
      <c r="C34" s="961"/>
      <c r="D34" s="961"/>
      <c r="E34" s="653"/>
      <c r="F34" s="654"/>
      <c r="G34" s="655"/>
      <c r="H34" s="656"/>
      <c r="I34" s="649" t="str">
        <f t="shared" si="0"/>
        <v/>
      </c>
      <c r="J34" s="657"/>
      <c r="K34" s="657"/>
      <c r="L34" s="160"/>
    </row>
    <row r="35" spans="2:12" ht="24.75" customHeight="1">
      <c r="C35" s="155"/>
      <c r="D35" s="161"/>
      <c r="E35" s="161"/>
      <c r="F35" s="161"/>
      <c r="G35" s="971" t="s">
        <v>374</v>
      </c>
      <c r="H35" s="972"/>
      <c r="I35" s="662">
        <f>SUM(I5:I34)</f>
        <v>0</v>
      </c>
      <c r="J35" s="162"/>
      <c r="K35" s="162"/>
      <c r="L35" s="163"/>
    </row>
    <row r="36" spans="2:12" ht="22.5" customHeight="1">
      <c r="J36" s="108"/>
      <c r="K36" s="108"/>
      <c r="L36" s="263"/>
    </row>
    <row r="37" spans="2:12" s="43" customFormat="1" ht="24.75" customHeight="1">
      <c r="B37" s="164" t="s">
        <v>375</v>
      </c>
      <c r="C37" s="164"/>
      <c r="G37" s="969" t="s">
        <v>376</v>
      </c>
      <c r="H37" s="970"/>
      <c r="I37" s="737">
        <f>SUM(I68,I101,I134)</f>
        <v>0</v>
      </c>
      <c r="J37" s="165"/>
      <c r="K37" s="165"/>
      <c r="L37" s="166"/>
    </row>
    <row r="38" spans="2:12" s="43" customFormat="1" ht="16.5" customHeight="1">
      <c r="B38" s="164" t="s">
        <v>377</v>
      </c>
      <c r="C38" s="164"/>
      <c r="G38" s="54"/>
      <c r="J38" s="108"/>
      <c r="K38" s="108" t="s">
        <v>224</v>
      </c>
      <c r="L38" s="155"/>
    </row>
    <row r="39" spans="2:12" s="43" customFormat="1" ht="32.25" customHeight="1">
      <c r="B39" s="485" t="s">
        <v>273</v>
      </c>
      <c r="C39" s="963" t="s">
        <v>378</v>
      </c>
      <c r="D39" s="875"/>
      <c r="E39" s="872"/>
      <c r="F39" s="499" t="s">
        <v>298</v>
      </c>
      <c r="G39" s="513" t="s">
        <v>370</v>
      </c>
      <c r="H39" s="499" t="s">
        <v>379</v>
      </c>
      <c r="I39" s="514" t="s">
        <v>372</v>
      </c>
      <c r="J39" s="643" t="s">
        <v>373</v>
      </c>
      <c r="K39" s="642" t="s">
        <v>289</v>
      </c>
      <c r="L39" s="156"/>
    </row>
    <row r="40" spans="2:12" s="43" customFormat="1" ht="19.5" customHeight="1">
      <c r="B40" s="652"/>
      <c r="C40" s="962"/>
      <c r="D40" s="962"/>
      <c r="E40" s="962"/>
      <c r="F40" s="654"/>
      <c r="G40" s="655"/>
      <c r="H40" s="656"/>
      <c r="I40" s="649" t="str">
        <f>IFERROR(ROUND(IF(G40="","",IF(G40="10%税込",F40*H40/1.1,IF(G40="税抜",F40*H40))),0),"")</f>
        <v/>
      </c>
      <c r="J40" s="657"/>
      <c r="K40" s="657"/>
      <c r="L40" s="160"/>
    </row>
    <row r="41" spans="2:12" s="43" customFormat="1" ht="19.5" customHeight="1">
      <c r="B41" s="652"/>
      <c r="C41" s="962"/>
      <c r="D41" s="962"/>
      <c r="E41" s="962"/>
      <c r="F41" s="654"/>
      <c r="G41" s="655"/>
      <c r="H41" s="656"/>
      <c r="I41" s="649" t="str">
        <f t="shared" ref="I41:I67" si="1">IFERROR(ROUND(IF(G41="","",IF(G41="10%税込",F41*H41/1.1,IF(G41="税抜",F41*H41))),0),"")</f>
        <v/>
      </c>
      <c r="J41" s="657"/>
      <c r="K41" s="657"/>
      <c r="L41" s="160"/>
    </row>
    <row r="42" spans="2:12" s="43" customFormat="1" ht="19.5" customHeight="1">
      <c r="B42" s="652"/>
      <c r="C42" s="962"/>
      <c r="D42" s="962"/>
      <c r="E42" s="962"/>
      <c r="F42" s="654"/>
      <c r="G42" s="655"/>
      <c r="H42" s="656"/>
      <c r="I42" s="649" t="str">
        <f t="shared" si="1"/>
        <v/>
      </c>
      <c r="J42" s="657"/>
      <c r="K42" s="657"/>
      <c r="L42" s="160"/>
    </row>
    <row r="43" spans="2:12" s="43" customFormat="1" ht="19.5" customHeight="1">
      <c r="B43" s="652"/>
      <c r="C43" s="962"/>
      <c r="D43" s="962"/>
      <c r="E43" s="962"/>
      <c r="F43" s="654"/>
      <c r="G43" s="655"/>
      <c r="H43" s="656"/>
      <c r="I43" s="649" t="str">
        <f t="shared" si="1"/>
        <v/>
      </c>
      <c r="J43" s="657"/>
      <c r="K43" s="657"/>
      <c r="L43" s="160"/>
    </row>
    <row r="44" spans="2:12" s="43" customFormat="1" ht="19.5" customHeight="1">
      <c r="B44" s="652"/>
      <c r="C44" s="962"/>
      <c r="D44" s="962"/>
      <c r="E44" s="962"/>
      <c r="F44" s="654"/>
      <c r="G44" s="655"/>
      <c r="H44" s="656"/>
      <c r="I44" s="649" t="str">
        <f t="shared" si="1"/>
        <v/>
      </c>
      <c r="J44" s="657"/>
      <c r="K44" s="657"/>
      <c r="L44" s="160"/>
    </row>
    <row r="45" spans="2:12" s="43" customFormat="1" ht="19.5" customHeight="1">
      <c r="B45" s="652"/>
      <c r="C45" s="962"/>
      <c r="D45" s="962"/>
      <c r="E45" s="962"/>
      <c r="F45" s="654"/>
      <c r="G45" s="655"/>
      <c r="H45" s="656"/>
      <c r="I45" s="649" t="str">
        <f t="shared" si="1"/>
        <v/>
      </c>
      <c r="J45" s="657"/>
      <c r="K45" s="657"/>
      <c r="L45" s="160"/>
    </row>
    <row r="46" spans="2:12" s="43" customFormat="1" ht="19.5" customHeight="1">
      <c r="B46" s="652"/>
      <c r="C46" s="962"/>
      <c r="D46" s="962"/>
      <c r="E46" s="962"/>
      <c r="F46" s="654"/>
      <c r="G46" s="655"/>
      <c r="H46" s="656"/>
      <c r="I46" s="649" t="str">
        <f t="shared" si="1"/>
        <v/>
      </c>
      <c r="J46" s="657"/>
      <c r="K46" s="657"/>
      <c r="L46" s="160"/>
    </row>
    <row r="47" spans="2:12" s="43" customFormat="1" ht="19.5" customHeight="1">
      <c r="B47" s="652"/>
      <c r="C47" s="962"/>
      <c r="D47" s="962"/>
      <c r="E47" s="962"/>
      <c r="F47" s="654"/>
      <c r="G47" s="655"/>
      <c r="H47" s="656"/>
      <c r="I47" s="649" t="str">
        <f t="shared" si="1"/>
        <v/>
      </c>
      <c r="J47" s="657"/>
      <c r="K47" s="657"/>
      <c r="L47" s="160"/>
    </row>
    <row r="48" spans="2:12" s="43" customFormat="1" ht="19.5" customHeight="1">
      <c r="B48" s="652"/>
      <c r="C48" s="962"/>
      <c r="D48" s="962"/>
      <c r="E48" s="962"/>
      <c r="F48" s="654"/>
      <c r="G48" s="655"/>
      <c r="H48" s="656"/>
      <c r="I48" s="649" t="str">
        <f t="shared" si="1"/>
        <v/>
      </c>
      <c r="J48" s="657"/>
      <c r="K48" s="657"/>
      <c r="L48" s="160"/>
    </row>
    <row r="49" spans="2:12" s="43" customFormat="1" ht="19.5" customHeight="1">
      <c r="B49" s="652"/>
      <c r="C49" s="962"/>
      <c r="D49" s="962"/>
      <c r="E49" s="962"/>
      <c r="F49" s="654"/>
      <c r="G49" s="655"/>
      <c r="H49" s="656"/>
      <c r="I49" s="649" t="str">
        <f t="shared" si="1"/>
        <v/>
      </c>
      <c r="J49" s="657"/>
      <c r="K49" s="657"/>
      <c r="L49" s="160"/>
    </row>
    <row r="50" spans="2:12" s="43" customFormat="1" ht="19.5" customHeight="1">
      <c r="B50" s="652"/>
      <c r="C50" s="962"/>
      <c r="D50" s="962"/>
      <c r="E50" s="962"/>
      <c r="F50" s="654"/>
      <c r="G50" s="655"/>
      <c r="H50" s="656"/>
      <c r="I50" s="649" t="str">
        <f t="shared" si="1"/>
        <v/>
      </c>
      <c r="J50" s="657"/>
      <c r="K50" s="657"/>
      <c r="L50" s="160"/>
    </row>
    <row r="51" spans="2:12" s="43" customFormat="1" ht="19.5" customHeight="1">
      <c r="B51" s="652"/>
      <c r="C51" s="962"/>
      <c r="D51" s="962"/>
      <c r="E51" s="962"/>
      <c r="F51" s="654"/>
      <c r="G51" s="655"/>
      <c r="H51" s="656"/>
      <c r="I51" s="649" t="str">
        <f t="shared" si="1"/>
        <v/>
      </c>
      <c r="J51" s="657"/>
      <c r="K51" s="657"/>
      <c r="L51" s="160"/>
    </row>
    <row r="52" spans="2:12" s="43" customFormat="1" ht="19.5" customHeight="1">
      <c r="B52" s="652"/>
      <c r="C52" s="962"/>
      <c r="D52" s="962"/>
      <c r="E52" s="962"/>
      <c r="F52" s="654"/>
      <c r="G52" s="655"/>
      <c r="H52" s="656"/>
      <c r="I52" s="649" t="str">
        <f t="shared" si="1"/>
        <v/>
      </c>
      <c r="J52" s="657"/>
      <c r="K52" s="657"/>
      <c r="L52" s="160"/>
    </row>
    <row r="53" spans="2:12" s="43" customFormat="1" ht="19.5" customHeight="1">
      <c r="B53" s="652"/>
      <c r="C53" s="962"/>
      <c r="D53" s="962"/>
      <c r="E53" s="962"/>
      <c r="F53" s="654"/>
      <c r="G53" s="655"/>
      <c r="H53" s="656"/>
      <c r="I53" s="649" t="str">
        <f t="shared" si="1"/>
        <v/>
      </c>
      <c r="J53" s="657"/>
      <c r="K53" s="657"/>
      <c r="L53" s="160"/>
    </row>
    <row r="54" spans="2:12" s="43" customFormat="1" ht="19.5" customHeight="1">
      <c r="B54" s="652"/>
      <c r="C54" s="962"/>
      <c r="D54" s="962"/>
      <c r="E54" s="962"/>
      <c r="F54" s="654"/>
      <c r="G54" s="655"/>
      <c r="H54" s="656"/>
      <c r="I54" s="649" t="str">
        <f t="shared" si="1"/>
        <v/>
      </c>
      <c r="J54" s="657"/>
      <c r="K54" s="657"/>
      <c r="L54" s="160"/>
    </row>
    <row r="55" spans="2:12" s="43" customFormat="1" ht="19.5" customHeight="1">
      <c r="B55" s="652"/>
      <c r="C55" s="962"/>
      <c r="D55" s="962"/>
      <c r="E55" s="962"/>
      <c r="F55" s="654"/>
      <c r="G55" s="655"/>
      <c r="H55" s="656"/>
      <c r="I55" s="649" t="str">
        <f t="shared" si="1"/>
        <v/>
      </c>
      <c r="J55" s="657"/>
      <c r="K55" s="657"/>
      <c r="L55" s="160"/>
    </row>
    <row r="56" spans="2:12" s="43" customFormat="1" ht="19.5" customHeight="1">
      <c r="B56" s="652"/>
      <c r="C56" s="962"/>
      <c r="D56" s="962"/>
      <c r="E56" s="962"/>
      <c r="F56" s="654"/>
      <c r="G56" s="655"/>
      <c r="H56" s="656"/>
      <c r="I56" s="649" t="str">
        <f t="shared" si="1"/>
        <v/>
      </c>
      <c r="J56" s="657"/>
      <c r="K56" s="657"/>
      <c r="L56" s="160"/>
    </row>
    <row r="57" spans="2:12" s="43" customFormat="1" ht="19.5" customHeight="1">
      <c r="B57" s="652"/>
      <c r="C57" s="962"/>
      <c r="D57" s="962"/>
      <c r="E57" s="962"/>
      <c r="F57" s="654"/>
      <c r="G57" s="655"/>
      <c r="H57" s="656"/>
      <c r="I57" s="649" t="str">
        <f t="shared" si="1"/>
        <v/>
      </c>
      <c r="J57" s="657"/>
      <c r="K57" s="657"/>
      <c r="L57" s="160"/>
    </row>
    <row r="58" spans="2:12" s="43" customFormat="1" ht="19.5" customHeight="1">
      <c r="B58" s="652"/>
      <c r="C58" s="962"/>
      <c r="D58" s="962"/>
      <c r="E58" s="962"/>
      <c r="F58" s="654"/>
      <c r="G58" s="655"/>
      <c r="H58" s="656"/>
      <c r="I58" s="649" t="str">
        <f t="shared" si="1"/>
        <v/>
      </c>
      <c r="J58" s="657"/>
      <c r="K58" s="657"/>
      <c r="L58" s="160"/>
    </row>
    <row r="59" spans="2:12" s="43" customFormat="1" ht="19.5" customHeight="1">
      <c r="B59" s="652"/>
      <c r="C59" s="962"/>
      <c r="D59" s="962"/>
      <c r="E59" s="962"/>
      <c r="F59" s="654"/>
      <c r="G59" s="655"/>
      <c r="H59" s="656"/>
      <c r="I59" s="649" t="str">
        <f t="shared" si="1"/>
        <v/>
      </c>
      <c r="J59" s="657"/>
      <c r="K59" s="657"/>
      <c r="L59" s="160"/>
    </row>
    <row r="60" spans="2:12" s="43" customFormat="1" ht="19.5" customHeight="1">
      <c r="B60" s="652"/>
      <c r="C60" s="962"/>
      <c r="D60" s="962"/>
      <c r="E60" s="962"/>
      <c r="F60" s="654"/>
      <c r="G60" s="655"/>
      <c r="H60" s="656"/>
      <c r="I60" s="649" t="str">
        <f t="shared" si="1"/>
        <v/>
      </c>
      <c r="J60" s="657"/>
      <c r="K60" s="657"/>
      <c r="L60" s="160"/>
    </row>
    <row r="61" spans="2:12" s="43" customFormat="1" ht="19.5" customHeight="1">
      <c r="B61" s="652"/>
      <c r="C61" s="962"/>
      <c r="D61" s="962"/>
      <c r="E61" s="962"/>
      <c r="F61" s="654"/>
      <c r="G61" s="655"/>
      <c r="H61" s="656"/>
      <c r="I61" s="649" t="str">
        <f t="shared" si="1"/>
        <v/>
      </c>
      <c r="J61" s="657"/>
      <c r="K61" s="657"/>
      <c r="L61" s="160"/>
    </row>
    <row r="62" spans="2:12" s="43" customFormat="1" ht="19.5" customHeight="1">
      <c r="B62" s="652"/>
      <c r="C62" s="962"/>
      <c r="D62" s="962"/>
      <c r="E62" s="962"/>
      <c r="F62" s="654"/>
      <c r="G62" s="655"/>
      <c r="H62" s="656"/>
      <c r="I62" s="649" t="str">
        <f t="shared" si="1"/>
        <v/>
      </c>
      <c r="J62" s="657"/>
      <c r="K62" s="657"/>
      <c r="L62" s="160"/>
    </row>
    <row r="63" spans="2:12" s="43" customFormat="1" ht="19.5" customHeight="1">
      <c r="B63" s="652"/>
      <c r="C63" s="962"/>
      <c r="D63" s="962"/>
      <c r="E63" s="962"/>
      <c r="F63" s="654"/>
      <c r="G63" s="655"/>
      <c r="H63" s="656"/>
      <c r="I63" s="649" t="str">
        <f t="shared" si="1"/>
        <v/>
      </c>
      <c r="J63" s="657"/>
      <c r="K63" s="657"/>
      <c r="L63" s="160"/>
    </row>
    <row r="64" spans="2:12" s="43" customFormat="1" ht="19.5" customHeight="1">
      <c r="B64" s="652"/>
      <c r="C64" s="962"/>
      <c r="D64" s="962"/>
      <c r="E64" s="962"/>
      <c r="F64" s="654"/>
      <c r="G64" s="655"/>
      <c r="H64" s="656"/>
      <c r="I64" s="649" t="str">
        <f t="shared" si="1"/>
        <v/>
      </c>
      <c r="J64" s="657"/>
      <c r="K64" s="657"/>
      <c r="L64" s="160"/>
    </row>
    <row r="65" spans="2:12" s="43" customFormat="1" ht="19.5" customHeight="1">
      <c r="B65" s="652"/>
      <c r="C65" s="962"/>
      <c r="D65" s="962"/>
      <c r="E65" s="962"/>
      <c r="F65" s="654"/>
      <c r="G65" s="655"/>
      <c r="H65" s="656"/>
      <c r="I65" s="649" t="str">
        <f t="shared" si="1"/>
        <v/>
      </c>
      <c r="J65" s="657"/>
      <c r="K65" s="657"/>
      <c r="L65" s="160"/>
    </row>
    <row r="66" spans="2:12" s="43" customFormat="1" ht="19.5" customHeight="1">
      <c r="B66" s="652"/>
      <c r="C66" s="962"/>
      <c r="D66" s="962"/>
      <c r="E66" s="962"/>
      <c r="F66" s="654"/>
      <c r="G66" s="655"/>
      <c r="H66" s="656"/>
      <c r="I66" s="649" t="str">
        <f t="shared" si="1"/>
        <v/>
      </c>
      <c r="J66" s="657"/>
      <c r="K66" s="657"/>
      <c r="L66" s="160"/>
    </row>
    <row r="67" spans="2:12" s="43" customFormat="1" ht="19.5" customHeight="1">
      <c r="B67" s="652"/>
      <c r="C67" s="962"/>
      <c r="D67" s="962"/>
      <c r="E67" s="962"/>
      <c r="F67" s="654"/>
      <c r="G67" s="655"/>
      <c r="H67" s="656"/>
      <c r="I67" s="649" t="str">
        <f t="shared" si="1"/>
        <v/>
      </c>
      <c r="J67" s="657"/>
      <c r="K67" s="657"/>
      <c r="L67" s="160"/>
    </row>
    <row r="68" spans="2:12" s="43" customFormat="1" ht="24.75" customHeight="1">
      <c r="B68" s="167"/>
      <c r="F68" s="168"/>
      <c r="G68" s="169"/>
      <c r="H68" s="738" t="s">
        <v>321</v>
      </c>
      <c r="I68" s="739">
        <f>SUM(I40:I67)</f>
        <v>0</v>
      </c>
      <c r="J68" s="171"/>
      <c r="K68" s="171"/>
      <c r="L68" s="167"/>
    </row>
    <row r="69" spans="2:12" s="43" customFormat="1" ht="16.5" customHeight="1">
      <c r="B69" s="164" t="s">
        <v>380</v>
      </c>
      <c r="C69" s="164"/>
      <c r="G69" s="54"/>
      <c r="J69" s="108"/>
      <c r="K69" s="108" t="s">
        <v>224</v>
      </c>
      <c r="L69" s="155"/>
    </row>
    <row r="70" spans="2:12" s="43" customFormat="1" ht="32.25" customHeight="1">
      <c r="B70" s="485" t="s">
        <v>273</v>
      </c>
      <c r="C70" s="963" t="s">
        <v>381</v>
      </c>
      <c r="D70" s="875"/>
      <c r="E70" s="872"/>
      <c r="F70" s="499" t="s">
        <v>298</v>
      </c>
      <c r="G70" s="513" t="s">
        <v>370</v>
      </c>
      <c r="H70" s="687"/>
      <c r="I70" s="514" t="s">
        <v>372</v>
      </c>
      <c r="J70" s="643" t="s">
        <v>373</v>
      </c>
      <c r="K70" s="642" t="s">
        <v>289</v>
      </c>
      <c r="L70" s="156"/>
    </row>
    <row r="71" spans="2:12" s="43" customFormat="1" ht="19.5" customHeight="1">
      <c r="B71" s="652"/>
      <c r="C71" s="962"/>
      <c r="D71" s="962"/>
      <c r="E71" s="962"/>
      <c r="F71" s="654"/>
      <c r="G71" s="655"/>
      <c r="H71" s="688"/>
      <c r="I71" s="649" t="str">
        <f>IFERROR(ROUND(IF(G71="","",IF(G71="10%税込",F71/1.1,IF(G71="税抜",F71))),0),"")</f>
        <v/>
      </c>
      <c r="J71" s="657"/>
      <c r="K71" s="657"/>
      <c r="L71" s="160"/>
    </row>
    <row r="72" spans="2:12" s="43" customFormat="1" ht="19.5" customHeight="1">
      <c r="B72" s="652"/>
      <c r="C72" s="962"/>
      <c r="D72" s="962"/>
      <c r="E72" s="962"/>
      <c r="F72" s="654"/>
      <c r="G72" s="655"/>
      <c r="H72" s="688"/>
      <c r="I72" s="649" t="str">
        <f t="shared" ref="I72:I100" si="2">IFERROR(ROUND(IF(G72="","",IF(G72="10%税込",F72/1.1,IF(G72="税抜",F72))),0),"")</f>
        <v/>
      </c>
      <c r="J72" s="657"/>
      <c r="K72" s="657"/>
      <c r="L72" s="160"/>
    </row>
    <row r="73" spans="2:12" s="43" customFormat="1" ht="19.5" customHeight="1">
      <c r="B73" s="652"/>
      <c r="C73" s="962"/>
      <c r="D73" s="962"/>
      <c r="E73" s="962"/>
      <c r="F73" s="654"/>
      <c r="G73" s="655"/>
      <c r="H73" s="688"/>
      <c r="I73" s="649" t="str">
        <f t="shared" si="2"/>
        <v/>
      </c>
      <c r="J73" s="657"/>
      <c r="K73" s="657"/>
      <c r="L73" s="160"/>
    </row>
    <row r="74" spans="2:12" s="43" customFormat="1" ht="19.5" customHeight="1">
      <c r="B74" s="652"/>
      <c r="C74" s="962"/>
      <c r="D74" s="962"/>
      <c r="E74" s="962"/>
      <c r="F74" s="654"/>
      <c r="G74" s="655"/>
      <c r="H74" s="688"/>
      <c r="I74" s="649" t="str">
        <f t="shared" si="2"/>
        <v/>
      </c>
      <c r="J74" s="657"/>
      <c r="K74" s="657"/>
      <c r="L74" s="160"/>
    </row>
    <row r="75" spans="2:12" s="43" customFormat="1" ht="19.5" customHeight="1">
      <c r="B75" s="652"/>
      <c r="C75" s="962"/>
      <c r="D75" s="962"/>
      <c r="E75" s="962"/>
      <c r="F75" s="654"/>
      <c r="G75" s="655"/>
      <c r="H75" s="688"/>
      <c r="I75" s="649" t="str">
        <f t="shared" si="2"/>
        <v/>
      </c>
      <c r="J75" s="657"/>
      <c r="K75" s="657"/>
      <c r="L75" s="160"/>
    </row>
    <row r="76" spans="2:12" s="43" customFormat="1" ht="19.5" customHeight="1">
      <c r="B76" s="652"/>
      <c r="C76" s="962"/>
      <c r="D76" s="962"/>
      <c r="E76" s="962"/>
      <c r="F76" s="654"/>
      <c r="G76" s="655"/>
      <c r="H76" s="688"/>
      <c r="I76" s="649" t="str">
        <f t="shared" si="2"/>
        <v/>
      </c>
      <c r="J76" s="657"/>
      <c r="K76" s="657"/>
      <c r="L76" s="160"/>
    </row>
    <row r="77" spans="2:12" s="43" customFormat="1" ht="19.5" customHeight="1">
      <c r="B77" s="652"/>
      <c r="C77" s="962"/>
      <c r="D77" s="962"/>
      <c r="E77" s="962"/>
      <c r="F77" s="654"/>
      <c r="G77" s="655"/>
      <c r="H77" s="688"/>
      <c r="I77" s="649" t="str">
        <f t="shared" si="2"/>
        <v/>
      </c>
      <c r="J77" s="657"/>
      <c r="K77" s="657"/>
      <c r="L77" s="160"/>
    </row>
    <row r="78" spans="2:12" s="43" customFormat="1" ht="19.5" customHeight="1">
      <c r="B78" s="652"/>
      <c r="C78" s="962"/>
      <c r="D78" s="962"/>
      <c r="E78" s="962"/>
      <c r="F78" s="654"/>
      <c r="G78" s="655"/>
      <c r="H78" s="688"/>
      <c r="I78" s="649" t="str">
        <f t="shared" si="2"/>
        <v/>
      </c>
      <c r="J78" s="657"/>
      <c r="K78" s="657"/>
      <c r="L78" s="160"/>
    </row>
    <row r="79" spans="2:12" s="43" customFormat="1" ht="19.5" customHeight="1">
      <c r="B79" s="652"/>
      <c r="C79" s="962"/>
      <c r="D79" s="962"/>
      <c r="E79" s="962"/>
      <c r="F79" s="654"/>
      <c r="G79" s="655"/>
      <c r="H79" s="688"/>
      <c r="I79" s="649" t="str">
        <f t="shared" si="2"/>
        <v/>
      </c>
      <c r="J79" s="657"/>
      <c r="K79" s="657"/>
      <c r="L79" s="160"/>
    </row>
    <row r="80" spans="2:12" s="43" customFormat="1" ht="19.5" customHeight="1">
      <c r="B80" s="652"/>
      <c r="C80" s="962"/>
      <c r="D80" s="962"/>
      <c r="E80" s="962"/>
      <c r="F80" s="654"/>
      <c r="G80" s="655"/>
      <c r="H80" s="688"/>
      <c r="I80" s="649" t="str">
        <f t="shared" si="2"/>
        <v/>
      </c>
      <c r="J80" s="657"/>
      <c r="K80" s="657"/>
      <c r="L80" s="160"/>
    </row>
    <row r="81" spans="2:12" s="43" customFormat="1" ht="19.5" customHeight="1">
      <c r="B81" s="652"/>
      <c r="C81" s="962"/>
      <c r="D81" s="962"/>
      <c r="E81" s="962"/>
      <c r="F81" s="654"/>
      <c r="G81" s="655"/>
      <c r="H81" s="688"/>
      <c r="I81" s="649" t="str">
        <f t="shared" si="2"/>
        <v/>
      </c>
      <c r="J81" s="657"/>
      <c r="K81" s="657"/>
      <c r="L81" s="160"/>
    </row>
    <row r="82" spans="2:12" s="43" customFormat="1" ht="19.5" customHeight="1">
      <c r="B82" s="652"/>
      <c r="C82" s="962"/>
      <c r="D82" s="962"/>
      <c r="E82" s="962"/>
      <c r="F82" s="654"/>
      <c r="G82" s="655"/>
      <c r="H82" s="688"/>
      <c r="I82" s="649" t="str">
        <f t="shared" si="2"/>
        <v/>
      </c>
      <c r="J82" s="657"/>
      <c r="K82" s="657"/>
      <c r="L82" s="160"/>
    </row>
    <row r="83" spans="2:12" s="43" customFormat="1" ht="19.5" customHeight="1">
      <c r="B83" s="652"/>
      <c r="C83" s="962"/>
      <c r="D83" s="962"/>
      <c r="E83" s="962"/>
      <c r="F83" s="654"/>
      <c r="G83" s="655"/>
      <c r="H83" s="688"/>
      <c r="I83" s="649" t="str">
        <f t="shared" si="2"/>
        <v/>
      </c>
      <c r="J83" s="657"/>
      <c r="K83" s="657"/>
      <c r="L83" s="160"/>
    </row>
    <row r="84" spans="2:12" s="43" customFormat="1" ht="19.5" customHeight="1">
      <c r="B84" s="652"/>
      <c r="C84" s="962"/>
      <c r="D84" s="962"/>
      <c r="E84" s="962"/>
      <c r="F84" s="654"/>
      <c r="G84" s="655"/>
      <c r="H84" s="688"/>
      <c r="I84" s="649" t="str">
        <f t="shared" si="2"/>
        <v/>
      </c>
      <c r="J84" s="657"/>
      <c r="K84" s="657"/>
      <c r="L84" s="160"/>
    </row>
    <row r="85" spans="2:12" s="43" customFormat="1" ht="19.5" customHeight="1">
      <c r="B85" s="652"/>
      <c r="C85" s="962"/>
      <c r="D85" s="962"/>
      <c r="E85" s="962"/>
      <c r="F85" s="654"/>
      <c r="G85" s="655"/>
      <c r="H85" s="688"/>
      <c r="I85" s="649" t="str">
        <f t="shared" si="2"/>
        <v/>
      </c>
      <c r="J85" s="657"/>
      <c r="K85" s="657"/>
      <c r="L85" s="160"/>
    </row>
    <row r="86" spans="2:12" s="43" customFormat="1" ht="19.5" customHeight="1">
      <c r="B86" s="652"/>
      <c r="C86" s="962"/>
      <c r="D86" s="962"/>
      <c r="E86" s="962"/>
      <c r="F86" s="654"/>
      <c r="G86" s="655"/>
      <c r="H86" s="688"/>
      <c r="I86" s="649" t="str">
        <f t="shared" si="2"/>
        <v/>
      </c>
      <c r="J86" s="657"/>
      <c r="K86" s="657"/>
      <c r="L86" s="160"/>
    </row>
    <row r="87" spans="2:12" s="43" customFormat="1" ht="19.5" customHeight="1">
      <c r="B87" s="652"/>
      <c r="C87" s="962"/>
      <c r="D87" s="962"/>
      <c r="E87" s="962"/>
      <c r="F87" s="654"/>
      <c r="G87" s="655"/>
      <c r="H87" s="688"/>
      <c r="I87" s="649" t="str">
        <f t="shared" si="2"/>
        <v/>
      </c>
      <c r="J87" s="657"/>
      <c r="K87" s="657"/>
      <c r="L87" s="160"/>
    </row>
    <row r="88" spans="2:12" s="43" customFormat="1" ht="19.5" customHeight="1">
      <c r="B88" s="652"/>
      <c r="C88" s="962"/>
      <c r="D88" s="962"/>
      <c r="E88" s="962"/>
      <c r="F88" s="654"/>
      <c r="G88" s="655"/>
      <c r="H88" s="688"/>
      <c r="I88" s="649" t="str">
        <f t="shared" si="2"/>
        <v/>
      </c>
      <c r="J88" s="657"/>
      <c r="K88" s="657"/>
      <c r="L88" s="160"/>
    </row>
    <row r="89" spans="2:12" s="43" customFormat="1" ht="19.5" customHeight="1">
      <c r="B89" s="652"/>
      <c r="C89" s="962"/>
      <c r="D89" s="962"/>
      <c r="E89" s="962"/>
      <c r="F89" s="654"/>
      <c r="G89" s="655"/>
      <c r="H89" s="688"/>
      <c r="I89" s="649" t="str">
        <f t="shared" si="2"/>
        <v/>
      </c>
      <c r="J89" s="657"/>
      <c r="K89" s="657"/>
      <c r="L89" s="160"/>
    </row>
    <row r="90" spans="2:12" s="43" customFormat="1" ht="19.5" customHeight="1">
      <c r="B90" s="652"/>
      <c r="C90" s="962"/>
      <c r="D90" s="962"/>
      <c r="E90" s="962"/>
      <c r="F90" s="654"/>
      <c r="G90" s="655"/>
      <c r="H90" s="688"/>
      <c r="I90" s="649" t="str">
        <f t="shared" si="2"/>
        <v/>
      </c>
      <c r="J90" s="657"/>
      <c r="K90" s="657"/>
      <c r="L90" s="160"/>
    </row>
    <row r="91" spans="2:12" s="43" customFormat="1" ht="19.5" customHeight="1">
      <c r="B91" s="652"/>
      <c r="C91" s="962"/>
      <c r="D91" s="962"/>
      <c r="E91" s="962"/>
      <c r="F91" s="654"/>
      <c r="G91" s="655"/>
      <c r="H91" s="688"/>
      <c r="I91" s="649" t="str">
        <f t="shared" si="2"/>
        <v/>
      </c>
      <c r="J91" s="657"/>
      <c r="K91" s="657"/>
      <c r="L91" s="160"/>
    </row>
    <row r="92" spans="2:12" s="43" customFormat="1" ht="19.5" customHeight="1">
      <c r="B92" s="652"/>
      <c r="C92" s="962"/>
      <c r="D92" s="962"/>
      <c r="E92" s="962"/>
      <c r="F92" s="654"/>
      <c r="G92" s="655"/>
      <c r="H92" s="688"/>
      <c r="I92" s="649" t="str">
        <f t="shared" si="2"/>
        <v/>
      </c>
      <c r="J92" s="657"/>
      <c r="K92" s="657"/>
      <c r="L92" s="160"/>
    </row>
    <row r="93" spans="2:12" s="43" customFormat="1" ht="19.5" customHeight="1">
      <c r="B93" s="652"/>
      <c r="C93" s="962"/>
      <c r="D93" s="962"/>
      <c r="E93" s="962"/>
      <c r="F93" s="654"/>
      <c r="G93" s="655"/>
      <c r="H93" s="688"/>
      <c r="I93" s="649" t="str">
        <f t="shared" si="2"/>
        <v/>
      </c>
      <c r="J93" s="657"/>
      <c r="K93" s="657"/>
      <c r="L93" s="160"/>
    </row>
    <row r="94" spans="2:12" s="43" customFormat="1" ht="19.5" customHeight="1">
      <c r="B94" s="652"/>
      <c r="C94" s="962"/>
      <c r="D94" s="962"/>
      <c r="E94" s="962"/>
      <c r="F94" s="654"/>
      <c r="G94" s="655"/>
      <c r="H94" s="688"/>
      <c r="I94" s="649" t="str">
        <f t="shared" si="2"/>
        <v/>
      </c>
      <c r="J94" s="657"/>
      <c r="K94" s="657"/>
      <c r="L94" s="160"/>
    </row>
    <row r="95" spans="2:12" s="43" customFormat="1" ht="19.5" customHeight="1">
      <c r="B95" s="652"/>
      <c r="C95" s="962"/>
      <c r="D95" s="962"/>
      <c r="E95" s="962"/>
      <c r="F95" s="654"/>
      <c r="G95" s="655"/>
      <c r="H95" s="688"/>
      <c r="I95" s="649" t="str">
        <f t="shared" si="2"/>
        <v/>
      </c>
      <c r="J95" s="657"/>
      <c r="K95" s="657"/>
      <c r="L95" s="160"/>
    </row>
    <row r="96" spans="2:12" s="43" customFormat="1" ht="19.5" customHeight="1">
      <c r="B96" s="652"/>
      <c r="C96" s="962"/>
      <c r="D96" s="962"/>
      <c r="E96" s="962"/>
      <c r="F96" s="654"/>
      <c r="G96" s="655"/>
      <c r="H96" s="688"/>
      <c r="I96" s="649" t="str">
        <f t="shared" si="2"/>
        <v/>
      </c>
      <c r="J96" s="657"/>
      <c r="K96" s="657"/>
      <c r="L96" s="160"/>
    </row>
    <row r="97" spans="2:12" s="43" customFormat="1" ht="19.5" customHeight="1">
      <c r="B97" s="652"/>
      <c r="C97" s="962"/>
      <c r="D97" s="962"/>
      <c r="E97" s="962"/>
      <c r="F97" s="654"/>
      <c r="G97" s="655"/>
      <c r="H97" s="688"/>
      <c r="I97" s="649" t="str">
        <f t="shared" si="2"/>
        <v/>
      </c>
      <c r="J97" s="657"/>
      <c r="K97" s="657"/>
      <c r="L97" s="160"/>
    </row>
    <row r="98" spans="2:12" s="43" customFormat="1" ht="19.5" customHeight="1">
      <c r="B98" s="652"/>
      <c r="C98" s="962"/>
      <c r="D98" s="962"/>
      <c r="E98" s="962"/>
      <c r="F98" s="654"/>
      <c r="G98" s="655"/>
      <c r="H98" s="688"/>
      <c r="I98" s="649" t="str">
        <f t="shared" si="2"/>
        <v/>
      </c>
      <c r="J98" s="657"/>
      <c r="K98" s="657"/>
      <c r="L98" s="160"/>
    </row>
    <row r="99" spans="2:12" s="43" customFormat="1" ht="19.5" customHeight="1">
      <c r="B99" s="652"/>
      <c r="C99" s="962"/>
      <c r="D99" s="962"/>
      <c r="E99" s="962"/>
      <c r="F99" s="654"/>
      <c r="G99" s="655"/>
      <c r="H99" s="688"/>
      <c r="I99" s="649" t="str">
        <f t="shared" si="2"/>
        <v/>
      </c>
      <c r="J99" s="657"/>
      <c r="K99" s="657"/>
      <c r="L99" s="160"/>
    </row>
    <row r="100" spans="2:12" s="43" customFormat="1" ht="19.5" customHeight="1">
      <c r="B100" s="652"/>
      <c r="C100" s="962"/>
      <c r="D100" s="962"/>
      <c r="E100" s="962"/>
      <c r="F100" s="654"/>
      <c r="G100" s="655"/>
      <c r="H100" s="688"/>
      <c r="I100" s="649" t="str">
        <f t="shared" si="2"/>
        <v/>
      </c>
      <c r="J100" s="657"/>
      <c r="K100" s="657"/>
      <c r="L100" s="160"/>
    </row>
    <row r="101" spans="2:12" s="43" customFormat="1" ht="24.75" customHeight="1">
      <c r="B101" s="167"/>
      <c r="F101" s="168"/>
      <c r="G101" s="169"/>
      <c r="H101" s="738" t="s">
        <v>321</v>
      </c>
      <c r="I101" s="739">
        <f>SUM(I71:I100)</f>
        <v>0</v>
      </c>
      <c r="J101" s="171"/>
      <c r="K101" s="171"/>
      <c r="L101" s="167"/>
    </row>
    <row r="102" spans="2:12" s="43" customFormat="1" ht="16.5" customHeight="1">
      <c r="B102" s="164" t="s">
        <v>382</v>
      </c>
      <c r="C102" s="164"/>
      <c r="G102" s="54"/>
      <c r="J102" s="108"/>
      <c r="K102" s="108" t="s">
        <v>224</v>
      </c>
      <c r="L102" s="155"/>
    </row>
    <row r="103" spans="2:12" s="43" customFormat="1" ht="32.25" customHeight="1">
      <c r="B103" s="485" t="s">
        <v>273</v>
      </c>
      <c r="C103" s="963" t="s">
        <v>378</v>
      </c>
      <c r="D103" s="875"/>
      <c r="E103" s="872"/>
      <c r="F103" s="499" t="s">
        <v>298</v>
      </c>
      <c r="G103" s="513" t="s">
        <v>370</v>
      </c>
      <c r="H103" s="499" t="s">
        <v>379</v>
      </c>
      <c r="I103" s="514" t="s">
        <v>372</v>
      </c>
      <c r="J103" s="643" t="s">
        <v>373</v>
      </c>
      <c r="K103" s="642" t="s">
        <v>289</v>
      </c>
      <c r="L103" s="156"/>
    </row>
    <row r="104" spans="2:12" s="43" customFormat="1" ht="19.5" customHeight="1">
      <c r="B104" s="652"/>
      <c r="C104" s="962"/>
      <c r="D104" s="962"/>
      <c r="E104" s="962"/>
      <c r="F104" s="654"/>
      <c r="G104" s="655"/>
      <c r="H104" s="656"/>
      <c r="I104" s="649" t="str">
        <f>IFERROR(ROUND(IF(G104="","",IF(G104="10%税込",F104*H104/1.1,IF(G104="税抜",F104*H104))),0),"")</f>
        <v/>
      </c>
      <c r="J104" s="657"/>
      <c r="K104" s="657"/>
      <c r="L104" s="160"/>
    </row>
    <row r="105" spans="2:12" s="43" customFormat="1" ht="19.5" customHeight="1">
      <c r="B105" s="652"/>
      <c r="C105" s="962"/>
      <c r="D105" s="962"/>
      <c r="E105" s="962"/>
      <c r="F105" s="654"/>
      <c r="G105" s="655"/>
      <c r="H105" s="656"/>
      <c r="I105" s="649" t="str">
        <f t="shared" ref="I105:I133" si="3">IFERROR(ROUND(IF(G105="","",IF(G105="10%税込",F105*H105/1.1,IF(G105="税抜",F105*H105))),0),"")</f>
        <v/>
      </c>
      <c r="J105" s="657"/>
      <c r="K105" s="657"/>
      <c r="L105" s="160"/>
    </row>
    <row r="106" spans="2:12" s="43" customFormat="1" ht="19.5" customHeight="1">
      <c r="B106" s="652"/>
      <c r="C106" s="962"/>
      <c r="D106" s="962"/>
      <c r="E106" s="962"/>
      <c r="F106" s="654"/>
      <c r="G106" s="655"/>
      <c r="H106" s="656"/>
      <c r="I106" s="649" t="str">
        <f t="shared" si="3"/>
        <v/>
      </c>
      <c r="J106" s="657"/>
      <c r="K106" s="657"/>
      <c r="L106" s="160"/>
    </row>
    <row r="107" spans="2:12" s="43" customFormat="1" ht="19.5" customHeight="1">
      <c r="B107" s="652"/>
      <c r="C107" s="962"/>
      <c r="D107" s="962"/>
      <c r="E107" s="962"/>
      <c r="F107" s="654"/>
      <c r="G107" s="655"/>
      <c r="H107" s="656"/>
      <c r="I107" s="649" t="str">
        <f t="shared" si="3"/>
        <v/>
      </c>
      <c r="J107" s="657"/>
      <c r="K107" s="657"/>
      <c r="L107" s="160"/>
    </row>
    <row r="108" spans="2:12" s="43" customFormat="1" ht="19.5" customHeight="1">
      <c r="B108" s="652"/>
      <c r="C108" s="962"/>
      <c r="D108" s="962"/>
      <c r="E108" s="962"/>
      <c r="F108" s="654"/>
      <c r="G108" s="655"/>
      <c r="H108" s="656"/>
      <c r="I108" s="649" t="str">
        <f t="shared" si="3"/>
        <v/>
      </c>
      <c r="J108" s="657"/>
      <c r="K108" s="657"/>
      <c r="L108" s="160"/>
    </row>
    <row r="109" spans="2:12" s="43" customFormat="1" ht="19.5" customHeight="1">
      <c r="B109" s="652"/>
      <c r="C109" s="962"/>
      <c r="D109" s="962"/>
      <c r="E109" s="962"/>
      <c r="F109" s="654"/>
      <c r="G109" s="655"/>
      <c r="H109" s="656"/>
      <c r="I109" s="649" t="str">
        <f t="shared" si="3"/>
        <v/>
      </c>
      <c r="J109" s="657"/>
      <c r="K109" s="657"/>
      <c r="L109" s="160"/>
    </row>
    <row r="110" spans="2:12" s="43" customFormat="1" ht="19.5" customHeight="1">
      <c r="B110" s="652"/>
      <c r="C110" s="962"/>
      <c r="D110" s="962"/>
      <c r="E110" s="962"/>
      <c r="F110" s="654"/>
      <c r="G110" s="655"/>
      <c r="H110" s="656"/>
      <c r="I110" s="649" t="str">
        <f t="shared" si="3"/>
        <v/>
      </c>
      <c r="J110" s="657"/>
      <c r="K110" s="657"/>
      <c r="L110" s="160"/>
    </row>
    <row r="111" spans="2:12" s="43" customFormat="1" ht="19.5" customHeight="1">
      <c r="B111" s="652"/>
      <c r="C111" s="962"/>
      <c r="D111" s="962"/>
      <c r="E111" s="962"/>
      <c r="F111" s="654"/>
      <c r="G111" s="655"/>
      <c r="H111" s="656"/>
      <c r="I111" s="649" t="str">
        <f t="shared" si="3"/>
        <v/>
      </c>
      <c r="J111" s="657"/>
      <c r="K111" s="657"/>
      <c r="L111" s="160"/>
    </row>
    <row r="112" spans="2:12" s="43" customFormat="1" ht="19.5" customHeight="1">
      <c r="B112" s="652"/>
      <c r="C112" s="962"/>
      <c r="D112" s="962"/>
      <c r="E112" s="962"/>
      <c r="F112" s="654"/>
      <c r="G112" s="655"/>
      <c r="H112" s="656"/>
      <c r="I112" s="649" t="str">
        <f t="shared" si="3"/>
        <v/>
      </c>
      <c r="J112" s="657"/>
      <c r="K112" s="657"/>
      <c r="L112" s="160"/>
    </row>
    <row r="113" spans="2:12" s="43" customFormat="1" ht="19.5" customHeight="1">
      <c r="B113" s="652"/>
      <c r="C113" s="962"/>
      <c r="D113" s="962"/>
      <c r="E113" s="962"/>
      <c r="F113" s="654"/>
      <c r="G113" s="655"/>
      <c r="H113" s="656"/>
      <c r="I113" s="649" t="str">
        <f t="shared" si="3"/>
        <v/>
      </c>
      <c r="J113" s="657"/>
      <c r="K113" s="657"/>
      <c r="L113" s="160"/>
    </row>
    <row r="114" spans="2:12" s="43" customFormat="1" ht="19.5" customHeight="1">
      <c r="B114" s="652"/>
      <c r="C114" s="962"/>
      <c r="D114" s="962"/>
      <c r="E114" s="962"/>
      <c r="F114" s="654"/>
      <c r="G114" s="655"/>
      <c r="H114" s="656"/>
      <c r="I114" s="649" t="str">
        <f t="shared" si="3"/>
        <v/>
      </c>
      <c r="J114" s="657"/>
      <c r="K114" s="657"/>
      <c r="L114" s="160"/>
    </row>
    <row r="115" spans="2:12" s="43" customFormat="1" ht="19.5" customHeight="1">
      <c r="B115" s="652"/>
      <c r="C115" s="962"/>
      <c r="D115" s="962"/>
      <c r="E115" s="962"/>
      <c r="F115" s="654"/>
      <c r="G115" s="655"/>
      <c r="H115" s="656"/>
      <c r="I115" s="649" t="str">
        <f t="shared" si="3"/>
        <v/>
      </c>
      <c r="J115" s="657"/>
      <c r="K115" s="657"/>
      <c r="L115" s="160"/>
    </row>
    <row r="116" spans="2:12" s="43" customFormat="1" ht="19.5" customHeight="1">
      <c r="B116" s="652"/>
      <c r="C116" s="962"/>
      <c r="D116" s="962"/>
      <c r="E116" s="962"/>
      <c r="F116" s="654"/>
      <c r="G116" s="655"/>
      <c r="H116" s="656"/>
      <c r="I116" s="649" t="str">
        <f t="shared" si="3"/>
        <v/>
      </c>
      <c r="J116" s="657"/>
      <c r="K116" s="657"/>
      <c r="L116" s="160"/>
    </row>
    <row r="117" spans="2:12" s="43" customFormat="1" ht="19.5" customHeight="1">
      <c r="B117" s="652"/>
      <c r="C117" s="962"/>
      <c r="D117" s="962"/>
      <c r="E117" s="962"/>
      <c r="F117" s="654"/>
      <c r="G117" s="655"/>
      <c r="H117" s="656"/>
      <c r="I117" s="649" t="str">
        <f t="shared" si="3"/>
        <v/>
      </c>
      <c r="J117" s="657"/>
      <c r="K117" s="657"/>
      <c r="L117" s="160"/>
    </row>
    <row r="118" spans="2:12" s="43" customFormat="1" ht="19.5" customHeight="1">
      <c r="B118" s="652"/>
      <c r="C118" s="962"/>
      <c r="D118" s="962"/>
      <c r="E118" s="962"/>
      <c r="F118" s="654"/>
      <c r="G118" s="655"/>
      <c r="H118" s="656"/>
      <c r="I118" s="649" t="str">
        <f t="shared" si="3"/>
        <v/>
      </c>
      <c r="J118" s="657"/>
      <c r="K118" s="657"/>
      <c r="L118" s="160"/>
    </row>
    <row r="119" spans="2:12" s="43" customFormat="1" ht="19.5" customHeight="1">
      <c r="B119" s="652"/>
      <c r="C119" s="962"/>
      <c r="D119" s="962"/>
      <c r="E119" s="962"/>
      <c r="F119" s="654"/>
      <c r="G119" s="655"/>
      <c r="H119" s="656"/>
      <c r="I119" s="649" t="str">
        <f t="shared" si="3"/>
        <v/>
      </c>
      <c r="J119" s="657"/>
      <c r="K119" s="657"/>
      <c r="L119" s="160"/>
    </row>
    <row r="120" spans="2:12" s="43" customFormat="1" ht="19.5" customHeight="1">
      <c r="B120" s="652"/>
      <c r="C120" s="962"/>
      <c r="D120" s="962"/>
      <c r="E120" s="962"/>
      <c r="F120" s="654"/>
      <c r="G120" s="655"/>
      <c r="H120" s="656"/>
      <c r="I120" s="649" t="str">
        <f t="shared" si="3"/>
        <v/>
      </c>
      <c r="J120" s="657"/>
      <c r="K120" s="657"/>
      <c r="L120" s="160"/>
    </row>
    <row r="121" spans="2:12" s="43" customFormat="1" ht="19.5" customHeight="1">
      <c r="B121" s="652"/>
      <c r="C121" s="962"/>
      <c r="D121" s="962"/>
      <c r="E121" s="962"/>
      <c r="F121" s="654"/>
      <c r="G121" s="655"/>
      <c r="H121" s="656"/>
      <c r="I121" s="649" t="str">
        <f t="shared" si="3"/>
        <v/>
      </c>
      <c r="J121" s="657"/>
      <c r="K121" s="657"/>
      <c r="L121" s="160"/>
    </row>
    <row r="122" spans="2:12" s="43" customFormat="1" ht="19.5" customHeight="1">
      <c r="B122" s="652"/>
      <c r="C122" s="962"/>
      <c r="D122" s="962"/>
      <c r="E122" s="962"/>
      <c r="F122" s="654"/>
      <c r="G122" s="655"/>
      <c r="H122" s="656"/>
      <c r="I122" s="649" t="str">
        <f t="shared" si="3"/>
        <v/>
      </c>
      <c r="J122" s="657"/>
      <c r="K122" s="657"/>
      <c r="L122" s="160"/>
    </row>
    <row r="123" spans="2:12" s="43" customFormat="1" ht="19.5" customHeight="1">
      <c r="B123" s="652"/>
      <c r="C123" s="962"/>
      <c r="D123" s="962"/>
      <c r="E123" s="962"/>
      <c r="F123" s="654"/>
      <c r="G123" s="655"/>
      <c r="H123" s="656"/>
      <c r="I123" s="649" t="str">
        <f t="shared" si="3"/>
        <v/>
      </c>
      <c r="J123" s="657"/>
      <c r="K123" s="657"/>
      <c r="L123" s="160"/>
    </row>
    <row r="124" spans="2:12" s="43" customFormat="1" ht="19.5" customHeight="1">
      <c r="B124" s="652"/>
      <c r="C124" s="962"/>
      <c r="D124" s="962"/>
      <c r="E124" s="962"/>
      <c r="F124" s="654"/>
      <c r="G124" s="655"/>
      <c r="H124" s="656"/>
      <c r="I124" s="649" t="str">
        <f t="shared" si="3"/>
        <v/>
      </c>
      <c r="J124" s="657"/>
      <c r="K124" s="657"/>
      <c r="L124" s="160"/>
    </row>
    <row r="125" spans="2:12" s="43" customFormat="1" ht="19.5" customHeight="1">
      <c r="B125" s="652"/>
      <c r="C125" s="962"/>
      <c r="D125" s="962"/>
      <c r="E125" s="962"/>
      <c r="F125" s="654"/>
      <c r="G125" s="655"/>
      <c r="H125" s="656"/>
      <c r="I125" s="649" t="str">
        <f t="shared" si="3"/>
        <v/>
      </c>
      <c r="J125" s="657"/>
      <c r="K125" s="657"/>
      <c r="L125" s="160"/>
    </row>
    <row r="126" spans="2:12" s="43" customFormat="1" ht="19.5" customHeight="1">
      <c r="B126" s="652"/>
      <c r="C126" s="962"/>
      <c r="D126" s="962"/>
      <c r="E126" s="962"/>
      <c r="F126" s="654"/>
      <c r="G126" s="655"/>
      <c r="H126" s="656"/>
      <c r="I126" s="649" t="str">
        <f t="shared" si="3"/>
        <v/>
      </c>
      <c r="J126" s="657"/>
      <c r="K126" s="657"/>
      <c r="L126" s="160"/>
    </row>
    <row r="127" spans="2:12" s="43" customFormat="1" ht="19.5" customHeight="1">
      <c r="B127" s="652"/>
      <c r="C127" s="962"/>
      <c r="D127" s="962"/>
      <c r="E127" s="962"/>
      <c r="F127" s="654"/>
      <c r="G127" s="655"/>
      <c r="H127" s="656"/>
      <c r="I127" s="649" t="str">
        <f t="shared" si="3"/>
        <v/>
      </c>
      <c r="J127" s="657"/>
      <c r="K127" s="657"/>
      <c r="L127" s="160"/>
    </row>
    <row r="128" spans="2:12" s="43" customFormat="1" ht="19.5" customHeight="1">
      <c r="B128" s="652"/>
      <c r="C128" s="962"/>
      <c r="D128" s="962"/>
      <c r="E128" s="962"/>
      <c r="F128" s="654"/>
      <c r="G128" s="655"/>
      <c r="H128" s="656"/>
      <c r="I128" s="649" t="str">
        <f t="shared" si="3"/>
        <v/>
      </c>
      <c r="J128" s="657"/>
      <c r="K128" s="657"/>
      <c r="L128" s="160"/>
    </row>
    <row r="129" spans="2:12" s="43" customFormat="1" ht="19.5" customHeight="1">
      <c r="B129" s="652"/>
      <c r="C129" s="962"/>
      <c r="D129" s="962"/>
      <c r="E129" s="962"/>
      <c r="F129" s="654"/>
      <c r="G129" s="655"/>
      <c r="H129" s="656"/>
      <c r="I129" s="649" t="str">
        <f t="shared" si="3"/>
        <v/>
      </c>
      <c r="J129" s="657"/>
      <c r="K129" s="657"/>
      <c r="L129" s="160"/>
    </row>
    <row r="130" spans="2:12" s="43" customFormat="1" ht="19.5" customHeight="1">
      <c r="B130" s="652"/>
      <c r="C130" s="962"/>
      <c r="D130" s="962"/>
      <c r="E130" s="962"/>
      <c r="F130" s="654"/>
      <c r="G130" s="655"/>
      <c r="H130" s="656"/>
      <c r="I130" s="649" t="str">
        <f t="shared" si="3"/>
        <v/>
      </c>
      <c r="J130" s="657"/>
      <c r="K130" s="657"/>
      <c r="L130" s="160"/>
    </row>
    <row r="131" spans="2:12" s="43" customFormat="1" ht="19.5" customHeight="1">
      <c r="B131" s="652"/>
      <c r="C131" s="962"/>
      <c r="D131" s="962"/>
      <c r="E131" s="962"/>
      <c r="F131" s="654"/>
      <c r="G131" s="655"/>
      <c r="H131" s="656"/>
      <c r="I131" s="649" t="str">
        <f t="shared" si="3"/>
        <v/>
      </c>
      <c r="J131" s="657"/>
      <c r="K131" s="657"/>
      <c r="L131" s="160"/>
    </row>
    <row r="132" spans="2:12" s="43" customFormat="1" ht="19.5" customHeight="1">
      <c r="B132" s="652"/>
      <c r="C132" s="962"/>
      <c r="D132" s="962"/>
      <c r="E132" s="962"/>
      <c r="F132" s="654"/>
      <c r="G132" s="655"/>
      <c r="H132" s="656"/>
      <c r="I132" s="649" t="str">
        <f t="shared" si="3"/>
        <v/>
      </c>
      <c r="J132" s="657"/>
      <c r="K132" s="657"/>
      <c r="L132" s="160"/>
    </row>
    <row r="133" spans="2:12" s="43" customFormat="1" ht="19.5" customHeight="1">
      <c r="B133" s="652"/>
      <c r="C133" s="962"/>
      <c r="D133" s="962"/>
      <c r="E133" s="962"/>
      <c r="F133" s="654"/>
      <c r="G133" s="655"/>
      <c r="H133" s="656"/>
      <c r="I133" s="649" t="str">
        <f t="shared" si="3"/>
        <v/>
      </c>
      <c r="J133" s="657"/>
      <c r="K133" s="657"/>
      <c r="L133" s="160"/>
    </row>
    <row r="134" spans="2:12" s="43" customFormat="1" ht="24.75" customHeight="1">
      <c r="F134" s="168"/>
      <c r="G134" s="169"/>
      <c r="H134" s="738" t="s">
        <v>321</v>
      </c>
      <c r="I134" s="739">
        <f>SUM(I104:I133)</f>
        <v>0</v>
      </c>
      <c r="J134" s="171"/>
      <c r="K134" s="171"/>
      <c r="L134" s="167"/>
    </row>
    <row r="135" spans="2:12" ht="16.5" customHeight="1">
      <c r="B135" s="159" t="s">
        <v>383</v>
      </c>
      <c r="C135" s="159"/>
      <c r="I135" s="161"/>
      <c r="J135" s="108"/>
      <c r="K135" s="108" t="s">
        <v>224</v>
      </c>
    </row>
    <row r="136" spans="2:12" ht="33" customHeight="1">
      <c r="B136" s="642" t="s">
        <v>384</v>
      </c>
      <c r="C136" s="968" t="s">
        <v>385</v>
      </c>
      <c r="D136" s="958"/>
      <c r="E136" s="959"/>
      <c r="F136" s="485" t="s">
        <v>298</v>
      </c>
      <c r="G136" s="513" t="s">
        <v>370</v>
      </c>
      <c r="H136" s="642" t="s">
        <v>371</v>
      </c>
      <c r="I136" s="514" t="s">
        <v>372</v>
      </c>
      <c r="J136" s="643" t="s">
        <v>373</v>
      </c>
      <c r="K136" s="642" t="s">
        <v>289</v>
      </c>
      <c r="L136" s="156"/>
    </row>
    <row r="137" spans="2:12" ht="19.5" customHeight="1">
      <c r="B137" s="658"/>
      <c r="C137" s="960"/>
      <c r="D137" s="960"/>
      <c r="E137" s="960"/>
      <c r="F137" s="654"/>
      <c r="G137" s="655"/>
      <c r="H137" s="656"/>
      <c r="I137" s="649" t="str">
        <f>IFERROR(ROUND(IF(G137="","",IF(G137="10%税込",F137*H137/1.1,IF(G137="税抜",F137*H137))),0),"")</f>
        <v/>
      </c>
      <c r="J137" s="657"/>
      <c r="K137" s="657"/>
      <c r="L137" s="160"/>
    </row>
    <row r="138" spans="2:12" ht="19.5" customHeight="1">
      <c r="B138" s="658"/>
      <c r="C138" s="960"/>
      <c r="D138" s="960"/>
      <c r="E138" s="960"/>
      <c r="F138" s="654"/>
      <c r="G138" s="655"/>
      <c r="H138" s="656"/>
      <c r="I138" s="649" t="str">
        <f t="shared" ref="I138:I146" si="4">IFERROR(ROUND(IF(G138="","",IF(G138="10%税込",F138*H138/1.1,IF(G138="税抜",F138*H138))),0),"")</f>
        <v/>
      </c>
      <c r="J138" s="657"/>
      <c r="K138" s="657"/>
      <c r="L138" s="160"/>
    </row>
    <row r="139" spans="2:12" ht="19.5" customHeight="1">
      <c r="B139" s="658"/>
      <c r="C139" s="960"/>
      <c r="D139" s="960"/>
      <c r="E139" s="960"/>
      <c r="F139" s="654"/>
      <c r="G139" s="655"/>
      <c r="H139" s="656"/>
      <c r="I139" s="649" t="str">
        <f t="shared" si="4"/>
        <v/>
      </c>
      <c r="J139" s="657"/>
      <c r="K139" s="657"/>
      <c r="L139" s="160"/>
    </row>
    <row r="140" spans="2:12" ht="19.5" customHeight="1">
      <c r="B140" s="658"/>
      <c r="C140" s="960"/>
      <c r="D140" s="960"/>
      <c r="E140" s="960"/>
      <c r="F140" s="654"/>
      <c r="G140" s="655"/>
      <c r="H140" s="656"/>
      <c r="I140" s="649" t="str">
        <f t="shared" si="4"/>
        <v/>
      </c>
      <c r="J140" s="657"/>
      <c r="K140" s="657"/>
      <c r="L140" s="160"/>
    </row>
    <row r="141" spans="2:12" ht="19.5" customHeight="1">
      <c r="B141" s="658"/>
      <c r="C141" s="960"/>
      <c r="D141" s="960"/>
      <c r="E141" s="960"/>
      <c r="F141" s="654"/>
      <c r="G141" s="655"/>
      <c r="H141" s="656"/>
      <c r="I141" s="649" t="str">
        <f t="shared" si="4"/>
        <v/>
      </c>
      <c r="J141" s="657"/>
      <c r="K141" s="657"/>
      <c r="L141" s="160"/>
    </row>
    <row r="142" spans="2:12" ht="19.5" customHeight="1">
      <c r="B142" s="658"/>
      <c r="C142" s="960"/>
      <c r="D142" s="960"/>
      <c r="E142" s="960"/>
      <c r="F142" s="654"/>
      <c r="G142" s="655"/>
      <c r="H142" s="656"/>
      <c r="I142" s="649" t="str">
        <f t="shared" si="4"/>
        <v/>
      </c>
      <c r="J142" s="657"/>
      <c r="K142" s="657"/>
      <c r="L142" s="160"/>
    </row>
    <row r="143" spans="2:12" ht="19.5" customHeight="1">
      <c r="B143" s="658"/>
      <c r="C143" s="960"/>
      <c r="D143" s="960"/>
      <c r="E143" s="960"/>
      <c r="F143" s="654"/>
      <c r="G143" s="655"/>
      <c r="H143" s="656"/>
      <c r="I143" s="649" t="str">
        <f t="shared" si="4"/>
        <v/>
      </c>
      <c r="J143" s="657"/>
      <c r="K143" s="657"/>
      <c r="L143" s="160"/>
    </row>
    <row r="144" spans="2:12" ht="19.5" customHeight="1">
      <c r="B144" s="658"/>
      <c r="C144" s="960"/>
      <c r="D144" s="960"/>
      <c r="E144" s="960"/>
      <c r="F144" s="654"/>
      <c r="G144" s="655"/>
      <c r="H144" s="656"/>
      <c r="I144" s="649" t="str">
        <f t="shared" si="4"/>
        <v/>
      </c>
      <c r="J144" s="657"/>
      <c r="K144" s="657"/>
      <c r="L144" s="160"/>
    </row>
    <row r="145" spans="2:12" ht="19.5" customHeight="1">
      <c r="B145" s="658"/>
      <c r="C145" s="960"/>
      <c r="D145" s="960"/>
      <c r="E145" s="960"/>
      <c r="F145" s="654"/>
      <c r="G145" s="655"/>
      <c r="H145" s="656"/>
      <c r="I145" s="649" t="str">
        <f t="shared" si="4"/>
        <v/>
      </c>
      <c r="J145" s="657"/>
      <c r="K145" s="657"/>
      <c r="L145" s="160"/>
    </row>
    <row r="146" spans="2:12" ht="19.5" customHeight="1">
      <c r="B146" s="658"/>
      <c r="C146" s="960"/>
      <c r="D146" s="960"/>
      <c r="E146" s="960"/>
      <c r="F146" s="654"/>
      <c r="G146" s="655"/>
      <c r="H146" s="656"/>
      <c r="I146" s="649" t="str">
        <f t="shared" si="4"/>
        <v/>
      </c>
      <c r="J146" s="657"/>
      <c r="K146" s="657"/>
      <c r="L146" s="160"/>
    </row>
    <row r="147" spans="2:12" ht="24.75" customHeight="1">
      <c r="C147" s="155"/>
      <c r="D147" s="155"/>
      <c r="E147" s="155"/>
      <c r="F147" s="161"/>
      <c r="G147" s="966" t="s">
        <v>386</v>
      </c>
      <c r="H147" s="967"/>
      <c r="I147" s="662">
        <f>SUM(I137:I146)</f>
        <v>0</v>
      </c>
      <c r="J147" s="162"/>
      <c r="K147" s="162"/>
      <c r="L147" s="163"/>
    </row>
    <row r="148" spans="2:12" ht="11.25" customHeight="1">
      <c r="C148" s="155"/>
      <c r="D148" s="155"/>
      <c r="E148" s="155"/>
      <c r="F148" s="161"/>
      <c r="G148" s="161"/>
      <c r="H148" s="156"/>
      <c r="I148" s="160"/>
      <c r="J148" s="173"/>
      <c r="K148" s="173"/>
      <c r="L148" s="160"/>
    </row>
    <row r="149" spans="2:12" s="43" customFormat="1" ht="16.5" customHeight="1">
      <c r="B149" s="159" t="s">
        <v>387</v>
      </c>
      <c r="C149" s="159"/>
      <c r="D149" s="157"/>
      <c r="E149" s="157"/>
      <c r="F149" s="155"/>
      <c r="G149" s="156"/>
      <c r="H149" s="155"/>
      <c r="I149" s="161"/>
      <c r="J149" s="108"/>
      <c r="K149" s="108" t="s">
        <v>224</v>
      </c>
      <c r="L149" s="155"/>
    </row>
    <row r="150" spans="2:12" s="43" customFormat="1" ht="33" customHeight="1">
      <c r="B150" s="485" t="s">
        <v>273</v>
      </c>
      <c r="C150" s="968" t="s">
        <v>388</v>
      </c>
      <c r="D150" s="958"/>
      <c r="E150" s="959"/>
      <c r="F150" s="485" t="s">
        <v>298</v>
      </c>
      <c r="G150" s="591" t="s">
        <v>370</v>
      </c>
      <c r="H150" s="642" t="s">
        <v>371</v>
      </c>
      <c r="I150" s="514" t="s">
        <v>372</v>
      </c>
      <c r="J150" s="643" t="s">
        <v>373</v>
      </c>
      <c r="K150" s="642" t="s">
        <v>289</v>
      </c>
      <c r="L150" s="156"/>
    </row>
    <row r="151" spans="2:12" s="43" customFormat="1" ht="19.5" customHeight="1">
      <c r="B151" s="658"/>
      <c r="C151" s="960"/>
      <c r="D151" s="960"/>
      <c r="E151" s="960"/>
      <c r="F151" s="654"/>
      <c r="G151" s="647" t="s">
        <v>389</v>
      </c>
      <c r="H151" s="655"/>
      <c r="I151" s="649" t="str">
        <f>IF(H151="","",(F151*H151))</f>
        <v/>
      </c>
      <c r="J151" s="657"/>
      <c r="K151" s="657"/>
      <c r="L151" s="160"/>
    </row>
    <row r="152" spans="2:12" s="43" customFormat="1" ht="19.5" customHeight="1">
      <c r="B152" s="658"/>
      <c r="C152" s="960"/>
      <c r="D152" s="960"/>
      <c r="E152" s="960"/>
      <c r="F152" s="654"/>
      <c r="G152" s="647" t="s">
        <v>389</v>
      </c>
      <c r="H152" s="655"/>
      <c r="I152" s="649" t="str">
        <f t="shared" ref="I152:I153" si="5">IF(H152="","",(F152*H152))</f>
        <v/>
      </c>
      <c r="J152" s="657"/>
      <c r="K152" s="657"/>
      <c r="L152" s="160"/>
    </row>
    <row r="153" spans="2:12" s="43" customFormat="1" ht="19.5" customHeight="1">
      <c r="B153" s="658"/>
      <c r="C153" s="955"/>
      <c r="D153" s="955"/>
      <c r="E153" s="955"/>
      <c r="F153" s="654"/>
      <c r="G153" s="647" t="s">
        <v>389</v>
      </c>
      <c r="H153" s="655"/>
      <c r="I153" s="649" t="str">
        <f t="shared" si="5"/>
        <v/>
      </c>
      <c r="J153" s="657"/>
      <c r="K153" s="657"/>
      <c r="L153" s="160"/>
    </row>
    <row r="154" spans="2:12" s="43" customFormat="1" ht="24.75" customHeight="1">
      <c r="B154" s="155"/>
      <c r="C154" s="155"/>
      <c r="D154" s="155"/>
      <c r="E154" s="155"/>
      <c r="F154" s="161"/>
      <c r="G154" s="956" t="s">
        <v>390</v>
      </c>
      <c r="H154" s="957"/>
      <c r="I154" s="662">
        <f>SUM(I151:I153)</f>
        <v>0</v>
      </c>
      <c r="J154" s="162"/>
      <c r="K154" s="162"/>
      <c r="L154" s="163"/>
    </row>
    <row r="155" spans="2:12" ht="11.25" customHeight="1">
      <c r="C155" s="155"/>
      <c r="D155" s="161"/>
      <c r="E155" s="161"/>
      <c r="F155" s="156"/>
      <c r="H155" s="156"/>
      <c r="I155" s="161"/>
      <c r="J155" s="108"/>
      <c r="K155" s="108"/>
      <c r="L155" s="161"/>
    </row>
    <row r="156" spans="2:12" s="43" customFormat="1" ht="16.5" customHeight="1">
      <c r="B156" s="159" t="s">
        <v>391</v>
      </c>
      <c r="C156" s="159"/>
      <c r="D156" s="157"/>
      <c r="E156" s="157"/>
      <c r="F156" s="155"/>
      <c r="G156" s="156"/>
      <c r="H156" s="155"/>
      <c r="I156" s="161"/>
      <c r="J156" s="108"/>
      <c r="K156" s="108" t="s">
        <v>224</v>
      </c>
      <c r="L156" s="155"/>
    </row>
    <row r="157" spans="2:12" s="43" customFormat="1" ht="33" customHeight="1">
      <c r="B157" s="642" t="s">
        <v>384</v>
      </c>
      <c r="C157" s="968" t="s">
        <v>392</v>
      </c>
      <c r="D157" s="958"/>
      <c r="E157" s="959"/>
      <c r="F157" s="485" t="s">
        <v>298</v>
      </c>
      <c r="G157" s="513" t="s">
        <v>370</v>
      </c>
      <c r="H157" s="642" t="s">
        <v>393</v>
      </c>
      <c r="I157" s="514" t="s">
        <v>372</v>
      </c>
      <c r="J157" s="643" t="s">
        <v>373</v>
      </c>
      <c r="K157" s="642" t="s">
        <v>289</v>
      </c>
      <c r="L157" s="156"/>
    </row>
    <row r="158" spans="2:12" s="43" customFormat="1" ht="19.5" customHeight="1">
      <c r="B158" s="658"/>
      <c r="C158" s="960"/>
      <c r="D158" s="960"/>
      <c r="E158" s="960"/>
      <c r="F158" s="654"/>
      <c r="G158" s="655"/>
      <c r="H158" s="656"/>
      <c r="I158" s="649" t="str">
        <f>IFERROR(ROUND(IF(G158="","",IF(G158="10%税込",F158*H158/1.1,IF(G158="税抜",F158*H158))),0),"")</f>
        <v/>
      </c>
      <c r="J158" s="657"/>
      <c r="K158" s="657"/>
      <c r="L158" s="160"/>
    </row>
    <row r="159" spans="2:12" s="43" customFormat="1" ht="19.5" customHeight="1">
      <c r="B159" s="658"/>
      <c r="C159" s="955"/>
      <c r="D159" s="955"/>
      <c r="E159" s="955"/>
      <c r="F159" s="654"/>
      <c r="G159" s="655"/>
      <c r="H159" s="656"/>
      <c r="I159" s="649" t="str">
        <f t="shared" ref="I159:I166" si="6">IFERROR(ROUND(IF(G159="","",IF(G159="10%税込",F159*H159/1.1,IF(G159="税抜",F159*H159))),0),"")</f>
        <v/>
      </c>
      <c r="J159" s="657"/>
      <c r="K159" s="657"/>
      <c r="L159" s="160"/>
    </row>
    <row r="160" spans="2:12" s="43" customFormat="1" ht="19.5" customHeight="1">
      <c r="B160" s="658"/>
      <c r="C160" s="955"/>
      <c r="D160" s="955"/>
      <c r="E160" s="955"/>
      <c r="F160" s="654"/>
      <c r="G160" s="655"/>
      <c r="H160" s="656"/>
      <c r="I160" s="649" t="str">
        <f t="shared" si="6"/>
        <v/>
      </c>
      <c r="J160" s="657"/>
      <c r="K160" s="657"/>
      <c r="L160" s="160"/>
    </row>
    <row r="161" spans="2:12" s="43" customFormat="1" ht="19.5" customHeight="1">
      <c r="B161" s="658"/>
      <c r="C161" s="955"/>
      <c r="D161" s="955"/>
      <c r="E161" s="955"/>
      <c r="F161" s="654"/>
      <c r="G161" s="655"/>
      <c r="H161" s="656"/>
      <c r="I161" s="649" t="str">
        <f t="shared" si="6"/>
        <v/>
      </c>
      <c r="J161" s="657"/>
      <c r="K161" s="657"/>
      <c r="L161" s="160"/>
    </row>
    <row r="162" spans="2:12" s="43" customFormat="1" ht="19.5" customHeight="1">
      <c r="B162" s="658"/>
      <c r="C162" s="955"/>
      <c r="D162" s="955"/>
      <c r="E162" s="955"/>
      <c r="F162" s="654"/>
      <c r="G162" s="655"/>
      <c r="H162" s="656"/>
      <c r="I162" s="649" t="str">
        <f t="shared" si="6"/>
        <v/>
      </c>
      <c r="J162" s="657"/>
      <c r="K162" s="657"/>
      <c r="L162" s="160"/>
    </row>
    <row r="163" spans="2:12" s="43" customFormat="1" ht="19.5" customHeight="1">
      <c r="B163" s="658"/>
      <c r="C163" s="955"/>
      <c r="D163" s="955"/>
      <c r="E163" s="955"/>
      <c r="F163" s="654"/>
      <c r="G163" s="655"/>
      <c r="H163" s="656"/>
      <c r="I163" s="649" t="str">
        <f t="shared" si="6"/>
        <v/>
      </c>
      <c r="J163" s="657"/>
      <c r="K163" s="657"/>
      <c r="L163" s="160"/>
    </row>
    <row r="164" spans="2:12" s="43" customFormat="1" ht="19.5" customHeight="1">
      <c r="B164" s="658"/>
      <c r="C164" s="955"/>
      <c r="D164" s="955"/>
      <c r="E164" s="955"/>
      <c r="F164" s="654"/>
      <c r="G164" s="655"/>
      <c r="H164" s="656"/>
      <c r="I164" s="649" t="str">
        <f t="shared" si="6"/>
        <v/>
      </c>
      <c r="J164" s="657"/>
      <c r="K164" s="657"/>
      <c r="L164" s="160"/>
    </row>
    <row r="165" spans="2:12" s="43" customFormat="1" ht="19.5" customHeight="1">
      <c r="B165" s="658"/>
      <c r="C165" s="955"/>
      <c r="D165" s="955"/>
      <c r="E165" s="955"/>
      <c r="F165" s="654"/>
      <c r="G165" s="655"/>
      <c r="H165" s="656"/>
      <c r="I165" s="649" t="str">
        <f t="shared" si="6"/>
        <v/>
      </c>
      <c r="J165" s="657"/>
      <c r="K165" s="657"/>
      <c r="L165" s="160"/>
    </row>
    <row r="166" spans="2:12" s="43" customFormat="1" ht="19.5" customHeight="1">
      <c r="B166" s="658"/>
      <c r="C166" s="955"/>
      <c r="D166" s="955"/>
      <c r="E166" s="955"/>
      <c r="F166" s="654"/>
      <c r="G166" s="655"/>
      <c r="H166" s="656"/>
      <c r="I166" s="649" t="str">
        <f t="shared" si="6"/>
        <v/>
      </c>
      <c r="J166" s="659"/>
      <c r="K166" s="659"/>
      <c r="L166" s="160"/>
    </row>
    <row r="167" spans="2:12" s="43" customFormat="1" ht="24.75" customHeight="1">
      <c r="B167" s="155"/>
      <c r="C167" s="155"/>
      <c r="D167" s="155"/>
      <c r="E167" s="155"/>
      <c r="F167" s="161"/>
      <c r="G167" s="956" t="s">
        <v>394</v>
      </c>
      <c r="H167" s="957"/>
      <c r="I167" s="662">
        <f>SUM(I158:I166)</f>
        <v>0</v>
      </c>
      <c r="J167" s="162"/>
      <c r="K167" s="162"/>
      <c r="L167" s="163"/>
    </row>
    <row r="168" spans="2:12" ht="16.5" customHeight="1">
      <c r="C168" s="155"/>
      <c r="D168" s="161"/>
      <c r="E168" s="161"/>
      <c r="F168" s="156"/>
      <c r="H168" s="156"/>
      <c r="I168" s="161"/>
      <c r="J168" s="108"/>
      <c r="K168" s="108"/>
      <c r="L168" s="263"/>
    </row>
    <row r="169" spans="2:12" s="43" customFormat="1" ht="16.5" customHeight="1">
      <c r="B169" s="159" t="s">
        <v>395</v>
      </c>
      <c r="C169" s="159"/>
      <c r="D169" s="157"/>
      <c r="E169" s="157"/>
      <c r="F169" s="155"/>
      <c r="G169" s="156"/>
      <c r="H169" s="155"/>
      <c r="I169" s="161"/>
      <c r="J169" s="108"/>
      <c r="K169" s="108" t="s">
        <v>224</v>
      </c>
      <c r="L169" s="155"/>
    </row>
    <row r="170" spans="2:12" s="43" customFormat="1" ht="35.25" customHeight="1">
      <c r="B170" s="485" t="s">
        <v>273</v>
      </c>
      <c r="C170" s="958" t="s">
        <v>396</v>
      </c>
      <c r="D170" s="958"/>
      <c r="E170" s="959"/>
      <c r="F170" s="485" t="s">
        <v>298</v>
      </c>
      <c r="G170" s="513" t="s">
        <v>370</v>
      </c>
      <c r="H170" s="515" t="s">
        <v>397</v>
      </c>
      <c r="I170" s="514" t="s">
        <v>372</v>
      </c>
      <c r="J170" s="643" t="s">
        <v>373</v>
      </c>
      <c r="K170" s="642" t="s">
        <v>289</v>
      </c>
      <c r="L170" s="156"/>
    </row>
    <row r="171" spans="2:12" s="43" customFormat="1" ht="19.5" customHeight="1">
      <c r="B171" s="658"/>
      <c r="C171" s="955"/>
      <c r="D171" s="955"/>
      <c r="E171" s="955"/>
      <c r="F171" s="654"/>
      <c r="G171" s="655"/>
      <c r="H171" s="661"/>
      <c r="I171" s="649" t="str">
        <f>IFERROR(ROUND(IF(G171="","",IF(G171="10%税込",F171*H171/1.1,IF(G171="税抜",F171*H171))),0),"")</f>
        <v/>
      </c>
      <c r="J171" s="657"/>
      <c r="K171" s="657"/>
      <c r="L171" s="160"/>
    </row>
    <row r="172" spans="2:12" s="43" customFormat="1" ht="19.5" customHeight="1">
      <c r="B172" s="658"/>
      <c r="C172" s="955"/>
      <c r="D172" s="955"/>
      <c r="E172" s="955"/>
      <c r="F172" s="654"/>
      <c r="G172" s="655"/>
      <c r="H172" s="661"/>
      <c r="I172" s="649" t="str">
        <f t="shared" ref="I172:I190" si="7">IFERROR(ROUND(IF(G172="","",IF(G172="10%税込",F172*H172/1.1,IF(G172="税抜",F172*H172))),0),"")</f>
        <v/>
      </c>
      <c r="J172" s="657"/>
      <c r="K172" s="657"/>
      <c r="L172" s="160"/>
    </row>
    <row r="173" spans="2:12" s="43" customFormat="1" ht="19.5" customHeight="1">
      <c r="B173" s="658"/>
      <c r="C173" s="955"/>
      <c r="D173" s="955"/>
      <c r="E173" s="955"/>
      <c r="F173" s="654"/>
      <c r="G173" s="655"/>
      <c r="H173" s="661"/>
      <c r="I173" s="649" t="str">
        <f t="shared" si="7"/>
        <v/>
      </c>
      <c r="J173" s="657"/>
      <c r="K173" s="657"/>
      <c r="L173" s="160"/>
    </row>
    <row r="174" spans="2:12" s="43" customFormat="1" ht="19.5" customHeight="1">
      <c r="B174" s="658"/>
      <c r="C174" s="955"/>
      <c r="D174" s="955"/>
      <c r="E174" s="955"/>
      <c r="F174" s="654"/>
      <c r="G174" s="655"/>
      <c r="H174" s="661"/>
      <c r="I174" s="649" t="str">
        <f t="shared" si="7"/>
        <v/>
      </c>
      <c r="J174" s="657"/>
      <c r="K174" s="657"/>
      <c r="L174" s="160"/>
    </row>
    <row r="175" spans="2:12" s="43" customFormat="1" ht="19.5" customHeight="1">
      <c r="B175" s="658"/>
      <c r="C175" s="955"/>
      <c r="D175" s="955"/>
      <c r="E175" s="955"/>
      <c r="F175" s="654"/>
      <c r="G175" s="655"/>
      <c r="H175" s="661"/>
      <c r="I175" s="649" t="str">
        <f t="shared" si="7"/>
        <v/>
      </c>
      <c r="J175" s="657"/>
      <c r="K175" s="657"/>
      <c r="L175" s="160"/>
    </row>
    <row r="176" spans="2:12" s="43" customFormat="1" ht="19.5" customHeight="1">
      <c r="B176" s="658"/>
      <c r="C176" s="955"/>
      <c r="D176" s="955"/>
      <c r="E176" s="955"/>
      <c r="F176" s="654"/>
      <c r="G176" s="655"/>
      <c r="H176" s="661"/>
      <c r="I176" s="649" t="str">
        <f t="shared" si="7"/>
        <v/>
      </c>
      <c r="J176" s="657"/>
      <c r="K176" s="657"/>
      <c r="L176" s="160"/>
    </row>
    <row r="177" spans="2:12" s="43" customFormat="1" ht="19.5" customHeight="1">
      <c r="B177" s="658"/>
      <c r="C177" s="955"/>
      <c r="D177" s="955"/>
      <c r="E177" s="955"/>
      <c r="F177" s="654"/>
      <c r="G177" s="655"/>
      <c r="H177" s="661"/>
      <c r="I177" s="649" t="str">
        <f t="shared" si="7"/>
        <v/>
      </c>
      <c r="J177" s="657"/>
      <c r="K177" s="657"/>
      <c r="L177" s="160"/>
    </row>
    <row r="178" spans="2:12" s="43" customFormat="1" ht="19.5" customHeight="1">
      <c r="B178" s="658"/>
      <c r="C178" s="955"/>
      <c r="D178" s="955"/>
      <c r="E178" s="955"/>
      <c r="F178" s="654"/>
      <c r="G178" s="655"/>
      <c r="H178" s="661"/>
      <c r="I178" s="649" t="str">
        <f t="shared" si="7"/>
        <v/>
      </c>
      <c r="J178" s="657"/>
      <c r="K178" s="657"/>
      <c r="L178" s="160"/>
    </row>
    <row r="179" spans="2:12" s="43" customFormat="1" ht="19.5" customHeight="1">
      <c r="B179" s="658"/>
      <c r="C179" s="955"/>
      <c r="D179" s="955"/>
      <c r="E179" s="955"/>
      <c r="F179" s="654"/>
      <c r="G179" s="655"/>
      <c r="H179" s="661"/>
      <c r="I179" s="649" t="str">
        <f t="shared" si="7"/>
        <v/>
      </c>
      <c r="J179" s="657"/>
      <c r="K179" s="657"/>
      <c r="L179" s="160"/>
    </row>
    <row r="180" spans="2:12" s="43" customFormat="1" ht="19.5" customHeight="1">
      <c r="B180" s="658"/>
      <c r="C180" s="955"/>
      <c r="D180" s="955"/>
      <c r="E180" s="955"/>
      <c r="F180" s="654"/>
      <c r="G180" s="655"/>
      <c r="H180" s="661"/>
      <c r="I180" s="649" t="str">
        <f t="shared" si="7"/>
        <v/>
      </c>
      <c r="J180" s="657"/>
      <c r="K180" s="657"/>
      <c r="L180" s="160"/>
    </row>
    <row r="181" spans="2:12" s="43" customFormat="1" ht="19.5" customHeight="1">
      <c r="B181" s="658"/>
      <c r="C181" s="955"/>
      <c r="D181" s="955"/>
      <c r="E181" s="955"/>
      <c r="F181" s="654"/>
      <c r="G181" s="655"/>
      <c r="H181" s="661"/>
      <c r="I181" s="649" t="str">
        <f t="shared" si="7"/>
        <v/>
      </c>
      <c r="J181" s="657"/>
      <c r="K181" s="657"/>
      <c r="L181" s="160"/>
    </row>
    <row r="182" spans="2:12" s="43" customFormat="1" ht="19.5" customHeight="1">
      <c r="B182" s="658"/>
      <c r="C182" s="955"/>
      <c r="D182" s="955"/>
      <c r="E182" s="955"/>
      <c r="F182" s="654"/>
      <c r="G182" s="655"/>
      <c r="H182" s="661"/>
      <c r="I182" s="649" t="str">
        <f t="shared" si="7"/>
        <v/>
      </c>
      <c r="J182" s="657"/>
      <c r="K182" s="657"/>
      <c r="L182" s="160"/>
    </row>
    <row r="183" spans="2:12" s="43" customFormat="1" ht="19.5" customHeight="1">
      <c r="B183" s="658"/>
      <c r="C183" s="955"/>
      <c r="D183" s="955"/>
      <c r="E183" s="955"/>
      <c r="F183" s="654"/>
      <c r="G183" s="655"/>
      <c r="H183" s="661"/>
      <c r="I183" s="649" t="str">
        <f t="shared" si="7"/>
        <v/>
      </c>
      <c r="J183" s="657"/>
      <c r="K183" s="657"/>
      <c r="L183" s="160"/>
    </row>
    <row r="184" spans="2:12" s="43" customFormat="1" ht="19.5" customHeight="1">
      <c r="B184" s="658"/>
      <c r="C184" s="955"/>
      <c r="D184" s="955"/>
      <c r="E184" s="955"/>
      <c r="F184" s="654"/>
      <c r="G184" s="655"/>
      <c r="H184" s="661"/>
      <c r="I184" s="649" t="str">
        <f t="shared" si="7"/>
        <v/>
      </c>
      <c r="J184" s="657"/>
      <c r="K184" s="657"/>
      <c r="L184" s="160"/>
    </row>
    <row r="185" spans="2:12" s="43" customFormat="1" ht="19.5" customHeight="1">
      <c r="B185" s="658"/>
      <c r="C185" s="955"/>
      <c r="D185" s="955"/>
      <c r="E185" s="955"/>
      <c r="F185" s="654"/>
      <c r="G185" s="655"/>
      <c r="H185" s="661"/>
      <c r="I185" s="649" t="str">
        <f t="shared" si="7"/>
        <v/>
      </c>
      <c r="J185" s="657"/>
      <c r="K185" s="657"/>
      <c r="L185" s="160"/>
    </row>
    <row r="186" spans="2:12" s="43" customFormat="1" ht="19.5" customHeight="1">
      <c r="B186" s="658"/>
      <c r="C186" s="955"/>
      <c r="D186" s="955"/>
      <c r="E186" s="955"/>
      <c r="F186" s="654"/>
      <c r="G186" s="655"/>
      <c r="H186" s="661"/>
      <c r="I186" s="649" t="str">
        <f t="shared" si="7"/>
        <v/>
      </c>
      <c r="J186" s="657"/>
      <c r="K186" s="657"/>
      <c r="L186" s="160"/>
    </row>
    <row r="187" spans="2:12" s="43" customFormat="1" ht="19.5" customHeight="1">
      <c r="B187" s="658"/>
      <c r="C187" s="955"/>
      <c r="D187" s="955"/>
      <c r="E187" s="955"/>
      <c r="F187" s="654"/>
      <c r="G187" s="655"/>
      <c r="H187" s="661"/>
      <c r="I187" s="649" t="str">
        <f t="shared" si="7"/>
        <v/>
      </c>
      <c r="J187" s="657"/>
      <c r="K187" s="657"/>
      <c r="L187" s="160"/>
    </row>
    <row r="188" spans="2:12" s="43" customFormat="1" ht="19.5" customHeight="1">
      <c r="B188" s="658"/>
      <c r="C188" s="955"/>
      <c r="D188" s="955"/>
      <c r="E188" s="955"/>
      <c r="F188" s="654"/>
      <c r="G188" s="655"/>
      <c r="H188" s="661"/>
      <c r="I188" s="649" t="str">
        <f t="shared" si="7"/>
        <v/>
      </c>
      <c r="J188" s="657"/>
      <c r="K188" s="657"/>
      <c r="L188" s="160"/>
    </row>
    <row r="189" spans="2:12" s="43" customFormat="1" ht="19.5" customHeight="1">
      <c r="B189" s="658"/>
      <c r="C189" s="955"/>
      <c r="D189" s="955"/>
      <c r="E189" s="955"/>
      <c r="F189" s="654"/>
      <c r="G189" s="655"/>
      <c r="H189" s="661"/>
      <c r="I189" s="649" t="str">
        <f t="shared" si="7"/>
        <v/>
      </c>
      <c r="J189" s="657"/>
      <c r="K189" s="657"/>
      <c r="L189" s="160"/>
    </row>
    <row r="190" spans="2:12" s="43" customFormat="1" ht="19.5" customHeight="1">
      <c r="B190" s="658"/>
      <c r="C190" s="955"/>
      <c r="D190" s="955"/>
      <c r="E190" s="955"/>
      <c r="F190" s="654"/>
      <c r="G190" s="655"/>
      <c r="H190" s="661"/>
      <c r="I190" s="649" t="str">
        <f t="shared" si="7"/>
        <v/>
      </c>
      <c r="J190" s="657"/>
      <c r="K190" s="657"/>
      <c r="L190" s="160"/>
    </row>
    <row r="191" spans="2:12" s="43" customFormat="1" ht="24.75" customHeight="1">
      <c r="B191" s="155"/>
      <c r="C191" s="155"/>
      <c r="D191" s="155"/>
      <c r="E191" s="155"/>
      <c r="F191" s="161"/>
      <c r="G191" s="956" t="s">
        <v>398</v>
      </c>
      <c r="H191" s="957"/>
      <c r="I191" s="662">
        <f>SUM(I171:I190)</f>
        <v>0</v>
      </c>
      <c r="J191" s="162"/>
      <c r="K191" s="162"/>
      <c r="L191" s="163"/>
    </row>
    <row r="192" spans="2:12" ht="16.5" customHeight="1">
      <c r="C192" s="155"/>
      <c r="D192" s="161"/>
      <c r="E192" s="161"/>
      <c r="F192" s="156"/>
      <c r="H192" s="156"/>
      <c r="I192" s="161"/>
      <c r="J192" s="172"/>
      <c r="K192" s="172"/>
      <c r="L192" s="161"/>
    </row>
    <row r="193" spans="2:12" s="43" customFormat="1" ht="16.5" customHeight="1">
      <c r="B193" s="159" t="s">
        <v>399</v>
      </c>
      <c r="C193" s="159"/>
      <c r="D193" s="157"/>
      <c r="E193" s="157"/>
      <c r="F193" s="155"/>
      <c r="G193" s="156"/>
      <c r="H193" s="155"/>
      <c r="I193" s="161"/>
      <c r="J193" s="108"/>
      <c r="K193" s="108" t="s">
        <v>224</v>
      </c>
      <c r="L193" s="155"/>
    </row>
    <row r="194" spans="2:12" s="43" customFormat="1" ht="35.25" customHeight="1">
      <c r="B194" s="485" t="s">
        <v>273</v>
      </c>
      <c r="C194" s="958" t="s">
        <v>396</v>
      </c>
      <c r="D194" s="958"/>
      <c r="E194" s="959"/>
      <c r="F194" s="485" t="s">
        <v>298</v>
      </c>
      <c r="G194" s="513" t="s">
        <v>370</v>
      </c>
      <c r="H194" s="514" t="s">
        <v>393</v>
      </c>
      <c r="I194" s="514" t="s">
        <v>372</v>
      </c>
      <c r="J194" s="643" t="s">
        <v>373</v>
      </c>
      <c r="K194" s="642" t="s">
        <v>289</v>
      </c>
      <c r="L194" s="156"/>
    </row>
    <row r="195" spans="2:12" s="43" customFormat="1" ht="19.5" customHeight="1">
      <c r="B195" s="658"/>
      <c r="C195" s="955"/>
      <c r="D195" s="955"/>
      <c r="E195" s="955"/>
      <c r="F195" s="654"/>
      <c r="G195" s="655"/>
      <c r="H195" s="656"/>
      <c r="I195" s="649" t="str">
        <f>IFERROR(ROUND(IF(G195="","",IF(G195="8%税込",F195*H195/1.08,IF(G195="10%税込",F195*H195/1.1,IF(G195="税抜",F195*H195)))),0),"")</f>
        <v/>
      </c>
      <c r="J195" s="657"/>
      <c r="K195" s="657"/>
      <c r="L195" s="160"/>
    </row>
    <row r="196" spans="2:12" s="43" customFormat="1" ht="19.5" customHeight="1">
      <c r="B196" s="658"/>
      <c r="C196" s="955"/>
      <c r="D196" s="955"/>
      <c r="E196" s="955"/>
      <c r="F196" s="654"/>
      <c r="G196" s="655"/>
      <c r="H196" s="656"/>
      <c r="I196" s="649" t="str">
        <f t="shared" ref="I196:I197" si="8">IFERROR(ROUND(IF(G196="","",IF(G196="8%税込",F196*H196/1.08,IF(G196="10%税込",F196*H196/1.1,IF(G196="税抜",F196*H196)))),0),"")</f>
        <v/>
      </c>
      <c r="J196" s="657"/>
      <c r="K196" s="657"/>
      <c r="L196" s="160"/>
    </row>
    <row r="197" spans="2:12" s="43" customFormat="1" ht="19.5" customHeight="1">
      <c r="B197" s="658"/>
      <c r="C197" s="955"/>
      <c r="D197" s="955"/>
      <c r="E197" s="955"/>
      <c r="F197" s="654"/>
      <c r="G197" s="655"/>
      <c r="H197" s="656"/>
      <c r="I197" s="649" t="str">
        <f t="shared" si="8"/>
        <v/>
      </c>
      <c r="J197" s="657"/>
      <c r="K197" s="657"/>
      <c r="L197" s="160"/>
    </row>
    <row r="198" spans="2:12" s="43" customFormat="1" ht="24.75" customHeight="1">
      <c r="C198" s="155"/>
      <c r="D198" s="155"/>
      <c r="E198" s="155"/>
      <c r="F198" s="161"/>
      <c r="G198" s="956" t="s">
        <v>400</v>
      </c>
      <c r="H198" s="957"/>
      <c r="I198" s="662">
        <f>SUM(I195:I197)</f>
        <v>0</v>
      </c>
      <c r="J198" s="162"/>
      <c r="K198" s="162"/>
      <c r="L198" s="163"/>
    </row>
    <row r="199" spans="2:12" s="43" customFormat="1" ht="16.5" customHeight="1">
      <c r="B199" s="159" t="s">
        <v>401</v>
      </c>
      <c r="C199" s="159"/>
      <c r="D199" s="157"/>
      <c r="E199" s="157"/>
      <c r="F199" s="155"/>
      <c r="G199" s="156"/>
      <c r="H199" s="155"/>
      <c r="I199" s="161"/>
      <c r="J199" s="108"/>
      <c r="K199" s="108" t="s">
        <v>224</v>
      </c>
      <c r="L199" s="155"/>
    </row>
    <row r="200" spans="2:12" s="43" customFormat="1" ht="35.25" customHeight="1">
      <c r="B200" s="485" t="s">
        <v>273</v>
      </c>
      <c r="C200" s="958" t="s">
        <v>402</v>
      </c>
      <c r="D200" s="958"/>
      <c r="E200" s="959"/>
      <c r="F200" s="485" t="s">
        <v>298</v>
      </c>
      <c r="G200" s="513" t="s">
        <v>370</v>
      </c>
      <c r="H200" s="515" t="s">
        <v>371</v>
      </c>
      <c r="I200" s="514" t="s">
        <v>372</v>
      </c>
      <c r="J200" s="643" t="s">
        <v>373</v>
      </c>
      <c r="K200" s="642" t="s">
        <v>289</v>
      </c>
      <c r="L200" s="156"/>
    </row>
    <row r="201" spans="2:12" s="43" customFormat="1" ht="19.5" customHeight="1">
      <c r="B201" s="658"/>
      <c r="C201" s="955"/>
      <c r="D201" s="955"/>
      <c r="E201" s="955"/>
      <c r="F201" s="654"/>
      <c r="G201" s="655"/>
      <c r="H201" s="661"/>
      <c r="I201" s="649" t="str">
        <f>IFERROR(ROUND(IF(G201="","",IF(G201="10%税込",F201*H201/1.1,IF(G201="税抜",F201*H201))),0),"")</f>
        <v/>
      </c>
      <c r="J201" s="657"/>
      <c r="K201" s="657"/>
      <c r="L201" s="160"/>
    </row>
    <row r="202" spans="2:12" s="43" customFormat="1" ht="19.5" customHeight="1">
      <c r="B202" s="658"/>
      <c r="C202" s="955"/>
      <c r="D202" s="955"/>
      <c r="E202" s="955"/>
      <c r="F202" s="654"/>
      <c r="G202" s="655"/>
      <c r="H202" s="661"/>
      <c r="I202" s="649" t="str">
        <f t="shared" ref="I202:I220" si="9">IFERROR(ROUND(IF(G202="","",IF(G202="10%税込",F202*H202/1.1,IF(G202="税抜",F202*H202))),0),"")</f>
        <v/>
      </c>
      <c r="J202" s="657"/>
      <c r="K202" s="657"/>
      <c r="L202" s="160"/>
    </row>
    <row r="203" spans="2:12" s="43" customFormat="1" ht="19.5" customHeight="1">
      <c r="B203" s="658"/>
      <c r="C203" s="955"/>
      <c r="D203" s="955"/>
      <c r="E203" s="955"/>
      <c r="F203" s="654"/>
      <c r="G203" s="655"/>
      <c r="H203" s="661"/>
      <c r="I203" s="649" t="str">
        <f t="shared" si="9"/>
        <v/>
      </c>
      <c r="J203" s="657"/>
      <c r="K203" s="657"/>
      <c r="L203" s="160"/>
    </row>
    <row r="204" spans="2:12" s="43" customFormat="1" ht="19.5" customHeight="1">
      <c r="B204" s="658"/>
      <c r="C204" s="955"/>
      <c r="D204" s="955"/>
      <c r="E204" s="955"/>
      <c r="F204" s="654"/>
      <c r="G204" s="655"/>
      <c r="H204" s="661"/>
      <c r="I204" s="649" t="str">
        <f t="shared" si="9"/>
        <v/>
      </c>
      <c r="J204" s="657"/>
      <c r="K204" s="657"/>
      <c r="L204" s="160"/>
    </row>
    <row r="205" spans="2:12" s="43" customFormat="1" ht="19.5" customHeight="1">
      <c r="B205" s="658"/>
      <c r="C205" s="955"/>
      <c r="D205" s="955"/>
      <c r="E205" s="955"/>
      <c r="F205" s="654"/>
      <c r="G205" s="655"/>
      <c r="H205" s="661"/>
      <c r="I205" s="649" t="str">
        <f t="shared" si="9"/>
        <v/>
      </c>
      <c r="J205" s="657"/>
      <c r="K205" s="657"/>
      <c r="L205" s="160"/>
    </row>
    <row r="206" spans="2:12" s="43" customFormat="1" ht="19.5" customHeight="1">
      <c r="B206" s="658"/>
      <c r="C206" s="955"/>
      <c r="D206" s="955"/>
      <c r="E206" s="955"/>
      <c r="F206" s="654"/>
      <c r="G206" s="655"/>
      <c r="H206" s="661"/>
      <c r="I206" s="649" t="str">
        <f t="shared" si="9"/>
        <v/>
      </c>
      <c r="J206" s="657"/>
      <c r="K206" s="657"/>
      <c r="L206" s="160"/>
    </row>
    <row r="207" spans="2:12" s="43" customFormat="1" ht="19.5" customHeight="1">
      <c r="B207" s="658"/>
      <c r="C207" s="955"/>
      <c r="D207" s="955"/>
      <c r="E207" s="955"/>
      <c r="F207" s="654"/>
      <c r="G207" s="655"/>
      <c r="H207" s="661"/>
      <c r="I207" s="649" t="str">
        <f t="shared" si="9"/>
        <v/>
      </c>
      <c r="J207" s="657"/>
      <c r="K207" s="657"/>
      <c r="L207" s="160"/>
    </row>
    <row r="208" spans="2:12" s="43" customFormat="1" ht="19.5" customHeight="1">
      <c r="B208" s="658"/>
      <c r="C208" s="955"/>
      <c r="D208" s="955"/>
      <c r="E208" s="955"/>
      <c r="F208" s="654"/>
      <c r="G208" s="655"/>
      <c r="H208" s="661"/>
      <c r="I208" s="649" t="str">
        <f t="shared" si="9"/>
        <v/>
      </c>
      <c r="J208" s="657"/>
      <c r="K208" s="657"/>
      <c r="L208" s="160"/>
    </row>
    <row r="209" spans="2:12" s="43" customFormat="1" ht="19.5" customHeight="1">
      <c r="B209" s="658"/>
      <c r="C209" s="955"/>
      <c r="D209" s="955"/>
      <c r="E209" s="955"/>
      <c r="F209" s="654"/>
      <c r="G209" s="655"/>
      <c r="H209" s="661"/>
      <c r="I209" s="649" t="str">
        <f t="shared" si="9"/>
        <v/>
      </c>
      <c r="J209" s="657"/>
      <c r="K209" s="657"/>
      <c r="L209" s="160"/>
    </row>
    <row r="210" spans="2:12" s="43" customFormat="1" ht="19.5" customHeight="1">
      <c r="B210" s="658"/>
      <c r="C210" s="955"/>
      <c r="D210" s="955"/>
      <c r="E210" s="955"/>
      <c r="F210" s="654"/>
      <c r="G210" s="655"/>
      <c r="H210" s="661"/>
      <c r="I210" s="649" t="str">
        <f t="shared" si="9"/>
        <v/>
      </c>
      <c r="J210" s="657"/>
      <c r="K210" s="657"/>
      <c r="L210" s="160"/>
    </row>
    <row r="211" spans="2:12" s="43" customFormat="1" ht="19.5" customHeight="1">
      <c r="B211" s="658"/>
      <c r="C211" s="955"/>
      <c r="D211" s="955"/>
      <c r="E211" s="955"/>
      <c r="F211" s="654"/>
      <c r="G211" s="655"/>
      <c r="H211" s="661"/>
      <c r="I211" s="649" t="str">
        <f t="shared" si="9"/>
        <v/>
      </c>
      <c r="J211" s="657"/>
      <c r="K211" s="657"/>
      <c r="L211" s="160"/>
    </row>
    <row r="212" spans="2:12" s="43" customFormat="1" ht="19.5" customHeight="1">
      <c r="B212" s="658"/>
      <c r="C212" s="955"/>
      <c r="D212" s="955"/>
      <c r="E212" s="955"/>
      <c r="F212" s="654"/>
      <c r="G212" s="655"/>
      <c r="H212" s="661"/>
      <c r="I212" s="649" t="str">
        <f t="shared" si="9"/>
        <v/>
      </c>
      <c r="J212" s="657"/>
      <c r="K212" s="657"/>
      <c r="L212" s="160"/>
    </row>
    <row r="213" spans="2:12" s="43" customFormat="1" ht="19.5" customHeight="1">
      <c r="B213" s="658"/>
      <c r="C213" s="955"/>
      <c r="D213" s="955"/>
      <c r="E213" s="955"/>
      <c r="F213" s="654"/>
      <c r="G213" s="655"/>
      <c r="H213" s="661"/>
      <c r="I213" s="649" t="str">
        <f t="shared" si="9"/>
        <v/>
      </c>
      <c r="J213" s="657"/>
      <c r="K213" s="657"/>
      <c r="L213" s="160"/>
    </row>
    <row r="214" spans="2:12" s="43" customFormat="1" ht="19.5" customHeight="1">
      <c r="B214" s="658"/>
      <c r="C214" s="955"/>
      <c r="D214" s="955"/>
      <c r="E214" s="955"/>
      <c r="F214" s="654"/>
      <c r="G214" s="655"/>
      <c r="H214" s="661"/>
      <c r="I214" s="649" t="str">
        <f t="shared" si="9"/>
        <v/>
      </c>
      <c r="J214" s="657"/>
      <c r="K214" s="657"/>
      <c r="L214" s="160"/>
    </row>
    <row r="215" spans="2:12" s="43" customFormat="1" ht="19.5" customHeight="1">
      <c r="B215" s="658"/>
      <c r="C215" s="955"/>
      <c r="D215" s="955"/>
      <c r="E215" s="955"/>
      <c r="F215" s="654"/>
      <c r="G215" s="655"/>
      <c r="H215" s="661"/>
      <c r="I215" s="649" t="str">
        <f t="shared" si="9"/>
        <v/>
      </c>
      <c r="J215" s="657"/>
      <c r="K215" s="657"/>
      <c r="L215" s="160"/>
    </row>
    <row r="216" spans="2:12" s="43" customFormat="1" ht="19.5" customHeight="1">
      <c r="B216" s="658"/>
      <c r="C216" s="955"/>
      <c r="D216" s="955"/>
      <c r="E216" s="955"/>
      <c r="F216" s="654"/>
      <c r="G216" s="655"/>
      <c r="H216" s="661"/>
      <c r="I216" s="649" t="str">
        <f t="shared" si="9"/>
        <v/>
      </c>
      <c r="J216" s="657"/>
      <c r="K216" s="657"/>
      <c r="L216" s="160"/>
    </row>
    <row r="217" spans="2:12" s="43" customFormat="1" ht="19.5" customHeight="1">
      <c r="B217" s="658"/>
      <c r="C217" s="955"/>
      <c r="D217" s="955"/>
      <c r="E217" s="955"/>
      <c r="F217" s="654"/>
      <c r="G217" s="655"/>
      <c r="H217" s="661"/>
      <c r="I217" s="649" t="str">
        <f t="shared" si="9"/>
        <v/>
      </c>
      <c r="J217" s="657"/>
      <c r="K217" s="657"/>
      <c r="L217" s="160"/>
    </row>
    <row r="218" spans="2:12" s="43" customFormat="1" ht="19.5" customHeight="1">
      <c r="B218" s="658"/>
      <c r="C218" s="955"/>
      <c r="D218" s="955"/>
      <c r="E218" s="955"/>
      <c r="F218" s="654"/>
      <c r="G218" s="655"/>
      <c r="H218" s="661"/>
      <c r="I218" s="649" t="str">
        <f t="shared" si="9"/>
        <v/>
      </c>
      <c r="J218" s="657"/>
      <c r="K218" s="657"/>
      <c r="L218" s="160"/>
    </row>
    <row r="219" spans="2:12" s="43" customFormat="1" ht="19.5" customHeight="1">
      <c r="B219" s="658"/>
      <c r="C219" s="955"/>
      <c r="D219" s="955"/>
      <c r="E219" s="955"/>
      <c r="F219" s="654"/>
      <c r="G219" s="655"/>
      <c r="H219" s="661"/>
      <c r="I219" s="649" t="str">
        <f t="shared" si="9"/>
        <v/>
      </c>
      <c r="J219" s="657"/>
      <c r="K219" s="657"/>
      <c r="L219" s="160"/>
    </row>
    <row r="220" spans="2:12" s="43" customFormat="1" ht="19.5" customHeight="1">
      <c r="B220" s="658"/>
      <c r="C220" s="955"/>
      <c r="D220" s="955"/>
      <c r="E220" s="955"/>
      <c r="F220" s="654"/>
      <c r="G220" s="655"/>
      <c r="H220" s="661"/>
      <c r="I220" s="649" t="str">
        <f t="shared" si="9"/>
        <v/>
      </c>
      <c r="J220" s="657"/>
      <c r="K220" s="657"/>
      <c r="L220" s="160"/>
    </row>
    <row r="221" spans="2:12" s="43" customFormat="1" ht="24.75" customHeight="1">
      <c r="B221" s="155"/>
      <c r="C221" s="155"/>
      <c r="D221" s="155"/>
      <c r="E221" s="155"/>
      <c r="F221" s="161"/>
      <c r="G221" s="956" t="s">
        <v>403</v>
      </c>
      <c r="H221" s="957"/>
      <c r="I221" s="662">
        <f>SUM(I201:I220)</f>
        <v>0</v>
      </c>
      <c r="J221" s="162"/>
      <c r="K221" s="162"/>
      <c r="L221" s="163"/>
    </row>
    <row r="222" spans="2:12" ht="16.5" customHeight="1"/>
    <row r="226" spans="3:15">
      <c r="C226" s="155"/>
      <c r="D226" s="155"/>
      <c r="E226" s="155"/>
      <c r="G226" s="155"/>
      <c r="O226" s="155"/>
    </row>
    <row r="227" spans="3:15">
      <c r="C227" s="155"/>
      <c r="D227" s="155"/>
      <c r="E227" s="155"/>
      <c r="G227" s="155"/>
      <c r="O227" s="155"/>
    </row>
    <row r="228" spans="3:15">
      <c r="C228" s="155"/>
      <c r="D228" s="155"/>
      <c r="E228" s="155"/>
      <c r="G228" s="155"/>
      <c r="O228" s="155"/>
    </row>
    <row r="229" spans="3:15" ht="18" customHeight="1">
      <c r="C229" s="155"/>
      <c r="D229" s="155"/>
      <c r="E229" s="155"/>
      <c r="G229" s="155"/>
      <c r="O229" s="155"/>
    </row>
    <row r="230" spans="3:15" ht="18" customHeight="1">
      <c r="C230" s="155"/>
      <c r="D230" s="155"/>
      <c r="E230" s="155"/>
      <c r="G230" s="155"/>
      <c r="O230" s="155"/>
    </row>
    <row r="231" spans="3:15" ht="18" customHeight="1">
      <c r="C231" s="155"/>
      <c r="D231" s="155"/>
      <c r="E231" s="155"/>
      <c r="G231" s="155"/>
      <c r="O231" s="155"/>
    </row>
    <row r="232" spans="3:15" ht="18" customHeight="1">
      <c r="C232" s="155"/>
      <c r="D232" s="155"/>
      <c r="E232" s="155"/>
      <c r="G232" s="155"/>
      <c r="O232" s="155"/>
    </row>
    <row r="233" spans="3:15" ht="18" customHeight="1">
      <c r="C233" s="155"/>
      <c r="D233" s="155"/>
      <c r="E233" s="155"/>
      <c r="G233" s="155"/>
      <c r="O233" s="155"/>
    </row>
  </sheetData>
  <mergeCells count="201">
    <mergeCell ref="C175:E175"/>
    <mergeCell ref="C176:E176"/>
    <mergeCell ref="C195:E195"/>
    <mergeCell ref="C76:E76"/>
    <mergeCell ref="C77:E77"/>
    <mergeCell ref="C78:E78"/>
    <mergeCell ref="C79:E79"/>
    <mergeCell ref="C80:E80"/>
    <mergeCell ref="C111:E111"/>
    <mergeCell ref="C112:E112"/>
    <mergeCell ref="C113:E113"/>
    <mergeCell ref="C114:E114"/>
    <mergeCell ref="C115:E115"/>
    <mergeCell ref="C119:E119"/>
    <mergeCell ref="C140:E140"/>
    <mergeCell ref="C141:E141"/>
    <mergeCell ref="C142:E142"/>
    <mergeCell ref="C138:E138"/>
    <mergeCell ref="C139:E139"/>
    <mergeCell ref="C105:E105"/>
    <mergeCell ref="C106:E106"/>
    <mergeCell ref="C107:E107"/>
    <mergeCell ref="C108:E108"/>
    <mergeCell ref="C109:E109"/>
    <mergeCell ref="C110:E110"/>
    <mergeCell ref="C116:E116"/>
    <mergeCell ref="C117:E117"/>
    <mergeCell ref="C118:E118"/>
    <mergeCell ref="C87:E87"/>
    <mergeCell ref="C88:E88"/>
    <mergeCell ref="C89:E89"/>
    <mergeCell ref="C90:E90"/>
    <mergeCell ref="C91:E91"/>
    <mergeCell ref="C92:E92"/>
    <mergeCell ref="C104:E104"/>
    <mergeCell ref="C100:E100"/>
    <mergeCell ref="C96:E96"/>
    <mergeCell ref="C97:E97"/>
    <mergeCell ref="C95:E95"/>
    <mergeCell ref="C73:E73"/>
    <mergeCell ref="C74:E74"/>
    <mergeCell ref="C75:E75"/>
    <mergeCell ref="C81:E81"/>
    <mergeCell ref="C82:E82"/>
    <mergeCell ref="C83:E83"/>
    <mergeCell ref="C84:E84"/>
    <mergeCell ref="C48:E48"/>
    <mergeCell ref="C49:E49"/>
    <mergeCell ref="C50:E50"/>
    <mergeCell ref="C51:E51"/>
    <mergeCell ref="C52:E52"/>
    <mergeCell ref="C53:E53"/>
    <mergeCell ref="C54:E54"/>
    <mergeCell ref="G37:H37"/>
    <mergeCell ref="G35:H35"/>
    <mergeCell ref="C26:D26"/>
    <mergeCell ref="C27:D27"/>
    <mergeCell ref="C28:D28"/>
    <mergeCell ref="C56:E56"/>
    <mergeCell ref="C34:D34"/>
    <mergeCell ref="C71:E71"/>
    <mergeCell ref="C39:E39"/>
    <mergeCell ref="C59:E59"/>
    <mergeCell ref="C60:E60"/>
    <mergeCell ref="C58:E58"/>
    <mergeCell ref="C41:E41"/>
    <mergeCell ref="C42:E42"/>
    <mergeCell ref="C43:E43"/>
    <mergeCell ref="C44:E44"/>
    <mergeCell ref="C45:E45"/>
    <mergeCell ref="C46:E46"/>
    <mergeCell ref="C47:E47"/>
    <mergeCell ref="G198:H198"/>
    <mergeCell ref="G167:H167"/>
    <mergeCell ref="G191:H191"/>
    <mergeCell ref="G154:H154"/>
    <mergeCell ref="G147:H147"/>
    <mergeCell ref="C57:E57"/>
    <mergeCell ref="C124:E124"/>
    <mergeCell ref="C129:E129"/>
    <mergeCell ref="C130:E130"/>
    <mergeCell ref="C120:E120"/>
    <mergeCell ref="C126:E126"/>
    <mergeCell ref="C125:E125"/>
    <mergeCell ref="C133:E133"/>
    <mergeCell ref="C127:E127"/>
    <mergeCell ref="C128:E128"/>
    <mergeCell ref="C122:E122"/>
    <mergeCell ref="C123:E123"/>
    <mergeCell ref="C157:E157"/>
    <mergeCell ref="C150:E150"/>
    <mergeCell ref="C136:E136"/>
    <mergeCell ref="C137:E137"/>
    <mergeCell ref="C143:E143"/>
    <mergeCell ref="C144:E144"/>
    <mergeCell ref="C145:E145"/>
    <mergeCell ref="C5:D5"/>
    <mergeCell ref="C4:D4"/>
    <mergeCell ref="C40:E40"/>
    <mergeCell ref="C21:D21"/>
    <mergeCell ref="C30:D30"/>
    <mergeCell ref="C31:D31"/>
    <mergeCell ref="C22:D22"/>
    <mergeCell ref="C23:D23"/>
    <mergeCell ref="C29:D29"/>
    <mergeCell ref="C24:D24"/>
    <mergeCell ref="C6:D6"/>
    <mergeCell ref="C7:D7"/>
    <mergeCell ref="C8:D8"/>
    <mergeCell ref="C9:D9"/>
    <mergeCell ref="C10:D10"/>
    <mergeCell ref="C11:D11"/>
    <mergeCell ref="C12:D12"/>
    <mergeCell ref="C13:D13"/>
    <mergeCell ref="C14:D14"/>
    <mergeCell ref="C33:D33"/>
    <mergeCell ref="C32:D32"/>
    <mergeCell ref="C19:D19"/>
    <mergeCell ref="C20:D20"/>
    <mergeCell ref="C15:D15"/>
    <mergeCell ref="C16:D16"/>
    <mergeCell ref="C17:D17"/>
    <mergeCell ref="C18:D18"/>
    <mergeCell ref="C25:D25"/>
    <mergeCell ref="C65:E65"/>
    <mergeCell ref="C66:E66"/>
    <mergeCell ref="C132:E132"/>
    <mergeCell ref="C103:E103"/>
    <mergeCell ref="C121:E121"/>
    <mergeCell ref="C70:E70"/>
    <mergeCell ref="C99:E99"/>
    <mergeCell ref="C94:E94"/>
    <mergeCell ref="C93:E93"/>
    <mergeCell ref="C67:E67"/>
    <mergeCell ref="C55:E55"/>
    <mergeCell ref="C62:E62"/>
    <mergeCell ref="C61:E61"/>
    <mergeCell ref="C63:E63"/>
    <mergeCell ref="C64:E64"/>
    <mergeCell ref="C98:E98"/>
    <mergeCell ref="C131:E131"/>
    <mergeCell ref="C85:E85"/>
    <mergeCell ref="C86:E86"/>
    <mergeCell ref="C72:E72"/>
    <mergeCell ref="C146:E146"/>
    <mergeCell ref="C153:E153"/>
    <mergeCell ref="C152:E152"/>
    <mergeCell ref="C182:E182"/>
    <mergeCell ref="C164:E164"/>
    <mergeCell ref="C165:E165"/>
    <mergeCell ref="C161:E161"/>
    <mergeCell ref="C159:E159"/>
    <mergeCell ref="C158:E158"/>
    <mergeCell ref="C162:E162"/>
    <mergeCell ref="C163:E163"/>
    <mergeCell ref="C170:E170"/>
    <mergeCell ref="C166:E166"/>
    <mergeCell ref="C171:E171"/>
    <mergeCell ref="C151:E151"/>
    <mergeCell ref="C160:E160"/>
    <mergeCell ref="C177:E177"/>
    <mergeCell ref="C178:E178"/>
    <mergeCell ref="C179:E179"/>
    <mergeCell ref="C180:E180"/>
    <mergeCell ref="C181:E181"/>
    <mergeCell ref="C172:E172"/>
    <mergeCell ref="C173:E173"/>
    <mergeCell ref="C174:E174"/>
    <mergeCell ref="C183:E183"/>
    <mergeCell ref="C184:E184"/>
    <mergeCell ref="C185:E185"/>
    <mergeCell ref="C186:E186"/>
    <mergeCell ref="C189:E189"/>
    <mergeCell ref="C190:E190"/>
    <mergeCell ref="C197:E197"/>
    <mergeCell ref="C196:E196"/>
    <mergeCell ref="C194:E194"/>
    <mergeCell ref="C187:E187"/>
    <mergeCell ref="C188:E188"/>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5">
    <dataValidation imeMode="on" allowBlank="1" showInputMessage="1" showErrorMessage="1" sqref="J195:K197 C158 C5:E34 J5:K34 J137:K146 J171:K190 C137:C146 J151:K153 C104:E133 J104:K133 C151:C152 C71:E100 J71:K100 J158:K166 J40:K67 C40:E67 J201:K220" xr:uid="{00000000-0002-0000-0900-000000000000}"/>
    <dataValidation imeMode="off" allowBlank="1" showInputMessage="1" showErrorMessage="1" sqref="F195:F197 H5:H34 B195:C197 C153 F5:F34 B5:B34 H137:H146 B137:B146 F171:F190 F137:F146 H171:H190 B171:C190 H151:H153 H104:H133 F104:F133 B104:B133 B151:B153 F151:F153 H195:H197 F71:F100 B71:B100 H71:H100 C159:C166 F158:F166 H158:H166 B158:B166 H40:H67 B40:B67 F40:F67 F201:F220 H201:H220 B201:C220" xr:uid="{00000000-0002-0000-0900-000001000000}"/>
    <dataValidation type="list" allowBlank="1" showInputMessage="1" showErrorMessage="1" sqref="G5:G34 G195:G197" xr:uid="{00000000-0002-0000-0900-000002000000}">
      <formula1>"8%税込,10%税込,税抜"</formula1>
    </dataValidation>
    <dataValidation type="list" allowBlank="1" showInputMessage="1" showErrorMessage="1" sqref="G40:G67 G71:G100 G104:G133 G137:G146 G158:G166 G171:G190 G201:G220" xr:uid="{00000000-0002-0000-0900-000003000000}">
      <formula1>"10%税込,税抜"</formula1>
    </dataValidation>
    <dataValidation type="list" allowBlank="1" showInputMessage="1" showErrorMessage="1" sqref="K1" xr:uid="{00000000-0002-0000-0900-000004000000}">
      <formula1>"見積書　別紙６,別紙６"</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K1" sqref="K1"/>
    </sheetView>
  </sheetViews>
  <sheetFormatPr defaultRowHeight="20.25" customHeight="1"/>
  <cols>
    <col min="1" max="1" width="68.875" style="43" customWidth="1"/>
    <col min="2" max="2" width="15.625" style="43" customWidth="1"/>
    <col min="3" max="3" width="19.875" style="43" customWidth="1"/>
    <col min="4" max="4" width="9.625" style="43" customWidth="1"/>
    <col min="5" max="5" width="6.5" style="54" customWidth="1"/>
    <col min="6" max="6" width="21.625" style="43" customWidth="1"/>
    <col min="7" max="7" width="9" style="43" customWidth="1"/>
    <col min="8" max="8" width="4" style="43" customWidth="1"/>
    <col min="9" max="9" width="12.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5" style="54" customWidth="1"/>
    <col min="17" max="17" width="27" style="43" customWidth="1"/>
    <col min="18" max="18" width="9" style="43" customWidth="1"/>
    <col min="19" max="19" width="4" style="43" customWidth="1"/>
    <col min="20" max="20" width="12.5" style="43" customWidth="1"/>
    <col min="21" max="21" width="4.375" style="43" customWidth="1"/>
    <col min="22" max="22" width="15.375" style="43" customWidth="1"/>
    <col min="23" max="258" width="9" style="43"/>
    <col min="259" max="260" width="15.625" style="43" customWidth="1"/>
    <col min="261" max="262" width="10.625" style="43" customWidth="1"/>
    <col min="263" max="263" width="5.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
        <v>404</v>
      </c>
      <c r="L1" s="111"/>
    </row>
    <row r="2" spans="2:12" ht="20.25" customHeight="1">
      <c r="B2" s="586" t="s">
        <v>405</v>
      </c>
      <c r="I2" s="973"/>
      <c r="J2" s="973"/>
      <c r="K2" s="263"/>
      <c r="L2" s="263"/>
    </row>
    <row r="3" spans="2:12" ht="20.25" customHeight="1">
      <c r="I3" s="108"/>
      <c r="J3" s="108"/>
      <c r="K3" s="108"/>
      <c r="L3" s="108"/>
    </row>
    <row r="4" spans="2:12" ht="20.25" customHeight="1">
      <c r="B4" s="43" t="s">
        <v>406</v>
      </c>
      <c r="C4" s="264">
        <f>基本情報!$E$22</f>
        <v>0</v>
      </c>
      <c r="D4" s="174" t="s">
        <v>407</v>
      </c>
      <c r="E4" s="974">
        <f>基本情報!$E$23</f>
        <v>0</v>
      </c>
      <c r="F4" s="974"/>
      <c r="G4" s="111"/>
      <c r="H4" s="110"/>
      <c r="I4" s="110"/>
      <c r="J4" s="108"/>
      <c r="K4" s="108"/>
      <c r="L4" s="108"/>
    </row>
    <row r="5" spans="2:12" ht="20.25" customHeight="1">
      <c r="B5" s="43" t="s">
        <v>408</v>
      </c>
      <c r="C5" s="264">
        <f>基本情報!$E$26</f>
        <v>0</v>
      </c>
      <c r="D5" s="174" t="s">
        <v>407</v>
      </c>
      <c r="E5" s="974">
        <f>基本情報!$E$27</f>
        <v>0</v>
      </c>
      <c r="F5" s="974"/>
      <c r="G5" s="975" t="s">
        <v>409</v>
      </c>
      <c r="H5" s="975"/>
      <c r="I5" s="54">
        <f>'【7-1】見・配置表'!J5</f>
        <v>0</v>
      </c>
      <c r="J5" s="43" t="s">
        <v>410</v>
      </c>
    </row>
    <row r="6" spans="2:12" ht="20.25" customHeight="1">
      <c r="I6" s="108"/>
      <c r="J6" s="108"/>
      <c r="K6" s="108"/>
      <c r="L6" s="108"/>
    </row>
    <row r="7" spans="2:12" ht="20.25" customHeight="1">
      <c r="B7" s="189" t="s">
        <v>411</v>
      </c>
      <c r="C7" s="189" t="s">
        <v>412</v>
      </c>
      <c r="D7" s="976" t="s">
        <v>413</v>
      </c>
      <c r="E7" s="977"/>
      <c r="F7" s="978" t="s">
        <v>414</v>
      </c>
      <c r="G7" s="978"/>
      <c r="H7" s="978"/>
      <c r="I7" s="976" t="s">
        <v>415</v>
      </c>
      <c r="J7" s="979"/>
      <c r="K7" s="189" t="s">
        <v>243</v>
      </c>
      <c r="L7" s="108"/>
    </row>
    <row r="8" spans="2:12" ht="20.25" customHeight="1">
      <c r="B8" s="982" t="s">
        <v>416</v>
      </c>
      <c r="C8" s="831"/>
      <c r="D8" s="176"/>
      <c r="E8" s="116"/>
      <c r="F8" s="468" t="s">
        <v>417</v>
      </c>
      <c r="G8" s="416">
        <f>IF('【7-1】見・配置表'!H7="","",'【7-1】見・配置表'!H7)</f>
        <v>0</v>
      </c>
      <c r="H8" s="177" t="s">
        <v>418</v>
      </c>
      <c r="I8" s="984">
        <f>D9*G10</f>
        <v>0</v>
      </c>
      <c r="J8" s="986" t="s">
        <v>419</v>
      </c>
      <c r="K8" s="831"/>
      <c r="L8" s="175"/>
    </row>
    <row r="9" spans="2:12" ht="20.25" customHeight="1">
      <c r="B9" s="982"/>
      <c r="C9" s="832"/>
      <c r="D9" s="465">
        <f>単価表!$B$47</f>
        <v>31100</v>
      </c>
      <c r="E9" s="178" t="s">
        <v>420</v>
      </c>
      <c r="F9" s="179" t="s">
        <v>421</v>
      </c>
      <c r="G9" s="417">
        <f>IF('【7-1】見・配置表'!H8="","",'【7-1】見・配置表'!H8)</f>
        <v>0</v>
      </c>
      <c r="H9" s="180" t="s">
        <v>418</v>
      </c>
      <c r="I9" s="984"/>
      <c r="J9" s="986"/>
      <c r="K9" s="832"/>
      <c r="L9" s="175"/>
    </row>
    <row r="10" spans="2:12" ht="20.25" customHeight="1">
      <c r="B10" s="983"/>
      <c r="C10" s="833"/>
      <c r="F10" s="469" t="s">
        <v>422</v>
      </c>
      <c r="G10" s="181">
        <f>SUM(G8:G9)</f>
        <v>0</v>
      </c>
      <c r="H10" s="182" t="s">
        <v>423</v>
      </c>
      <c r="I10" s="985"/>
      <c r="J10" s="987"/>
      <c r="K10" s="833"/>
      <c r="L10" s="175"/>
    </row>
    <row r="11" spans="2:12" ht="20.25" customHeight="1">
      <c r="B11" s="978" t="s">
        <v>424</v>
      </c>
      <c r="C11" s="831"/>
      <c r="D11" s="183"/>
      <c r="E11" s="184"/>
      <c r="F11" s="691" t="s">
        <v>425</v>
      </c>
      <c r="G11" s="692">
        <f>IF('【7-1】見・配置表'!P7="","",'【7-1】見・配置表'!P7)</f>
        <v>0</v>
      </c>
      <c r="H11" s="693" t="s">
        <v>418</v>
      </c>
      <c r="I11" s="988">
        <f>D12*G13</f>
        <v>0</v>
      </c>
      <c r="J11" s="989" t="s">
        <v>419</v>
      </c>
      <c r="K11" s="831"/>
      <c r="L11" s="175"/>
    </row>
    <row r="12" spans="2:12" ht="20.25" customHeight="1">
      <c r="B12" s="978"/>
      <c r="C12" s="832"/>
      <c r="D12" s="465">
        <f>単価表!$B$48</f>
        <v>22600</v>
      </c>
      <c r="E12" s="177" t="s">
        <v>420</v>
      </c>
      <c r="F12" s="469" t="s">
        <v>421</v>
      </c>
      <c r="G12" s="181">
        <f>IF('【7-1】見・配置表'!P8="","",'【7-1】見・配置表'!P8)</f>
        <v>0</v>
      </c>
      <c r="H12" s="182" t="s">
        <v>418</v>
      </c>
      <c r="I12" s="984"/>
      <c r="J12" s="986"/>
      <c r="K12" s="832"/>
      <c r="L12" s="175"/>
    </row>
    <row r="13" spans="2:12" ht="20.25" customHeight="1">
      <c r="B13" s="978"/>
      <c r="C13" s="833"/>
      <c r="D13" s="283"/>
      <c r="E13" s="516"/>
      <c r="F13" s="467" t="s">
        <v>422</v>
      </c>
      <c r="G13" s="181">
        <f>SUM(G11:G12)</f>
        <v>0</v>
      </c>
      <c r="H13" s="182" t="s">
        <v>423</v>
      </c>
      <c r="I13" s="985"/>
      <c r="J13" s="987"/>
      <c r="K13" s="833"/>
      <c r="L13" s="175"/>
    </row>
    <row r="14" spans="2:12" ht="24" customHeight="1">
      <c r="B14" s="110" t="s">
        <v>426</v>
      </c>
      <c r="C14" s="110"/>
      <c r="D14" s="110"/>
      <c r="E14" s="185"/>
      <c r="F14" s="980" t="s">
        <v>427</v>
      </c>
      <c r="G14" s="980"/>
      <c r="H14" s="980"/>
      <c r="I14" s="186">
        <f>SUM(I8,I11)</f>
        <v>0</v>
      </c>
      <c r="J14" s="187" t="s">
        <v>428</v>
      </c>
      <c r="K14" s="58"/>
      <c r="L14" s="175"/>
    </row>
    <row r="15" spans="2:12" ht="23.25" customHeight="1">
      <c r="C15" s="110"/>
      <c r="D15" s="110"/>
      <c r="E15" s="185"/>
      <c r="F15" s="54"/>
      <c r="G15" s="54"/>
      <c r="H15" s="54"/>
      <c r="I15" s="188"/>
      <c r="J15" s="54"/>
      <c r="K15" s="54"/>
      <c r="L15" s="54"/>
    </row>
    <row r="16" spans="2:12" s="43" customFormat="1" ht="20.25" customHeight="1">
      <c r="B16" s="586" t="s">
        <v>429</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430</v>
      </c>
      <c r="C18" s="190"/>
      <c r="D18" s="191"/>
      <c r="E18" s="191"/>
      <c r="F18" s="969" t="s">
        <v>431</v>
      </c>
      <c r="G18" s="981"/>
      <c r="H18" s="970"/>
      <c r="I18" s="192">
        <f>IF(C18="",0,ROUND((I14*C18),0))</f>
        <v>0</v>
      </c>
      <c r="J18" s="193" t="s">
        <v>428</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5">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 type="list" allowBlank="1" showInputMessage="1" showErrorMessage="1" sqref="K1" xr:uid="{00000000-0002-0000-0A00-000004000000}">
      <formula1>"見積書　別紙７,別紙７"</formula1>
    </dataValidation>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pane="bottomLeft" activeCell="R2" sqref="R2"/>
      <selection activeCell="F15" sqref="F15"/>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6.5" style="43" customWidth="1"/>
    <col min="9" max="9" width="2.75" style="43" bestFit="1" customWidth="1"/>
    <col min="10" max="10" width="4" style="43" customWidth="1"/>
    <col min="11" max="11" width="6.25" style="43" customWidth="1"/>
    <col min="12" max="13" width="5.625" style="110" customWidth="1"/>
    <col min="14" max="14" width="15.125" style="110" customWidth="1"/>
    <col min="15" max="15" width="3.875" style="110" customWidth="1"/>
    <col min="16" max="16" width="36.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c r="D1" s="43"/>
      <c r="E1" s="43"/>
      <c r="P1" s="66" t="s">
        <v>432</v>
      </c>
    </row>
    <row r="2" spans="2:16" ht="19.5" customHeight="1">
      <c r="B2" s="1000" t="s">
        <v>433</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2"/>
      <c r="D7" s="1007" t="s">
        <v>435</v>
      </c>
      <c r="E7" s="1008"/>
      <c r="F7" s="1008"/>
      <c r="G7" s="1008"/>
      <c r="H7" s="517">
        <f>SUMIF(D14:D166,"",E14:E166)</f>
        <v>0</v>
      </c>
      <c r="J7" s="1001" t="s">
        <v>424</v>
      </c>
      <c r="K7" s="1009"/>
      <c r="L7" s="520" t="s">
        <v>436</v>
      </c>
      <c r="M7" s="520"/>
      <c r="N7" s="520"/>
      <c r="O7" s="521"/>
      <c r="P7" s="517">
        <f>SUMIF(L14:L166,"",M14:M166)</f>
        <v>0</v>
      </c>
    </row>
    <row r="8" spans="2:16" ht="20.100000000000001" customHeight="1">
      <c r="B8" s="1003"/>
      <c r="C8" s="1004"/>
      <c r="D8" s="1012" t="s">
        <v>437</v>
      </c>
      <c r="E8" s="1013"/>
      <c r="F8" s="1013"/>
      <c r="G8" s="1013"/>
      <c r="H8" s="518">
        <f>SUMIF(D14:D166,"●",E14:E166)</f>
        <v>0</v>
      </c>
      <c r="J8" s="1003"/>
      <c r="K8" s="1010"/>
      <c r="L8" s="466" t="s">
        <v>437</v>
      </c>
      <c r="M8" s="466"/>
      <c r="N8" s="466"/>
      <c r="O8" s="475"/>
      <c r="P8" s="518">
        <f>SUMIF(L14:L166,"●",M14:M166)</f>
        <v>0</v>
      </c>
    </row>
    <row r="9" spans="2:16" ht="20.100000000000001" customHeight="1">
      <c r="B9" s="1005"/>
      <c r="C9" s="1006"/>
      <c r="D9" s="1014" t="s">
        <v>438</v>
      </c>
      <c r="E9" s="1015"/>
      <c r="F9" s="1015"/>
      <c r="G9" s="1016"/>
      <c r="H9" s="519">
        <f>SUM(E14:E166)</f>
        <v>0</v>
      </c>
      <c r="J9" s="1005"/>
      <c r="K9" s="1011"/>
      <c r="L9" s="992" t="s">
        <v>438</v>
      </c>
      <c r="M9" s="992"/>
      <c r="N9" s="992"/>
      <c r="O9" s="522"/>
      <c r="P9" s="519">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996" t="s">
        <v>446</v>
      </c>
      <c r="H13" s="997"/>
      <c r="J13" s="996" t="s">
        <v>442</v>
      </c>
      <c r="K13" s="997"/>
      <c r="L13" s="449" t="s">
        <v>443</v>
      </c>
      <c r="M13" s="203" t="s">
        <v>444</v>
      </c>
      <c r="N13" s="203" t="s">
        <v>447</v>
      </c>
      <c r="O13" s="998" t="s">
        <v>446</v>
      </c>
      <c r="P13" s="999"/>
    </row>
    <row r="14" spans="2:16" ht="16.5" customHeight="1" thickTop="1">
      <c r="B14" s="994">
        <f>基本情報!$E$22</f>
        <v>0</v>
      </c>
      <c r="C14" s="995"/>
      <c r="D14" s="204"/>
      <c r="E14" s="205"/>
      <c r="F14" s="452"/>
      <c r="G14" s="993"/>
      <c r="H14" s="825"/>
      <c r="J14" s="994">
        <f>基本情報!$E$22</f>
        <v>0</v>
      </c>
      <c r="K14" s="995"/>
      <c r="L14" s="204" t="str">
        <f t="shared" ref="L14" si="0">IF(D14="","",D14)</f>
        <v/>
      </c>
      <c r="M14" s="205"/>
      <c r="N14" s="452"/>
      <c r="O14" s="993"/>
      <c r="P14" s="825"/>
    </row>
    <row r="15" spans="2:16" ht="16.5" customHeight="1">
      <c r="B15" s="990">
        <f t="shared" ref="B15:B78" si="1">IF(B14="","",B14+1)</f>
        <v>1</v>
      </c>
      <c r="C15" s="991" t="str">
        <f t="shared" ref="C15:C78" si="2">IF(C13="","",C13+1)</f>
        <v/>
      </c>
      <c r="D15" s="204"/>
      <c r="E15" s="205"/>
      <c r="F15" s="452"/>
      <c r="G15" s="993"/>
      <c r="H15" s="825"/>
      <c r="J15" s="990">
        <f t="shared" ref="J15:J78" si="3">IF(J14="","",J14+1)</f>
        <v>1</v>
      </c>
      <c r="K15" s="991" t="str">
        <f t="shared" ref="K15:K78" si="4">IF(K13="","",K13+1)</f>
        <v/>
      </c>
      <c r="L15" s="204" t="str">
        <f t="shared" ref="L15:L78" si="5">IF(D15="","",D15)</f>
        <v/>
      </c>
      <c r="M15" s="205"/>
      <c r="N15" s="452"/>
      <c r="O15" s="993"/>
      <c r="P15" s="825"/>
    </row>
    <row r="16" spans="2:16" ht="16.5" customHeight="1">
      <c r="B16" s="990">
        <f t="shared" si="1"/>
        <v>2</v>
      </c>
      <c r="C16" s="991" t="str">
        <f t="shared" si="2"/>
        <v/>
      </c>
      <c r="D16" s="204"/>
      <c r="E16" s="205"/>
      <c r="F16" s="452"/>
      <c r="G16" s="993"/>
      <c r="H16" s="825"/>
      <c r="J16" s="990">
        <f t="shared" si="3"/>
        <v>2</v>
      </c>
      <c r="K16" s="991" t="str">
        <f t="shared" si="4"/>
        <v/>
      </c>
      <c r="L16" s="204" t="str">
        <f t="shared" si="5"/>
        <v/>
      </c>
      <c r="M16" s="205"/>
      <c r="N16" s="452"/>
      <c r="O16" s="993"/>
      <c r="P16" s="825"/>
    </row>
    <row r="17" spans="2:16" ht="16.5" customHeight="1">
      <c r="B17" s="990">
        <f t="shared" si="1"/>
        <v>3</v>
      </c>
      <c r="C17" s="991" t="str">
        <f t="shared" si="2"/>
        <v/>
      </c>
      <c r="D17" s="204"/>
      <c r="E17" s="205"/>
      <c r="F17" s="452"/>
      <c r="G17" s="993"/>
      <c r="H17" s="825"/>
      <c r="J17" s="990">
        <f t="shared" si="3"/>
        <v>3</v>
      </c>
      <c r="K17" s="991" t="str">
        <f t="shared" si="4"/>
        <v/>
      </c>
      <c r="L17" s="204"/>
      <c r="M17" s="205"/>
      <c r="N17" s="452"/>
      <c r="O17" s="993"/>
      <c r="P17" s="825"/>
    </row>
    <row r="18" spans="2:16" ht="16.5" customHeight="1">
      <c r="B18" s="990">
        <f t="shared" si="1"/>
        <v>4</v>
      </c>
      <c r="C18" s="991" t="str">
        <f t="shared" si="2"/>
        <v/>
      </c>
      <c r="D18" s="204"/>
      <c r="E18" s="205"/>
      <c r="F18" s="452"/>
      <c r="G18" s="993"/>
      <c r="H18" s="825"/>
      <c r="J18" s="990">
        <f t="shared" si="3"/>
        <v>4</v>
      </c>
      <c r="K18" s="991" t="str">
        <f t="shared" si="4"/>
        <v/>
      </c>
      <c r="L18" s="204"/>
      <c r="M18" s="205"/>
      <c r="N18" s="452"/>
      <c r="O18" s="993"/>
      <c r="P18" s="825"/>
    </row>
    <row r="19" spans="2:16" ht="16.5" customHeight="1">
      <c r="B19" s="990">
        <f t="shared" si="1"/>
        <v>5</v>
      </c>
      <c r="C19" s="991" t="str">
        <f t="shared" si="2"/>
        <v/>
      </c>
      <c r="D19" s="204"/>
      <c r="E19" s="205"/>
      <c r="F19" s="452"/>
      <c r="G19" s="993"/>
      <c r="H19" s="825"/>
      <c r="J19" s="990">
        <f t="shared" si="3"/>
        <v>5</v>
      </c>
      <c r="K19" s="991" t="str">
        <f t="shared" si="4"/>
        <v/>
      </c>
      <c r="L19" s="204"/>
      <c r="M19" s="205"/>
      <c r="N19" s="452"/>
      <c r="O19" s="993"/>
      <c r="P19" s="825"/>
    </row>
    <row r="20" spans="2:16" ht="16.5" customHeight="1">
      <c r="B20" s="990">
        <f t="shared" si="1"/>
        <v>6</v>
      </c>
      <c r="C20" s="991" t="str">
        <f t="shared" si="2"/>
        <v/>
      </c>
      <c r="D20" s="204"/>
      <c r="E20" s="205"/>
      <c r="F20" s="452"/>
      <c r="G20" s="993"/>
      <c r="H20" s="825"/>
      <c r="J20" s="990">
        <f t="shared" si="3"/>
        <v>6</v>
      </c>
      <c r="K20" s="991" t="str">
        <f t="shared" si="4"/>
        <v/>
      </c>
      <c r="L20" s="204" t="str">
        <f t="shared" si="5"/>
        <v/>
      </c>
      <c r="M20" s="205"/>
      <c r="N20" s="452"/>
      <c r="O20" s="993"/>
      <c r="P20" s="825"/>
    </row>
    <row r="21" spans="2:16" ht="16.5" customHeight="1">
      <c r="B21" s="990">
        <f t="shared" si="1"/>
        <v>7</v>
      </c>
      <c r="C21" s="991" t="str">
        <f t="shared" si="2"/>
        <v/>
      </c>
      <c r="D21" s="204"/>
      <c r="E21" s="205"/>
      <c r="F21" s="452"/>
      <c r="G21" s="993"/>
      <c r="H21" s="825"/>
      <c r="J21" s="990">
        <f t="shared" si="3"/>
        <v>7</v>
      </c>
      <c r="K21" s="991" t="str">
        <f t="shared" si="4"/>
        <v/>
      </c>
      <c r="L21" s="204" t="str">
        <f t="shared" si="5"/>
        <v/>
      </c>
      <c r="M21" s="205"/>
      <c r="N21" s="452"/>
      <c r="O21" s="993"/>
      <c r="P21" s="825"/>
    </row>
    <row r="22" spans="2:16" ht="16.5" customHeight="1">
      <c r="B22" s="990">
        <f t="shared" si="1"/>
        <v>8</v>
      </c>
      <c r="C22" s="991" t="str">
        <f t="shared" si="2"/>
        <v/>
      </c>
      <c r="D22" s="204"/>
      <c r="E22" s="205"/>
      <c r="F22" s="452"/>
      <c r="G22" s="993"/>
      <c r="H22" s="825"/>
      <c r="J22" s="990">
        <f t="shared" si="3"/>
        <v>8</v>
      </c>
      <c r="K22" s="991" t="str">
        <f t="shared" si="4"/>
        <v/>
      </c>
      <c r="L22" s="204" t="str">
        <f t="shared" si="5"/>
        <v/>
      </c>
      <c r="M22" s="205"/>
      <c r="N22" s="452"/>
      <c r="O22" s="993"/>
      <c r="P22" s="825"/>
    </row>
    <row r="23" spans="2:16" ht="16.5" customHeight="1">
      <c r="B23" s="990">
        <f t="shared" si="1"/>
        <v>9</v>
      </c>
      <c r="C23" s="991" t="str">
        <f t="shared" si="2"/>
        <v/>
      </c>
      <c r="D23" s="204"/>
      <c r="E23" s="205"/>
      <c r="F23" s="452"/>
      <c r="G23" s="993"/>
      <c r="H23" s="825"/>
      <c r="J23" s="990">
        <f t="shared" si="3"/>
        <v>9</v>
      </c>
      <c r="K23" s="991" t="str">
        <f t="shared" si="4"/>
        <v/>
      </c>
      <c r="L23" s="204" t="str">
        <f t="shared" si="5"/>
        <v/>
      </c>
      <c r="M23" s="205"/>
      <c r="N23" s="452"/>
      <c r="O23" s="993"/>
      <c r="P23" s="825"/>
    </row>
    <row r="24" spans="2:16" ht="16.5" customHeight="1">
      <c r="B24" s="990">
        <f t="shared" si="1"/>
        <v>10</v>
      </c>
      <c r="C24" s="991" t="str">
        <f t="shared" si="2"/>
        <v/>
      </c>
      <c r="D24" s="204"/>
      <c r="E24" s="205"/>
      <c r="F24" s="452"/>
      <c r="G24" s="993"/>
      <c r="H24" s="825"/>
      <c r="J24" s="990">
        <f t="shared" si="3"/>
        <v>10</v>
      </c>
      <c r="K24" s="991" t="str">
        <f t="shared" si="4"/>
        <v/>
      </c>
      <c r="L24" s="204" t="str">
        <f t="shared" si="5"/>
        <v/>
      </c>
      <c r="M24" s="205"/>
      <c r="N24" s="452"/>
      <c r="O24" s="993"/>
      <c r="P24" s="825"/>
    </row>
    <row r="25" spans="2:16" ht="16.5" customHeight="1">
      <c r="B25" s="990">
        <f t="shared" si="1"/>
        <v>11</v>
      </c>
      <c r="C25" s="991" t="str">
        <f t="shared" si="2"/>
        <v/>
      </c>
      <c r="D25" s="204"/>
      <c r="E25" s="205"/>
      <c r="F25" s="452"/>
      <c r="G25" s="993"/>
      <c r="H25" s="825"/>
      <c r="J25" s="990">
        <f t="shared" si="3"/>
        <v>11</v>
      </c>
      <c r="K25" s="991" t="str">
        <f t="shared" si="4"/>
        <v/>
      </c>
      <c r="L25" s="204" t="str">
        <f t="shared" si="5"/>
        <v/>
      </c>
      <c r="M25" s="205"/>
      <c r="N25" s="452"/>
      <c r="O25" s="993"/>
      <c r="P25" s="825"/>
    </row>
    <row r="26" spans="2:16" ht="16.5" customHeight="1">
      <c r="B26" s="990">
        <f t="shared" si="1"/>
        <v>12</v>
      </c>
      <c r="C26" s="991" t="str">
        <f t="shared" si="2"/>
        <v/>
      </c>
      <c r="D26" s="204"/>
      <c r="E26" s="205"/>
      <c r="F26" s="452"/>
      <c r="G26" s="993"/>
      <c r="H26" s="825"/>
      <c r="J26" s="990">
        <f t="shared" si="3"/>
        <v>12</v>
      </c>
      <c r="K26" s="991" t="str">
        <f t="shared" si="4"/>
        <v/>
      </c>
      <c r="L26" s="204" t="str">
        <f t="shared" si="5"/>
        <v/>
      </c>
      <c r="M26" s="205"/>
      <c r="N26" s="452"/>
      <c r="O26" s="993"/>
      <c r="P26" s="825"/>
    </row>
    <row r="27" spans="2:16" ht="16.5" customHeight="1">
      <c r="B27" s="990">
        <f t="shared" si="1"/>
        <v>13</v>
      </c>
      <c r="C27" s="991" t="str">
        <f t="shared" si="2"/>
        <v/>
      </c>
      <c r="D27" s="204"/>
      <c r="E27" s="205"/>
      <c r="F27" s="452"/>
      <c r="G27" s="993"/>
      <c r="H27" s="825"/>
      <c r="J27" s="990">
        <f t="shared" si="3"/>
        <v>13</v>
      </c>
      <c r="K27" s="991" t="str">
        <f t="shared" si="4"/>
        <v/>
      </c>
      <c r="L27" s="204" t="str">
        <f t="shared" si="5"/>
        <v/>
      </c>
      <c r="M27" s="205"/>
      <c r="N27" s="452"/>
      <c r="O27" s="993"/>
      <c r="P27" s="825"/>
    </row>
    <row r="28" spans="2:16" ht="16.5" customHeight="1">
      <c r="B28" s="990">
        <f t="shared" si="1"/>
        <v>14</v>
      </c>
      <c r="C28" s="991" t="str">
        <f t="shared" si="2"/>
        <v/>
      </c>
      <c r="D28" s="204"/>
      <c r="E28" s="205"/>
      <c r="F28" s="452"/>
      <c r="G28" s="993"/>
      <c r="H28" s="825"/>
      <c r="J28" s="990">
        <f t="shared" si="3"/>
        <v>14</v>
      </c>
      <c r="K28" s="991" t="str">
        <f t="shared" si="4"/>
        <v/>
      </c>
      <c r="L28" s="204" t="str">
        <f t="shared" si="5"/>
        <v/>
      </c>
      <c r="M28" s="205"/>
      <c r="N28" s="452"/>
      <c r="O28" s="993"/>
      <c r="P28" s="825"/>
    </row>
    <row r="29" spans="2:16" ht="16.5" customHeight="1">
      <c r="B29" s="990">
        <f t="shared" si="1"/>
        <v>15</v>
      </c>
      <c r="C29" s="991" t="str">
        <f t="shared" si="2"/>
        <v/>
      </c>
      <c r="D29" s="204"/>
      <c r="E29" s="205"/>
      <c r="F29" s="452"/>
      <c r="G29" s="993"/>
      <c r="H29" s="825"/>
      <c r="J29" s="990">
        <f t="shared" si="3"/>
        <v>15</v>
      </c>
      <c r="K29" s="991" t="str">
        <f t="shared" si="4"/>
        <v/>
      </c>
      <c r="L29" s="204" t="str">
        <f t="shared" si="5"/>
        <v/>
      </c>
      <c r="M29" s="205"/>
      <c r="N29" s="452"/>
      <c r="O29" s="993"/>
      <c r="P29" s="825"/>
    </row>
    <row r="30" spans="2:16" ht="16.5" customHeight="1">
      <c r="B30" s="990">
        <f t="shared" si="1"/>
        <v>16</v>
      </c>
      <c r="C30" s="991" t="str">
        <f t="shared" si="2"/>
        <v/>
      </c>
      <c r="D30" s="204"/>
      <c r="E30" s="205"/>
      <c r="F30" s="452"/>
      <c r="G30" s="993"/>
      <c r="H30" s="825"/>
      <c r="J30" s="990">
        <f t="shared" si="3"/>
        <v>16</v>
      </c>
      <c r="K30" s="991" t="str">
        <f t="shared" si="4"/>
        <v/>
      </c>
      <c r="L30" s="204" t="str">
        <f t="shared" si="5"/>
        <v/>
      </c>
      <c r="M30" s="205"/>
      <c r="N30" s="452"/>
      <c r="O30" s="993"/>
      <c r="P30" s="825"/>
    </row>
    <row r="31" spans="2:16" ht="16.5" customHeight="1">
      <c r="B31" s="990">
        <f t="shared" si="1"/>
        <v>17</v>
      </c>
      <c r="C31" s="991" t="str">
        <f t="shared" si="2"/>
        <v/>
      </c>
      <c r="D31" s="204"/>
      <c r="E31" s="205"/>
      <c r="F31" s="452"/>
      <c r="G31" s="993"/>
      <c r="H31" s="825"/>
      <c r="J31" s="990">
        <f t="shared" si="3"/>
        <v>17</v>
      </c>
      <c r="K31" s="991" t="str">
        <f t="shared" si="4"/>
        <v/>
      </c>
      <c r="L31" s="204" t="str">
        <f t="shared" si="5"/>
        <v/>
      </c>
      <c r="M31" s="205"/>
      <c r="N31" s="452"/>
      <c r="O31" s="993"/>
      <c r="P31" s="825"/>
    </row>
    <row r="32" spans="2:16" ht="16.5" customHeight="1">
      <c r="B32" s="990">
        <f t="shared" si="1"/>
        <v>18</v>
      </c>
      <c r="C32" s="991" t="str">
        <f t="shared" si="2"/>
        <v/>
      </c>
      <c r="D32" s="204"/>
      <c r="E32" s="205"/>
      <c r="F32" s="452"/>
      <c r="G32" s="993"/>
      <c r="H32" s="825"/>
      <c r="J32" s="990">
        <f t="shared" si="3"/>
        <v>18</v>
      </c>
      <c r="K32" s="991" t="str">
        <f t="shared" si="4"/>
        <v/>
      </c>
      <c r="L32" s="204" t="str">
        <f t="shared" si="5"/>
        <v/>
      </c>
      <c r="M32" s="205"/>
      <c r="N32" s="452"/>
      <c r="O32" s="993"/>
      <c r="P32" s="825"/>
    </row>
    <row r="33" spans="2:16" ht="16.5" customHeight="1">
      <c r="B33" s="990">
        <f t="shared" si="1"/>
        <v>19</v>
      </c>
      <c r="C33" s="991" t="str">
        <f t="shared" si="2"/>
        <v/>
      </c>
      <c r="D33" s="204"/>
      <c r="E33" s="205"/>
      <c r="F33" s="452"/>
      <c r="G33" s="993"/>
      <c r="H33" s="825"/>
      <c r="J33" s="990">
        <f t="shared" si="3"/>
        <v>19</v>
      </c>
      <c r="K33" s="991" t="str">
        <f t="shared" si="4"/>
        <v/>
      </c>
      <c r="L33" s="204" t="str">
        <f t="shared" si="5"/>
        <v/>
      </c>
      <c r="M33" s="205"/>
      <c r="N33" s="452"/>
      <c r="O33" s="993"/>
      <c r="P33" s="825"/>
    </row>
    <row r="34" spans="2:16" ht="16.5" customHeight="1">
      <c r="B34" s="990">
        <f t="shared" si="1"/>
        <v>20</v>
      </c>
      <c r="C34" s="991" t="str">
        <f t="shared" si="2"/>
        <v/>
      </c>
      <c r="D34" s="204"/>
      <c r="E34" s="205"/>
      <c r="F34" s="452"/>
      <c r="G34" s="993"/>
      <c r="H34" s="825"/>
      <c r="J34" s="990">
        <f t="shared" si="3"/>
        <v>20</v>
      </c>
      <c r="K34" s="991" t="str">
        <f t="shared" si="4"/>
        <v/>
      </c>
      <c r="L34" s="204" t="str">
        <f t="shared" si="5"/>
        <v/>
      </c>
      <c r="M34" s="205"/>
      <c r="N34" s="452"/>
      <c r="O34" s="993"/>
      <c r="P34" s="825"/>
    </row>
    <row r="35" spans="2:16" ht="16.5" customHeight="1">
      <c r="B35" s="990">
        <f t="shared" si="1"/>
        <v>21</v>
      </c>
      <c r="C35" s="991" t="str">
        <f t="shared" si="2"/>
        <v/>
      </c>
      <c r="D35" s="204"/>
      <c r="E35" s="205"/>
      <c r="F35" s="452"/>
      <c r="G35" s="993"/>
      <c r="H35" s="825"/>
      <c r="J35" s="990">
        <f t="shared" si="3"/>
        <v>21</v>
      </c>
      <c r="K35" s="991" t="str">
        <f t="shared" si="4"/>
        <v/>
      </c>
      <c r="L35" s="204" t="str">
        <f t="shared" si="5"/>
        <v/>
      </c>
      <c r="M35" s="205"/>
      <c r="N35" s="452"/>
      <c r="O35" s="993"/>
      <c r="P35" s="825"/>
    </row>
    <row r="36" spans="2:16" ht="16.5" customHeight="1">
      <c r="B36" s="990">
        <f t="shared" si="1"/>
        <v>22</v>
      </c>
      <c r="C36" s="991" t="str">
        <f t="shared" si="2"/>
        <v/>
      </c>
      <c r="D36" s="204"/>
      <c r="E36" s="205"/>
      <c r="F36" s="452"/>
      <c r="G36" s="993"/>
      <c r="H36" s="825"/>
      <c r="J36" s="990">
        <f t="shared" si="3"/>
        <v>22</v>
      </c>
      <c r="K36" s="991" t="str">
        <f t="shared" si="4"/>
        <v/>
      </c>
      <c r="L36" s="204" t="str">
        <f t="shared" si="5"/>
        <v/>
      </c>
      <c r="M36" s="205"/>
      <c r="N36" s="452"/>
      <c r="O36" s="993"/>
      <c r="P36" s="825"/>
    </row>
    <row r="37" spans="2:16" ht="16.5" customHeight="1">
      <c r="B37" s="990">
        <f t="shared" si="1"/>
        <v>23</v>
      </c>
      <c r="C37" s="991" t="str">
        <f t="shared" si="2"/>
        <v/>
      </c>
      <c r="D37" s="204"/>
      <c r="E37" s="205"/>
      <c r="F37" s="452"/>
      <c r="G37" s="993"/>
      <c r="H37" s="825"/>
      <c r="J37" s="990">
        <f t="shared" si="3"/>
        <v>23</v>
      </c>
      <c r="K37" s="991" t="str">
        <f t="shared" si="4"/>
        <v/>
      </c>
      <c r="L37" s="204" t="str">
        <f t="shared" si="5"/>
        <v/>
      </c>
      <c r="M37" s="205"/>
      <c r="N37" s="452"/>
      <c r="O37" s="993"/>
      <c r="P37" s="825"/>
    </row>
    <row r="38" spans="2:16" ht="16.5" customHeight="1">
      <c r="B38" s="990">
        <f t="shared" si="1"/>
        <v>24</v>
      </c>
      <c r="C38" s="991" t="str">
        <f t="shared" si="2"/>
        <v/>
      </c>
      <c r="D38" s="204"/>
      <c r="E38" s="205"/>
      <c r="F38" s="452"/>
      <c r="G38" s="993"/>
      <c r="H38" s="825"/>
      <c r="J38" s="990">
        <f t="shared" si="3"/>
        <v>24</v>
      </c>
      <c r="K38" s="991" t="str">
        <f t="shared" si="4"/>
        <v/>
      </c>
      <c r="L38" s="204" t="str">
        <f t="shared" si="5"/>
        <v/>
      </c>
      <c r="M38" s="205"/>
      <c r="N38" s="452"/>
      <c r="O38" s="993"/>
      <c r="P38" s="825"/>
    </row>
    <row r="39" spans="2:16" ht="16.5" customHeight="1">
      <c r="B39" s="990">
        <f t="shared" si="1"/>
        <v>25</v>
      </c>
      <c r="C39" s="991" t="str">
        <f t="shared" si="2"/>
        <v/>
      </c>
      <c r="D39" s="204"/>
      <c r="E39" s="205"/>
      <c r="F39" s="452"/>
      <c r="G39" s="993"/>
      <c r="H39" s="825"/>
      <c r="J39" s="990">
        <f t="shared" si="3"/>
        <v>25</v>
      </c>
      <c r="K39" s="991" t="str">
        <f t="shared" si="4"/>
        <v/>
      </c>
      <c r="L39" s="204" t="str">
        <f t="shared" si="5"/>
        <v/>
      </c>
      <c r="M39" s="205"/>
      <c r="N39" s="452"/>
      <c r="O39" s="993"/>
      <c r="P39" s="825"/>
    </row>
    <row r="40" spans="2:16" ht="16.5" customHeight="1">
      <c r="B40" s="990">
        <f t="shared" si="1"/>
        <v>26</v>
      </c>
      <c r="C40" s="991" t="str">
        <f t="shared" si="2"/>
        <v/>
      </c>
      <c r="D40" s="204"/>
      <c r="E40" s="205"/>
      <c r="F40" s="452"/>
      <c r="G40" s="993"/>
      <c r="H40" s="825"/>
      <c r="J40" s="990">
        <f t="shared" si="3"/>
        <v>26</v>
      </c>
      <c r="K40" s="991" t="str">
        <f t="shared" si="4"/>
        <v/>
      </c>
      <c r="L40" s="204" t="str">
        <f t="shared" si="5"/>
        <v/>
      </c>
      <c r="M40" s="205"/>
      <c r="N40" s="452"/>
      <c r="O40" s="993"/>
      <c r="P40" s="825"/>
    </row>
    <row r="41" spans="2:16" ht="16.5" customHeight="1">
      <c r="B41" s="990">
        <f t="shared" si="1"/>
        <v>27</v>
      </c>
      <c r="C41" s="991" t="str">
        <f t="shared" si="2"/>
        <v/>
      </c>
      <c r="D41" s="204"/>
      <c r="E41" s="205"/>
      <c r="F41" s="452"/>
      <c r="G41" s="993"/>
      <c r="H41" s="825"/>
      <c r="J41" s="990">
        <f t="shared" si="3"/>
        <v>27</v>
      </c>
      <c r="K41" s="991" t="str">
        <f t="shared" si="4"/>
        <v/>
      </c>
      <c r="L41" s="204" t="str">
        <f t="shared" si="5"/>
        <v/>
      </c>
      <c r="M41" s="205"/>
      <c r="N41" s="452"/>
      <c r="O41" s="993"/>
      <c r="P41" s="825"/>
    </row>
    <row r="42" spans="2:16" ht="16.5" customHeight="1">
      <c r="B42" s="990">
        <f t="shared" si="1"/>
        <v>28</v>
      </c>
      <c r="C42" s="991" t="str">
        <f t="shared" si="2"/>
        <v/>
      </c>
      <c r="D42" s="204"/>
      <c r="E42" s="205"/>
      <c r="F42" s="452"/>
      <c r="G42" s="993"/>
      <c r="H42" s="825"/>
      <c r="J42" s="990">
        <f t="shared" si="3"/>
        <v>28</v>
      </c>
      <c r="K42" s="991" t="str">
        <f t="shared" si="4"/>
        <v/>
      </c>
      <c r="L42" s="204" t="str">
        <f t="shared" si="5"/>
        <v/>
      </c>
      <c r="M42" s="205"/>
      <c r="N42" s="452"/>
      <c r="O42" s="993"/>
      <c r="P42" s="825"/>
    </row>
    <row r="43" spans="2:16" ht="16.5" customHeight="1">
      <c r="B43" s="990">
        <f t="shared" si="1"/>
        <v>29</v>
      </c>
      <c r="C43" s="991" t="str">
        <f t="shared" si="2"/>
        <v/>
      </c>
      <c r="D43" s="204"/>
      <c r="E43" s="205"/>
      <c r="F43" s="452"/>
      <c r="G43" s="993"/>
      <c r="H43" s="825"/>
      <c r="J43" s="990">
        <f t="shared" si="3"/>
        <v>29</v>
      </c>
      <c r="K43" s="991" t="str">
        <f t="shared" si="4"/>
        <v/>
      </c>
      <c r="L43" s="204" t="str">
        <f t="shared" si="5"/>
        <v/>
      </c>
      <c r="M43" s="205"/>
      <c r="N43" s="452"/>
      <c r="O43" s="993"/>
      <c r="P43" s="825"/>
    </row>
    <row r="44" spans="2:16" ht="16.5" customHeight="1">
      <c r="B44" s="990">
        <f t="shared" si="1"/>
        <v>30</v>
      </c>
      <c r="C44" s="991" t="str">
        <f t="shared" si="2"/>
        <v/>
      </c>
      <c r="D44" s="204"/>
      <c r="E44" s="205"/>
      <c r="F44" s="452"/>
      <c r="G44" s="993"/>
      <c r="H44" s="825"/>
      <c r="J44" s="990">
        <f t="shared" si="3"/>
        <v>30</v>
      </c>
      <c r="K44" s="991" t="str">
        <f t="shared" si="4"/>
        <v/>
      </c>
      <c r="L44" s="204" t="str">
        <f t="shared" si="5"/>
        <v/>
      </c>
      <c r="M44" s="205"/>
      <c r="N44" s="452"/>
      <c r="O44" s="993"/>
      <c r="P44" s="825"/>
    </row>
    <row r="45" spans="2:16" ht="16.5" customHeight="1">
      <c r="B45" s="990">
        <f t="shared" si="1"/>
        <v>31</v>
      </c>
      <c r="C45" s="991" t="str">
        <f t="shared" si="2"/>
        <v/>
      </c>
      <c r="D45" s="204"/>
      <c r="E45" s="205"/>
      <c r="F45" s="452"/>
      <c r="G45" s="993"/>
      <c r="H45" s="825"/>
      <c r="J45" s="990">
        <f t="shared" si="3"/>
        <v>31</v>
      </c>
      <c r="K45" s="991" t="str">
        <f t="shared" si="4"/>
        <v/>
      </c>
      <c r="L45" s="204" t="str">
        <f t="shared" si="5"/>
        <v/>
      </c>
      <c r="M45" s="205"/>
      <c r="N45" s="452"/>
      <c r="O45" s="993"/>
      <c r="P45" s="825"/>
    </row>
    <row r="46" spans="2:16" ht="16.5" customHeight="1">
      <c r="B46" s="990">
        <f t="shared" si="1"/>
        <v>32</v>
      </c>
      <c r="C46" s="991" t="str">
        <f t="shared" si="2"/>
        <v/>
      </c>
      <c r="D46" s="204"/>
      <c r="E46" s="205"/>
      <c r="F46" s="452"/>
      <c r="G46" s="993"/>
      <c r="H46" s="825"/>
      <c r="J46" s="990">
        <f t="shared" si="3"/>
        <v>32</v>
      </c>
      <c r="K46" s="991" t="str">
        <f t="shared" si="4"/>
        <v/>
      </c>
      <c r="L46" s="204" t="str">
        <f t="shared" si="5"/>
        <v/>
      </c>
      <c r="M46" s="205"/>
      <c r="N46" s="452"/>
      <c r="O46" s="993"/>
      <c r="P46" s="825"/>
    </row>
    <row r="47" spans="2:16" ht="16.5" customHeight="1">
      <c r="B47" s="990">
        <f t="shared" si="1"/>
        <v>33</v>
      </c>
      <c r="C47" s="991" t="str">
        <f t="shared" si="2"/>
        <v/>
      </c>
      <c r="D47" s="204"/>
      <c r="E47" s="205"/>
      <c r="F47" s="452"/>
      <c r="G47" s="993"/>
      <c r="H47" s="825"/>
      <c r="J47" s="990">
        <f t="shared" si="3"/>
        <v>33</v>
      </c>
      <c r="K47" s="991" t="str">
        <f t="shared" si="4"/>
        <v/>
      </c>
      <c r="L47" s="204" t="str">
        <f t="shared" si="5"/>
        <v/>
      </c>
      <c r="M47" s="205"/>
      <c r="N47" s="452"/>
      <c r="O47" s="993"/>
      <c r="P47" s="825"/>
    </row>
    <row r="48" spans="2:16" ht="16.5" customHeight="1">
      <c r="B48" s="990">
        <f t="shared" si="1"/>
        <v>34</v>
      </c>
      <c r="C48" s="991" t="str">
        <f t="shared" si="2"/>
        <v/>
      </c>
      <c r="D48" s="204"/>
      <c r="E48" s="205"/>
      <c r="F48" s="452"/>
      <c r="G48" s="993"/>
      <c r="H48" s="825"/>
      <c r="J48" s="990">
        <f t="shared" si="3"/>
        <v>34</v>
      </c>
      <c r="K48" s="991" t="str">
        <f t="shared" si="4"/>
        <v/>
      </c>
      <c r="L48" s="204" t="str">
        <f t="shared" si="5"/>
        <v/>
      </c>
      <c r="M48" s="205"/>
      <c r="N48" s="452"/>
      <c r="O48" s="993"/>
      <c r="P48" s="825"/>
    </row>
    <row r="49" spans="2:16" ht="16.5" customHeight="1">
      <c r="B49" s="990">
        <f t="shared" si="1"/>
        <v>35</v>
      </c>
      <c r="C49" s="991" t="str">
        <f t="shared" si="2"/>
        <v/>
      </c>
      <c r="D49" s="204"/>
      <c r="E49" s="205"/>
      <c r="F49" s="452"/>
      <c r="G49" s="993"/>
      <c r="H49" s="825"/>
      <c r="J49" s="990">
        <f t="shared" si="3"/>
        <v>35</v>
      </c>
      <c r="K49" s="991" t="str">
        <f t="shared" si="4"/>
        <v/>
      </c>
      <c r="L49" s="204" t="str">
        <f t="shared" si="5"/>
        <v/>
      </c>
      <c r="M49" s="205"/>
      <c r="N49" s="452"/>
      <c r="O49" s="993"/>
      <c r="P49" s="825"/>
    </row>
    <row r="50" spans="2:16" ht="16.5" customHeight="1">
      <c r="B50" s="990">
        <f t="shared" si="1"/>
        <v>36</v>
      </c>
      <c r="C50" s="991" t="str">
        <f t="shared" si="2"/>
        <v/>
      </c>
      <c r="D50" s="204"/>
      <c r="E50" s="205"/>
      <c r="F50" s="452"/>
      <c r="G50" s="993"/>
      <c r="H50" s="825"/>
      <c r="J50" s="990">
        <f t="shared" si="3"/>
        <v>36</v>
      </c>
      <c r="K50" s="991" t="str">
        <f t="shared" si="4"/>
        <v/>
      </c>
      <c r="L50" s="204" t="str">
        <f t="shared" si="5"/>
        <v/>
      </c>
      <c r="M50" s="205"/>
      <c r="N50" s="452"/>
      <c r="O50" s="993"/>
      <c r="P50" s="825"/>
    </row>
    <row r="51" spans="2:16" ht="16.5" customHeight="1">
      <c r="B51" s="990">
        <f t="shared" si="1"/>
        <v>37</v>
      </c>
      <c r="C51" s="991" t="str">
        <f t="shared" si="2"/>
        <v/>
      </c>
      <c r="D51" s="204"/>
      <c r="E51" s="205"/>
      <c r="F51" s="452"/>
      <c r="G51" s="993"/>
      <c r="H51" s="825"/>
      <c r="J51" s="990">
        <f t="shared" si="3"/>
        <v>37</v>
      </c>
      <c r="K51" s="991" t="str">
        <f t="shared" si="4"/>
        <v/>
      </c>
      <c r="L51" s="204" t="str">
        <f t="shared" si="5"/>
        <v/>
      </c>
      <c r="M51" s="205"/>
      <c r="N51" s="452"/>
      <c r="O51" s="993"/>
      <c r="P51" s="825"/>
    </row>
    <row r="52" spans="2:16" ht="16.5" customHeight="1">
      <c r="B52" s="990">
        <f t="shared" si="1"/>
        <v>38</v>
      </c>
      <c r="C52" s="991" t="str">
        <f t="shared" si="2"/>
        <v/>
      </c>
      <c r="D52" s="204"/>
      <c r="E52" s="205"/>
      <c r="F52" s="452"/>
      <c r="G52" s="993"/>
      <c r="H52" s="825"/>
      <c r="J52" s="990">
        <f t="shared" si="3"/>
        <v>38</v>
      </c>
      <c r="K52" s="991" t="str">
        <f t="shared" si="4"/>
        <v/>
      </c>
      <c r="L52" s="204" t="str">
        <f t="shared" si="5"/>
        <v/>
      </c>
      <c r="M52" s="205"/>
      <c r="N52" s="452"/>
      <c r="O52" s="993"/>
      <c r="P52" s="825"/>
    </row>
    <row r="53" spans="2:16" ht="16.5" customHeight="1">
      <c r="B53" s="990">
        <f t="shared" si="1"/>
        <v>39</v>
      </c>
      <c r="C53" s="991" t="str">
        <f t="shared" si="2"/>
        <v/>
      </c>
      <c r="D53" s="204"/>
      <c r="E53" s="205"/>
      <c r="F53" s="452"/>
      <c r="G53" s="993"/>
      <c r="H53" s="825"/>
      <c r="J53" s="990">
        <f t="shared" si="3"/>
        <v>39</v>
      </c>
      <c r="K53" s="991" t="str">
        <f t="shared" si="4"/>
        <v/>
      </c>
      <c r="L53" s="204" t="str">
        <f t="shared" si="5"/>
        <v/>
      </c>
      <c r="M53" s="205"/>
      <c r="N53" s="452"/>
      <c r="O53" s="993"/>
      <c r="P53" s="825"/>
    </row>
    <row r="54" spans="2:16" ht="16.5" customHeight="1">
      <c r="B54" s="990">
        <f t="shared" si="1"/>
        <v>40</v>
      </c>
      <c r="C54" s="991" t="str">
        <f t="shared" si="2"/>
        <v/>
      </c>
      <c r="D54" s="204"/>
      <c r="E54" s="205"/>
      <c r="F54" s="452"/>
      <c r="G54" s="993"/>
      <c r="H54" s="825"/>
      <c r="J54" s="990">
        <f t="shared" si="3"/>
        <v>40</v>
      </c>
      <c r="K54" s="991" t="str">
        <f t="shared" si="4"/>
        <v/>
      </c>
      <c r="L54" s="204" t="str">
        <f t="shared" si="5"/>
        <v/>
      </c>
      <c r="M54" s="205"/>
      <c r="N54" s="452"/>
      <c r="O54" s="993"/>
      <c r="P54" s="825"/>
    </row>
    <row r="55" spans="2:16" ht="16.5" customHeight="1">
      <c r="B55" s="990">
        <f t="shared" si="1"/>
        <v>41</v>
      </c>
      <c r="C55" s="991" t="str">
        <f t="shared" si="2"/>
        <v/>
      </c>
      <c r="D55" s="204"/>
      <c r="E55" s="205"/>
      <c r="F55" s="452"/>
      <c r="G55" s="993"/>
      <c r="H55" s="825"/>
      <c r="J55" s="990">
        <f t="shared" si="3"/>
        <v>41</v>
      </c>
      <c r="K55" s="991" t="str">
        <f t="shared" si="4"/>
        <v/>
      </c>
      <c r="L55" s="204" t="str">
        <f t="shared" si="5"/>
        <v/>
      </c>
      <c r="M55" s="205"/>
      <c r="N55" s="452"/>
      <c r="O55" s="993"/>
      <c r="P55" s="825"/>
    </row>
    <row r="56" spans="2:16" ht="16.5" customHeight="1">
      <c r="B56" s="990">
        <f t="shared" si="1"/>
        <v>42</v>
      </c>
      <c r="C56" s="991" t="str">
        <f t="shared" si="2"/>
        <v/>
      </c>
      <c r="D56" s="204"/>
      <c r="E56" s="205"/>
      <c r="F56" s="452"/>
      <c r="G56" s="993"/>
      <c r="H56" s="825"/>
      <c r="J56" s="990">
        <f t="shared" si="3"/>
        <v>42</v>
      </c>
      <c r="K56" s="991" t="str">
        <f t="shared" si="4"/>
        <v/>
      </c>
      <c r="L56" s="204" t="str">
        <f t="shared" si="5"/>
        <v/>
      </c>
      <c r="M56" s="205"/>
      <c r="N56" s="452"/>
      <c r="O56" s="993"/>
      <c r="P56" s="825"/>
    </row>
    <row r="57" spans="2:16" ht="16.5" customHeight="1">
      <c r="B57" s="990">
        <f t="shared" si="1"/>
        <v>43</v>
      </c>
      <c r="C57" s="991" t="str">
        <f t="shared" si="2"/>
        <v/>
      </c>
      <c r="D57" s="204"/>
      <c r="E57" s="205"/>
      <c r="F57" s="452"/>
      <c r="G57" s="993"/>
      <c r="H57" s="825"/>
      <c r="J57" s="990">
        <f t="shared" si="3"/>
        <v>43</v>
      </c>
      <c r="K57" s="991" t="str">
        <f t="shared" si="4"/>
        <v/>
      </c>
      <c r="L57" s="204" t="str">
        <f t="shared" si="5"/>
        <v/>
      </c>
      <c r="M57" s="205"/>
      <c r="N57" s="452"/>
      <c r="O57" s="993"/>
      <c r="P57" s="825"/>
    </row>
    <row r="58" spans="2:16" ht="16.5" customHeight="1">
      <c r="B58" s="990">
        <f t="shared" si="1"/>
        <v>44</v>
      </c>
      <c r="C58" s="991" t="str">
        <f t="shared" si="2"/>
        <v/>
      </c>
      <c r="D58" s="204"/>
      <c r="E58" s="205"/>
      <c r="F58" s="452"/>
      <c r="G58" s="993"/>
      <c r="H58" s="825"/>
      <c r="J58" s="990">
        <f t="shared" si="3"/>
        <v>44</v>
      </c>
      <c r="K58" s="991" t="str">
        <f t="shared" si="4"/>
        <v/>
      </c>
      <c r="L58" s="204" t="str">
        <f t="shared" si="5"/>
        <v/>
      </c>
      <c r="M58" s="205"/>
      <c r="N58" s="452"/>
      <c r="O58" s="993"/>
      <c r="P58" s="825"/>
    </row>
    <row r="59" spans="2:16" ht="16.5" customHeight="1">
      <c r="B59" s="990">
        <f t="shared" si="1"/>
        <v>45</v>
      </c>
      <c r="C59" s="991" t="str">
        <f t="shared" si="2"/>
        <v/>
      </c>
      <c r="D59" s="204"/>
      <c r="E59" s="205"/>
      <c r="F59" s="452"/>
      <c r="G59" s="993"/>
      <c r="H59" s="825"/>
      <c r="J59" s="990">
        <f t="shared" si="3"/>
        <v>45</v>
      </c>
      <c r="K59" s="991" t="str">
        <f t="shared" si="4"/>
        <v/>
      </c>
      <c r="L59" s="204" t="str">
        <f t="shared" si="5"/>
        <v/>
      </c>
      <c r="M59" s="205"/>
      <c r="N59" s="452"/>
      <c r="O59" s="993"/>
      <c r="P59" s="825"/>
    </row>
    <row r="60" spans="2:16" ht="16.5" customHeight="1">
      <c r="B60" s="990">
        <f t="shared" si="1"/>
        <v>46</v>
      </c>
      <c r="C60" s="991" t="str">
        <f t="shared" si="2"/>
        <v/>
      </c>
      <c r="D60" s="204"/>
      <c r="E60" s="205"/>
      <c r="F60" s="452"/>
      <c r="G60" s="993"/>
      <c r="H60" s="825"/>
      <c r="J60" s="990">
        <f t="shared" si="3"/>
        <v>46</v>
      </c>
      <c r="K60" s="991" t="str">
        <f t="shared" si="4"/>
        <v/>
      </c>
      <c r="L60" s="204" t="str">
        <f t="shared" si="5"/>
        <v/>
      </c>
      <c r="M60" s="205"/>
      <c r="N60" s="452"/>
      <c r="O60" s="993"/>
      <c r="P60" s="825"/>
    </row>
    <row r="61" spans="2:16" ht="16.5" customHeight="1">
      <c r="B61" s="990">
        <f t="shared" si="1"/>
        <v>47</v>
      </c>
      <c r="C61" s="991" t="str">
        <f t="shared" si="2"/>
        <v/>
      </c>
      <c r="D61" s="204"/>
      <c r="E61" s="205"/>
      <c r="F61" s="452"/>
      <c r="G61" s="993"/>
      <c r="H61" s="825"/>
      <c r="J61" s="990">
        <f t="shared" si="3"/>
        <v>47</v>
      </c>
      <c r="K61" s="991" t="str">
        <f t="shared" si="4"/>
        <v/>
      </c>
      <c r="L61" s="204" t="str">
        <f t="shared" si="5"/>
        <v/>
      </c>
      <c r="M61" s="205"/>
      <c r="N61" s="452"/>
      <c r="O61" s="993"/>
      <c r="P61" s="825"/>
    </row>
    <row r="62" spans="2:16" ht="16.5" customHeight="1">
      <c r="B62" s="990">
        <f t="shared" si="1"/>
        <v>48</v>
      </c>
      <c r="C62" s="991" t="str">
        <f t="shared" si="2"/>
        <v/>
      </c>
      <c r="D62" s="204"/>
      <c r="E62" s="205"/>
      <c r="F62" s="452"/>
      <c r="G62" s="993"/>
      <c r="H62" s="825"/>
      <c r="J62" s="990">
        <f t="shared" si="3"/>
        <v>48</v>
      </c>
      <c r="K62" s="991" t="str">
        <f t="shared" si="4"/>
        <v/>
      </c>
      <c r="L62" s="204" t="str">
        <f t="shared" si="5"/>
        <v/>
      </c>
      <c r="M62" s="205"/>
      <c r="N62" s="452"/>
      <c r="O62" s="993"/>
      <c r="P62" s="825"/>
    </row>
    <row r="63" spans="2:16" ht="16.5" customHeight="1">
      <c r="B63" s="990">
        <f t="shared" si="1"/>
        <v>49</v>
      </c>
      <c r="C63" s="991" t="str">
        <f t="shared" si="2"/>
        <v/>
      </c>
      <c r="D63" s="204"/>
      <c r="E63" s="205"/>
      <c r="F63" s="452"/>
      <c r="G63" s="993"/>
      <c r="H63" s="825"/>
      <c r="J63" s="990">
        <f t="shared" si="3"/>
        <v>49</v>
      </c>
      <c r="K63" s="991" t="str">
        <f t="shared" si="4"/>
        <v/>
      </c>
      <c r="L63" s="204" t="str">
        <f t="shared" si="5"/>
        <v/>
      </c>
      <c r="M63" s="205"/>
      <c r="N63" s="452"/>
      <c r="O63" s="993"/>
      <c r="P63" s="825"/>
    </row>
    <row r="64" spans="2:16" ht="16.5" customHeight="1">
      <c r="B64" s="990">
        <f t="shared" si="1"/>
        <v>50</v>
      </c>
      <c r="C64" s="991" t="str">
        <f t="shared" si="2"/>
        <v/>
      </c>
      <c r="D64" s="204"/>
      <c r="E64" s="205"/>
      <c r="F64" s="452"/>
      <c r="G64" s="993"/>
      <c r="H64" s="825"/>
      <c r="J64" s="990">
        <f t="shared" si="3"/>
        <v>50</v>
      </c>
      <c r="K64" s="991" t="str">
        <f t="shared" si="4"/>
        <v/>
      </c>
      <c r="L64" s="204" t="str">
        <f t="shared" si="5"/>
        <v/>
      </c>
      <c r="M64" s="205"/>
      <c r="N64" s="452"/>
      <c r="O64" s="993"/>
      <c r="P64" s="825"/>
    </row>
    <row r="65" spans="2:16" ht="16.5" customHeight="1">
      <c r="B65" s="990">
        <f t="shared" si="1"/>
        <v>51</v>
      </c>
      <c r="C65" s="991" t="str">
        <f t="shared" si="2"/>
        <v/>
      </c>
      <c r="D65" s="204"/>
      <c r="E65" s="205"/>
      <c r="F65" s="452"/>
      <c r="G65" s="993"/>
      <c r="H65" s="825"/>
      <c r="J65" s="990">
        <f t="shared" si="3"/>
        <v>51</v>
      </c>
      <c r="K65" s="991" t="str">
        <f t="shared" si="4"/>
        <v/>
      </c>
      <c r="L65" s="204" t="str">
        <f t="shared" si="5"/>
        <v/>
      </c>
      <c r="M65" s="205"/>
      <c r="N65" s="452"/>
      <c r="O65" s="993"/>
      <c r="P65" s="825"/>
    </row>
    <row r="66" spans="2:16" ht="16.5" customHeight="1">
      <c r="B66" s="990">
        <f t="shared" si="1"/>
        <v>52</v>
      </c>
      <c r="C66" s="991" t="str">
        <f t="shared" si="2"/>
        <v/>
      </c>
      <c r="D66" s="204"/>
      <c r="E66" s="205"/>
      <c r="F66" s="452"/>
      <c r="G66" s="993"/>
      <c r="H66" s="825"/>
      <c r="J66" s="990">
        <f t="shared" si="3"/>
        <v>52</v>
      </c>
      <c r="K66" s="991" t="str">
        <f t="shared" si="4"/>
        <v/>
      </c>
      <c r="L66" s="204" t="str">
        <f t="shared" si="5"/>
        <v/>
      </c>
      <c r="M66" s="205"/>
      <c r="N66" s="452"/>
      <c r="O66" s="993"/>
      <c r="P66" s="825"/>
    </row>
    <row r="67" spans="2:16" ht="16.5" customHeight="1">
      <c r="B67" s="990">
        <f t="shared" si="1"/>
        <v>53</v>
      </c>
      <c r="C67" s="991" t="str">
        <f t="shared" si="2"/>
        <v/>
      </c>
      <c r="D67" s="204"/>
      <c r="E67" s="205"/>
      <c r="F67" s="452"/>
      <c r="G67" s="993"/>
      <c r="H67" s="825"/>
      <c r="J67" s="990">
        <f t="shared" si="3"/>
        <v>53</v>
      </c>
      <c r="K67" s="991" t="str">
        <f t="shared" si="4"/>
        <v/>
      </c>
      <c r="L67" s="204" t="str">
        <f t="shared" si="5"/>
        <v/>
      </c>
      <c r="M67" s="205"/>
      <c r="N67" s="452"/>
      <c r="O67" s="993"/>
      <c r="P67" s="825"/>
    </row>
    <row r="68" spans="2:16" ht="16.5" customHeight="1">
      <c r="B68" s="990">
        <f t="shared" si="1"/>
        <v>54</v>
      </c>
      <c r="C68" s="991" t="str">
        <f t="shared" si="2"/>
        <v/>
      </c>
      <c r="D68" s="204"/>
      <c r="E68" s="205"/>
      <c r="F68" s="452"/>
      <c r="G68" s="993"/>
      <c r="H68" s="825"/>
      <c r="J68" s="990">
        <f t="shared" si="3"/>
        <v>54</v>
      </c>
      <c r="K68" s="991" t="str">
        <f t="shared" si="4"/>
        <v/>
      </c>
      <c r="L68" s="204" t="str">
        <f t="shared" si="5"/>
        <v/>
      </c>
      <c r="M68" s="205"/>
      <c r="N68" s="452"/>
      <c r="O68" s="993"/>
      <c r="P68" s="825"/>
    </row>
    <row r="69" spans="2:16" ht="16.5" customHeight="1">
      <c r="B69" s="990">
        <f t="shared" si="1"/>
        <v>55</v>
      </c>
      <c r="C69" s="991" t="str">
        <f t="shared" si="2"/>
        <v/>
      </c>
      <c r="D69" s="204"/>
      <c r="E69" s="205"/>
      <c r="F69" s="452"/>
      <c r="G69" s="993"/>
      <c r="H69" s="825"/>
      <c r="J69" s="990">
        <f t="shared" si="3"/>
        <v>55</v>
      </c>
      <c r="K69" s="991" t="str">
        <f t="shared" si="4"/>
        <v/>
      </c>
      <c r="L69" s="204" t="str">
        <f t="shared" si="5"/>
        <v/>
      </c>
      <c r="M69" s="205"/>
      <c r="N69" s="452"/>
      <c r="O69" s="993"/>
      <c r="P69" s="825"/>
    </row>
    <row r="70" spans="2:16" ht="16.5" customHeight="1">
      <c r="B70" s="990">
        <f t="shared" si="1"/>
        <v>56</v>
      </c>
      <c r="C70" s="991" t="str">
        <f t="shared" si="2"/>
        <v/>
      </c>
      <c r="D70" s="204"/>
      <c r="E70" s="205"/>
      <c r="F70" s="452"/>
      <c r="G70" s="993"/>
      <c r="H70" s="825"/>
      <c r="J70" s="990">
        <f t="shared" si="3"/>
        <v>56</v>
      </c>
      <c r="K70" s="991" t="str">
        <f t="shared" si="4"/>
        <v/>
      </c>
      <c r="L70" s="204" t="str">
        <f t="shared" si="5"/>
        <v/>
      </c>
      <c r="M70" s="205"/>
      <c r="N70" s="452"/>
      <c r="O70" s="993"/>
      <c r="P70" s="825"/>
    </row>
    <row r="71" spans="2:16" ht="16.5" customHeight="1">
      <c r="B71" s="990">
        <f t="shared" si="1"/>
        <v>57</v>
      </c>
      <c r="C71" s="991" t="str">
        <f t="shared" si="2"/>
        <v/>
      </c>
      <c r="D71" s="204"/>
      <c r="E71" s="205"/>
      <c r="F71" s="452"/>
      <c r="G71" s="993"/>
      <c r="H71" s="825"/>
      <c r="J71" s="990">
        <f t="shared" si="3"/>
        <v>57</v>
      </c>
      <c r="K71" s="991" t="str">
        <f t="shared" si="4"/>
        <v/>
      </c>
      <c r="L71" s="204" t="str">
        <f t="shared" si="5"/>
        <v/>
      </c>
      <c r="M71" s="205"/>
      <c r="N71" s="452"/>
      <c r="O71" s="993"/>
      <c r="P71" s="825"/>
    </row>
    <row r="72" spans="2:16" ht="16.5" customHeight="1">
      <c r="B72" s="990">
        <f t="shared" si="1"/>
        <v>58</v>
      </c>
      <c r="C72" s="991" t="str">
        <f t="shared" si="2"/>
        <v/>
      </c>
      <c r="D72" s="204"/>
      <c r="E72" s="205"/>
      <c r="F72" s="452"/>
      <c r="G72" s="993"/>
      <c r="H72" s="825"/>
      <c r="J72" s="990">
        <f t="shared" si="3"/>
        <v>58</v>
      </c>
      <c r="K72" s="991" t="str">
        <f t="shared" si="4"/>
        <v/>
      </c>
      <c r="L72" s="204" t="str">
        <f t="shared" si="5"/>
        <v/>
      </c>
      <c r="M72" s="205"/>
      <c r="N72" s="452"/>
      <c r="O72" s="993"/>
      <c r="P72" s="825"/>
    </row>
    <row r="73" spans="2:16" ht="16.5" customHeight="1">
      <c r="B73" s="990">
        <f t="shared" si="1"/>
        <v>59</v>
      </c>
      <c r="C73" s="991" t="str">
        <f t="shared" si="2"/>
        <v/>
      </c>
      <c r="D73" s="204"/>
      <c r="E73" s="205"/>
      <c r="F73" s="452"/>
      <c r="G73" s="993"/>
      <c r="H73" s="825"/>
      <c r="J73" s="990">
        <f t="shared" si="3"/>
        <v>59</v>
      </c>
      <c r="K73" s="991" t="str">
        <f t="shared" si="4"/>
        <v/>
      </c>
      <c r="L73" s="204" t="str">
        <f t="shared" si="5"/>
        <v/>
      </c>
      <c r="M73" s="205"/>
      <c r="N73" s="452"/>
      <c r="O73" s="993"/>
      <c r="P73" s="825"/>
    </row>
    <row r="74" spans="2:16" ht="16.5" customHeight="1">
      <c r="B74" s="990">
        <f t="shared" si="1"/>
        <v>60</v>
      </c>
      <c r="C74" s="991" t="str">
        <f t="shared" si="2"/>
        <v/>
      </c>
      <c r="D74" s="204"/>
      <c r="E74" s="205"/>
      <c r="F74" s="452"/>
      <c r="G74" s="993"/>
      <c r="H74" s="825"/>
      <c r="J74" s="990">
        <f t="shared" si="3"/>
        <v>60</v>
      </c>
      <c r="K74" s="991" t="str">
        <f t="shared" si="4"/>
        <v/>
      </c>
      <c r="L74" s="204" t="str">
        <f t="shared" si="5"/>
        <v/>
      </c>
      <c r="M74" s="205"/>
      <c r="N74" s="452"/>
      <c r="O74" s="993"/>
      <c r="P74" s="825"/>
    </row>
    <row r="75" spans="2:16" ht="16.5" customHeight="1">
      <c r="B75" s="990">
        <f t="shared" si="1"/>
        <v>61</v>
      </c>
      <c r="C75" s="991" t="str">
        <f t="shared" si="2"/>
        <v/>
      </c>
      <c r="D75" s="204"/>
      <c r="E75" s="205"/>
      <c r="F75" s="452"/>
      <c r="G75" s="993"/>
      <c r="H75" s="825"/>
      <c r="J75" s="990">
        <f t="shared" si="3"/>
        <v>61</v>
      </c>
      <c r="K75" s="991" t="str">
        <f t="shared" si="4"/>
        <v/>
      </c>
      <c r="L75" s="204" t="str">
        <f t="shared" si="5"/>
        <v/>
      </c>
      <c r="M75" s="205"/>
      <c r="N75" s="452"/>
      <c r="O75" s="993"/>
      <c r="P75" s="825"/>
    </row>
    <row r="76" spans="2:16" ht="16.5" customHeight="1">
      <c r="B76" s="990">
        <f t="shared" si="1"/>
        <v>62</v>
      </c>
      <c r="C76" s="991" t="str">
        <f t="shared" si="2"/>
        <v/>
      </c>
      <c r="D76" s="204"/>
      <c r="E76" s="205"/>
      <c r="F76" s="452"/>
      <c r="G76" s="993"/>
      <c r="H76" s="825"/>
      <c r="J76" s="990">
        <f t="shared" si="3"/>
        <v>62</v>
      </c>
      <c r="K76" s="991" t="str">
        <f t="shared" si="4"/>
        <v/>
      </c>
      <c r="L76" s="204" t="str">
        <f t="shared" si="5"/>
        <v/>
      </c>
      <c r="M76" s="205"/>
      <c r="N76" s="452"/>
      <c r="O76" s="993"/>
      <c r="P76" s="825"/>
    </row>
    <row r="77" spans="2:16" ht="16.5" customHeight="1">
      <c r="B77" s="990">
        <f t="shared" si="1"/>
        <v>63</v>
      </c>
      <c r="C77" s="991" t="str">
        <f t="shared" si="2"/>
        <v/>
      </c>
      <c r="D77" s="204"/>
      <c r="E77" s="205"/>
      <c r="F77" s="452"/>
      <c r="G77" s="993"/>
      <c r="H77" s="825"/>
      <c r="J77" s="990">
        <f t="shared" si="3"/>
        <v>63</v>
      </c>
      <c r="K77" s="991" t="str">
        <f t="shared" si="4"/>
        <v/>
      </c>
      <c r="L77" s="204" t="str">
        <f t="shared" si="5"/>
        <v/>
      </c>
      <c r="M77" s="205"/>
      <c r="N77" s="452"/>
      <c r="O77" s="993"/>
      <c r="P77" s="825"/>
    </row>
    <row r="78" spans="2:16" ht="16.5" customHeight="1">
      <c r="B78" s="990">
        <f t="shared" si="1"/>
        <v>64</v>
      </c>
      <c r="C78" s="991" t="str">
        <f t="shared" si="2"/>
        <v/>
      </c>
      <c r="D78" s="204"/>
      <c r="E78" s="205"/>
      <c r="F78" s="452"/>
      <c r="G78" s="993"/>
      <c r="H78" s="825"/>
      <c r="J78" s="990">
        <f t="shared" si="3"/>
        <v>64</v>
      </c>
      <c r="K78" s="991" t="str">
        <f t="shared" si="4"/>
        <v/>
      </c>
      <c r="L78" s="204" t="str">
        <f t="shared" si="5"/>
        <v/>
      </c>
      <c r="M78" s="205"/>
      <c r="N78" s="452"/>
      <c r="O78" s="993"/>
      <c r="P78" s="825"/>
    </row>
    <row r="79" spans="2:16" ht="16.5" customHeight="1">
      <c r="B79" s="990">
        <f t="shared" ref="B79:B142" si="6">IF(B78="","",B78+1)</f>
        <v>65</v>
      </c>
      <c r="C79" s="991" t="str">
        <f t="shared" ref="C79:C142" si="7">IF(C77="","",C77+1)</f>
        <v/>
      </c>
      <c r="D79" s="204"/>
      <c r="E79" s="205"/>
      <c r="F79" s="452"/>
      <c r="G79" s="993"/>
      <c r="H79" s="825"/>
      <c r="J79" s="990">
        <f t="shared" ref="J79:J142" si="8">IF(J78="","",J78+1)</f>
        <v>65</v>
      </c>
      <c r="K79" s="991" t="str">
        <f t="shared" ref="K79:K142" si="9">IF(K77="","",K77+1)</f>
        <v/>
      </c>
      <c r="L79" s="204" t="str">
        <f t="shared" ref="L79:L142" si="10">IF(D79="","",D79)</f>
        <v/>
      </c>
      <c r="M79" s="205"/>
      <c r="N79" s="452"/>
      <c r="O79" s="993"/>
      <c r="P79" s="825"/>
    </row>
    <row r="80" spans="2:16" ht="16.5" customHeight="1">
      <c r="B80" s="990">
        <f t="shared" si="6"/>
        <v>66</v>
      </c>
      <c r="C80" s="991" t="str">
        <f t="shared" si="7"/>
        <v/>
      </c>
      <c r="D80" s="204"/>
      <c r="E80" s="205"/>
      <c r="F80" s="452"/>
      <c r="G80" s="993"/>
      <c r="H80" s="825"/>
      <c r="J80" s="990">
        <f t="shared" si="8"/>
        <v>66</v>
      </c>
      <c r="K80" s="991" t="str">
        <f t="shared" si="9"/>
        <v/>
      </c>
      <c r="L80" s="204" t="str">
        <f t="shared" si="10"/>
        <v/>
      </c>
      <c r="M80" s="205"/>
      <c r="N80" s="452"/>
      <c r="O80" s="993"/>
      <c r="P80" s="825"/>
    </row>
    <row r="81" spans="2:16" ht="16.5" customHeight="1">
      <c r="B81" s="990">
        <f t="shared" si="6"/>
        <v>67</v>
      </c>
      <c r="C81" s="991" t="str">
        <f t="shared" si="7"/>
        <v/>
      </c>
      <c r="D81" s="204"/>
      <c r="E81" s="205"/>
      <c r="F81" s="452"/>
      <c r="G81" s="993"/>
      <c r="H81" s="825"/>
      <c r="J81" s="990">
        <f t="shared" si="8"/>
        <v>67</v>
      </c>
      <c r="K81" s="991" t="str">
        <f t="shared" si="9"/>
        <v/>
      </c>
      <c r="L81" s="204" t="str">
        <f t="shared" si="10"/>
        <v/>
      </c>
      <c r="M81" s="205"/>
      <c r="N81" s="452"/>
      <c r="O81" s="993"/>
      <c r="P81" s="825"/>
    </row>
    <row r="82" spans="2:16" ht="16.5" customHeight="1">
      <c r="B82" s="990">
        <f t="shared" si="6"/>
        <v>68</v>
      </c>
      <c r="C82" s="991" t="str">
        <f t="shared" si="7"/>
        <v/>
      </c>
      <c r="D82" s="204"/>
      <c r="E82" s="205"/>
      <c r="F82" s="452"/>
      <c r="G82" s="993"/>
      <c r="H82" s="825"/>
      <c r="J82" s="990">
        <f t="shared" si="8"/>
        <v>68</v>
      </c>
      <c r="K82" s="991" t="str">
        <f t="shared" si="9"/>
        <v/>
      </c>
      <c r="L82" s="204" t="str">
        <f t="shared" si="10"/>
        <v/>
      </c>
      <c r="M82" s="205"/>
      <c r="N82" s="452"/>
      <c r="O82" s="993"/>
      <c r="P82" s="825"/>
    </row>
    <row r="83" spans="2:16" ht="16.5" customHeight="1">
      <c r="B83" s="990">
        <f t="shared" si="6"/>
        <v>69</v>
      </c>
      <c r="C83" s="991" t="str">
        <f t="shared" si="7"/>
        <v/>
      </c>
      <c r="D83" s="204"/>
      <c r="E83" s="205"/>
      <c r="F83" s="452"/>
      <c r="G83" s="993"/>
      <c r="H83" s="825"/>
      <c r="J83" s="990">
        <f t="shared" si="8"/>
        <v>69</v>
      </c>
      <c r="K83" s="991" t="str">
        <f t="shared" si="9"/>
        <v/>
      </c>
      <c r="L83" s="204" t="str">
        <f t="shared" si="10"/>
        <v/>
      </c>
      <c r="M83" s="205"/>
      <c r="N83" s="452"/>
      <c r="O83" s="993"/>
      <c r="P83" s="825"/>
    </row>
    <row r="84" spans="2:16" ht="16.5" customHeight="1">
      <c r="B84" s="990">
        <f t="shared" si="6"/>
        <v>70</v>
      </c>
      <c r="C84" s="991" t="str">
        <f t="shared" si="7"/>
        <v/>
      </c>
      <c r="D84" s="204"/>
      <c r="E84" s="205"/>
      <c r="F84" s="452"/>
      <c r="G84" s="993"/>
      <c r="H84" s="825"/>
      <c r="J84" s="990">
        <f t="shared" si="8"/>
        <v>70</v>
      </c>
      <c r="K84" s="991" t="str">
        <f t="shared" si="9"/>
        <v/>
      </c>
      <c r="L84" s="204" t="str">
        <f t="shared" si="10"/>
        <v/>
      </c>
      <c r="M84" s="205"/>
      <c r="N84" s="452"/>
      <c r="O84" s="993"/>
      <c r="P84" s="825"/>
    </row>
    <row r="85" spans="2:16" ht="16.5" customHeight="1">
      <c r="B85" s="990">
        <f t="shared" si="6"/>
        <v>71</v>
      </c>
      <c r="C85" s="991" t="str">
        <f t="shared" si="7"/>
        <v/>
      </c>
      <c r="D85" s="204"/>
      <c r="E85" s="205"/>
      <c r="F85" s="452"/>
      <c r="G85" s="993"/>
      <c r="H85" s="825"/>
      <c r="J85" s="990">
        <f t="shared" si="8"/>
        <v>71</v>
      </c>
      <c r="K85" s="991" t="str">
        <f t="shared" si="9"/>
        <v/>
      </c>
      <c r="L85" s="204" t="str">
        <f t="shared" si="10"/>
        <v/>
      </c>
      <c r="M85" s="205"/>
      <c r="N85" s="452"/>
      <c r="O85" s="993"/>
      <c r="P85" s="825"/>
    </row>
    <row r="86" spans="2:16" ht="16.5" customHeight="1">
      <c r="B86" s="990">
        <f t="shared" si="6"/>
        <v>72</v>
      </c>
      <c r="C86" s="991" t="str">
        <f t="shared" si="7"/>
        <v/>
      </c>
      <c r="D86" s="204"/>
      <c r="E86" s="205"/>
      <c r="F86" s="452"/>
      <c r="G86" s="993"/>
      <c r="H86" s="825"/>
      <c r="J86" s="990">
        <f t="shared" si="8"/>
        <v>72</v>
      </c>
      <c r="K86" s="991" t="str">
        <f t="shared" si="9"/>
        <v/>
      </c>
      <c r="L86" s="204" t="str">
        <f t="shared" si="10"/>
        <v/>
      </c>
      <c r="M86" s="205"/>
      <c r="N86" s="452"/>
      <c r="O86" s="993"/>
      <c r="P86" s="825"/>
    </row>
    <row r="87" spans="2:16" ht="16.5" customHeight="1">
      <c r="B87" s="990">
        <f t="shared" si="6"/>
        <v>73</v>
      </c>
      <c r="C87" s="991" t="str">
        <f t="shared" si="7"/>
        <v/>
      </c>
      <c r="D87" s="204"/>
      <c r="E87" s="205"/>
      <c r="F87" s="452"/>
      <c r="G87" s="993"/>
      <c r="H87" s="825"/>
      <c r="J87" s="990">
        <f t="shared" si="8"/>
        <v>73</v>
      </c>
      <c r="K87" s="991" t="str">
        <f t="shared" si="9"/>
        <v/>
      </c>
      <c r="L87" s="204" t="str">
        <f t="shared" si="10"/>
        <v/>
      </c>
      <c r="M87" s="205"/>
      <c r="N87" s="452"/>
      <c r="O87" s="993"/>
      <c r="P87" s="825"/>
    </row>
    <row r="88" spans="2:16" ht="16.5" customHeight="1">
      <c r="B88" s="990">
        <f t="shared" si="6"/>
        <v>74</v>
      </c>
      <c r="C88" s="991" t="str">
        <f t="shared" si="7"/>
        <v/>
      </c>
      <c r="D88" s="204"/>
      <c r="E88" s="205"/>
      <c r="F88" s="452"/>
      <c r="G88" s="993"/>
      <c r="H88" s="825"/>
      <c r="J88" s="990">
        <f t="shared" si="8"/>
        <v>74</v>
      </c>
      <c r="K88" s="991" t="str">
        <f t="shared" si="9"/>
        <v/>
      </c>
      <c r="L88" s="204" t="str">
        <f t="shared" si="10"/>
        <v/>
      </c>
      <c r="M88" s="205"/>
      <c r="N88" s="452"/>
      <c r="O88" s="993"/>
      <c r="P88" s="825"/>
    </row>
    <row r="89" spans="2:16" ht="16.5" customHeight="1">
      <c r="B89" s="990">
        <f t="shared" si="6"/>
        <v>75</v>
      </c>
      <c r="C89" s="991" t="str">
        <f t="shared" si="7"/>
        <v/>
      </c>
      <c r="D89" s="204"/>
      <c r="E89" s="205"/>
      <c r="F89" s="452"/>
      <c r="G89" s="993"/>
      <c r="H89" s="825"/>
      <c r="J89" s="990">
        <f t="shared" si="8"/>
        <v>75</v>
      </c>
      <c r="K89" s="991" t="str">
        <f t="shared" si="9"/>
        <v/>
      </c>
      <c r="L89" s="204" t="str">
        <f t="shared" si="10"/>
        <v/>
      </c>
      <c r="M89" s="205"/>
      <c r="N89" s="452"/>
      <c r="O89" s="993"/>
      <c r="P89" s="825"/>
    </row>
    <row r="90" spans="2:16" ht="16.5" customHeight="1">
      <c r="B90" s="990">
        <f t="shared" si="6"/>
        <v>76</v>
      </c>
      <c r="C90" s="991" t="str">
        <f t="shared" si="7"/>
        <v/>
      </c>
      <c r="D90" s="204"/>
      <c r="E90" s="205"/>
      <c r="F90" s="452"/>
      <c r="G90" s="993"/>
      <c r="H90" s="825"/>
      <c r="J90" s="990">
        <f t="shared" si="8"/>
        <v>76</v>
      </c>
      <c r="K90" s="991" t="str">
        <f t="shared" si="9"/>
        <v/>
      </c>
      <c r="L90" s="204" t="str">
        <f t="shared" si="10"/>
        <v/>
      </c>
      <c r="M90" s="205"/>
      <c r="N90" s="452"/>
      <c r="O90" s="993"/>
      <c r="P90" s="825"/>
    </row>
    <row r="91" spans="2:16" ht="16.5" customHeight="1">
      <c r="B91" s="990">
        <f t="shared" si="6"/>
        <v>77</v>
      </c>
      <c r="C91" s="991" t="str">
        <f t="shared" si="7"/>
        <v/>
      </c>
      <c r="D91" s="204"/>
      <c r="E91" s="205"/>
      <c r="F91" s="452"/>
      <c r="G91" s="993"/>
      <c r="H91" s="825"/>
      <c r="J91" s="990">
        <f t="shared" si="8"/>
        <v>77</v>
      </c>
      <c r="K91" s="991" t="str">
        <f t="shared" si="9"/>
        <v/>
      </c>
      <c r="L91" s="204" t="str">
        <f t="shared" si="10"/>
        <v/>
      </c>
      <c r="M91" s="205"/>
      <c r="N91" s="452"/>
      <c r="O91" s="993"/>
      <c r="P91" s="825"/>
    </row>
    <row r="92" spans="2:16" ht="16.5" customHeight="1">
      <c r="B92" s="990">
        <f t="shared" si="6"/>
        <v>78</v>
      </c>
      <c r="C92" s="991" t="str">
        <f t="shared" si="7"/>
        <v/>
      </c>
      <c r="D92" s="204"/>
      <c r="E92" s="205"/>
      <c r="F92" s="452"/>
      <c r="G92" s="993"/>
      <c r="H92" s="825"/>
      <c r="J92" s="990">
        <f t="shared" si="8"/>
        <v>78</v>
      </c>
      <c r="K92" s="991" t="str">
        <f t="shared" si="9"/>
        <v/>
      </c>
      <c r="L92" s="204" t="str">
        <f t="shared" si="10"/>
        <v/>
      </c>
      <c r="M92" s="205"/>
      <c r="N92" s="452"/>
      <c r="O92" s="993"/>
      <c r="P92" s="825"/>
    </row>
    <row r="93" spans="2:16" ht="16.5" customHeight="1">
      <c r="B93" s="990">
        <f t="shared" si="6"/>
        <v>79</v>
      </c>
      <c r="C93" s="991" t="str">
        <f t="shared" si="7"/>
        <v/>
      </c>
      <c r="D93" s="204"/>
      <c r="E93" s="205"/>
      <c r="F93" s="452"/>
      <c r="G93" s="993"/>
      <c r="H93" s="825"/>
      <c r="J93" s="990">
        <f t="shared" si="8"/>
        <v>79</v>
      </c>
      <c r="K93" s="991" t="str">
        <f t="shared" si="9"/>
        <v/>
      </c>
      <c r="L93" s="204" t="str">
        <f t="shared" si="10"/>
        <v/>
      </c>
      <c r="M93" s="205"/>
      <c r="N93" s="452"/>
      <c r="O93" s="993"/>
      <c r="P93" s="825"/>
    </row>
    <row r="94" spans="2:16" ht="16.5" customHeight="1">
      <c r="B94" s="990">
        <f t="shared" si="6"/>
        <v>80</v>
      </c>
      <c r="C94" s="991" t="str">
        <f t="shared" si="7"/>
        <v/>
      </c>
      <c r="D94" s="204"/>
      <c r="E94" s="205"/>
      <c r="F94" s="452"/>
      <c r="G94" s="993"/>
      <c r="H94" s="825"/>
      <c r="J94" s="990">
        <f t="shared" si="8"/>
        <v>80</v>
      </c>
      <c r="K94" s="991" t="str">
        <f t="shared" si="9"/>
        <v/>
      </c>
      <c r="L94" s="204" t="str">
        <f t="shared" si="10"/>
        <v/>
      </c>
      <c r="M94" s="205"/>
      <c r="N94" s="452"/>
      <c r="O94" s="993"/>
      <c r="P94" s="825"/>
    </row>
    <row r="95" spans="2:16" ht="16.5" customHeight="1">
      <c r="B95" s="990">
        <f t="shared" si="6"/>
        <v>81</v>
      </c>
      <c r="C95" s="991" t="str">
        <f t="shared" si="7"/>
        <v/>
      </c>
      <c r="D95" s="204"/>
      <c r="E95" s="205"/>
      <c r="F95" s="452"/>
      <c r="G95" s="993"/>
      <c r="H95" s="825"/>
      <c r="J95" s="990">
        <f t="shared" si="8"/>
        <v>81</v>
      </c>
      <c r="K95" s="991" t="str">
        <f t="shared" si="9"/>
        <v/>
      </c>
      <c r="L95" s="204" t="str">
        <f t="shared" si="10"/>
        <v/>
      </c>
      <c r="M95" s="205"/>
      <c r="N95" s="452"/>
      <c r="O95" s="993"/>
      <c r="P95" s="825"/>
    </row>
    <row r="96" spans="2:16" ht="16.5" customHeight="1">
      <c r="B96" s="990">
        <f t="shared" si="6"/>
        <v>82</v>
      </c>
      <c r="C96" s="991" t="str">
        <f t="shared" si="7"/>
        <v/>
      </c>
      <c r="D96" s="204"/>
      <c r="E96" s="205"/>
      <c r="F96" s="452"/>
      <c r="G96" s="993"/>
      <c r="H96" s="825"/>
      <c r="J96" s="990">
        <f t="shared" si="8"/>
        <v>82</v>
      </c>
      <c r="K96" s="991" t="str">
        <f t="shared" si="9"/>
        <v/>
      </c>
      <c r="L96" s="204" t="str">
        <f t="shared" si="10"/>
        <v/>
      </c>
      <c r="M96" s="205"/>
      <c r="N96" s="452"/>
      <c r="O96" s="993"/>
      <c r="P96" s="825"/>
    </row>
    <row r="97" spans="2:16" ht="16.5" customHeight="1">
      <c r="B97" s="990">
        <f t="shared" si="6"/>
        <v>83</v>
      </c>
      <c r="C97" s="991" t="str">
        <f t="shared" si="7"/>
        <v/>
      </c>
      <c r="D97" s="204"/>
      <c r="E97" s="205"/>
      <c r="F97" s="452"/>
      <c r="G97" s="993"/>
      <c r="H97" s="825"/>
      <c r="J97" s="990">
        <f t="shared" si="8"/>
        <v>83</v>
      </c>
      <c r="K97" s="991" t="str">
        <f t="shared" si="9"/>
        <v/>
      </c>
      <c r="L97" s="204" t="str">
        <f t="shared" si="10"/>
        <v/>
      </c>
      <c r="M97" s="205"/>
      <c r="N97" s="452"/>
      <c r="O97" s="993"/>
      <c r="P97" s="825"/>
    </row>
    <row r="98" spans="2:16" ht="16.5" customHeight="1">
      <c r="B98" s="990">
        <f t="shared" si="6"/>
        <v>84</v>
      </c>
      <c r="C98" s="991" t="str">
        <f t="shared" si="7"/>
        <v/>
      </c>
      <c r="D98" s="204"/>
      <c r="E98" s="205"/>
      <c r="F98" s="452"/>
      <c r="G98" s="993"/>
      <c r="H98" s="825"/>
      <c r="J98" s="990">
        <f t="shared" si="8"/>
        <v>84</v>
      </c>
      <c r="K98" s="991" t="str">
        <f t="shared" si="9"/>
        <v/>
      </c>
      <c r="L98" s="204" t="str">
        <f t="shared" si="10"/>
        <v/>
      </c>
      <c r="M98" s="205"/>
      <c r="N98" s="452"/>
      <c r="O98" s="993"/>
      <c r="P98" s="825"/>
    </row>
    <row r="99" spans="2:16" ht="16.5" customHeight="1">
      <c r="B99" s="990">
        <f t="shared" si="6"/>
        <v>85</v>
      </c>
      <c r="C99" s="991" t="str">
        <f t="shared" si="7"/>
        <v/>
      </c>
      <c r="D99" s="204"/>
      <c r="E99" s="205"/>
      <c r="F99" s="452"/>
      <c r="G99" s="993"/>
      <c r="H99" s="825"/>
      <c r="J99" s="990">
        <f t="shared" si="8"/>
        <v>85</v>
      </c>
      <c r="K99" s="991" t="str">
        <f t="shared" si="9"/>
        <v/>
      </c>
      <c r="L99" s="204" t="str">
        <f t="shared" si="10"/>
        <v/>
      </c>
      <c r="M99" s="205"/>
      <c r="N99" s="452"/>
      <c r="O99" s="993"/>
      <c r="P99" s="825"/>
    </row>
    <row r="100" spans="2:16" ht="16.5" customHeight="1">
      <c r="B100" s="990">
        <f t="shared" si="6"/>
        <v>86</v>
      </c>
      <c r="C100" s="991" t="str">
        <f t="shared" si="7"/>
        <v/>
      </c>
      <c r="D100" s="204"/>
      <c r="E100" s="205"/>
      <c r="F100" s="452"/>
      <c r="G100" s="993"/>
      <c r="H100" s="825"/>
      <c r="J100" s="990">
        <f t="shared" si="8"/>
        <v>86</v>
      </c>
      <c r="K100" s="991" t="str">
        <f t="shared" si="9"/>
        <v/>
      </c>
      <c r="L100" s="204" t="str">
        <f t="shared" si="10"/>
        <v/>
      </c>
      <c r="M100" s="205"/>
      <c r="N100" s="452"/>
      <c r="O100" s="993"/>
      <c r="P100" s="825"/>
    </row>
    <row r="101" spans="2:16" ht="16.5" customHeight="1">
      <c r="B101" s="990">
        <f t="shared" si="6"/>
        <v>87</v>
      </c>
      <c r="C101" s="991" t="str">
        <f t="shared" si="7"/>
        <v/>
      </c>
      <c r="D101" s="204"/>
      <c r="E101" s="205"/>
      <c r="F101" s="452"/>
      <c r="G101" s="993"/>
      <c r="H101" s="825"/>
      <c r="J101" s="990">
        <f t="shared" si="8"/>
        <v>87</v>
      </c>
      <c r="K101" s="991" t="str">
        <f t="shared" si="9"/>
        <v/>
      </c>
      <c r="L101" s="204" t="str">
        <f t="shared" si="10"/>
        <v/>
      </c>
      <c r="M101" s="205"/>
      <c r="N101" s="452"/>
      <c r="O101" s="993"/>
      <c r="P101" s="825"/>
    </row>
    <row r="102" spans="2:16" ht="16.5" customHeight="1">
      <c r="B102" s="990">
        <f t="shared" si="6"/>
        <v>88</v>
      </c>
      <c r="C102" s="991" t="str">
        <f t="shared" si="7"/>
        <v/>
      </c>
      <c r="D102" s="204"/>
      <c r="E102" s="205"/>
      <c r="F102" s="452"/>
      <c r="G102" s="993"/>
      <c r="H102" s="825"/>
      <c r="J102" s="990">
        <f t="shared" si="8"/>
        <v>88</v>
      </c>
      <c r="K102" s="991" t="str">
        <f t="shared" si="9"/>
        <v/>
      </c>
      <c r="L102" s="204" t="str">
        <f t="shared" si="10"/>
        <v/>
      </c>
      <c r="M102" s="205"/>
      <c r="N102" s="452"/>
      <c r="O102" s="993"/>
      <c r="P102" s="825"/>
    </row>
    <row r="103" spans="2:16" ht="16.5" customHeight="1">
      <c r="B103" s="990">
        <f t="shared" si="6"/>
        <v>89</v>
      </c>
      <c r="C103" s="991" t="str">
        <f t="shared" si="7"/>
        <v/>
      </c>
      <c r="D103" s="204"/>
      <c r="E103" s="205"/>
      <c r="F103" s="452"/>
      <c r="G103" s="993"/>
      <c r="H103" s="825"/>
      <c r="J103" s="990">
        <f t="shared" si="8"/>
        <v>89</v>
      </c>
      <c r="K103" s="991" t="str">
        <f t="shared" si="9"/>
        <v/>
      </c>
      <c r="L103" s="204" t="str">
        <f t="shared" si="10"/>
        <v/>
      </c>
      <c r="M103" s="205"/>
      <c r="N103" s="452"/>
      <c r="O103" s="993"/>
      <c r="P103" s="825"/>
    </row>
    <row r="104" spans="2:16" ht="16.5" customHeight="1">
      <c r="B104" s="990">
        <f t="shared" si="6"/>
        <v>90</v>
      </c>
      <c r="C104" s="991" t="str">
        <f t="shared" si="7"/>
        <v/>
      </c>
      <c r="D104" s="204"/>
      <c r="E104" s="205"/>
      <c r="F104" s="452"/>
      <c r="G104" s="993"/>
      <c r="H104" s="825"/>
      <c r="J104" s="990">
        <f t="shared" si="8"/>
        <v>90</v>
      </c>
      <c r="K104" s="991" t="str">
        <f t="shared" si="9"/>
        <v/>
      </c>
      <c r="L104" s="204" t="str">
        <f t="shared" si="10"/>
        <v/>
      </c>
      <c r="M104" s="205"/>
      <c r="N104" s="452"/>
      <c r="O104" s="993"/>
      <c r="P104" s="825"/>
    </row>
    <row r="105" spans="2:16" ht="16.5" customHeight="1">
      <c r="B105" s="990">
        <f t="shared" si="6"/>
        <v>91</v>
      </c>
      <c r="C105" s="991" t="str">
        <f t="shared" si="7"/>
        <v/>
      </c>
      <c r="D105" s="204"/>
      <c r="E105" s="205"/>
      <c r="F105" s="452"/>
      <c r="G105" s="993"/>
      <c r="H105" s="825"/>
      <c r="J105" s="990">
        <f t="shared" si="8"/>
        <v>91</v>
      </c>
      <c r="K105" s="991" t="str">
        <f t="shared" si="9"/>
        <v/>
      </c>
      <c r="L105" s="204" t="str">
        <f t="shared" si="10"/>
        <v/>
      </c>
      <c r="M105" s="205"/>
      <c r="N105" s="452"/>
      <c r="O105" s="993"/>
      <c r="P105" s="825"/>
    </row>
    <row r="106" spans="2:16" ht="16.5" customHeight="1">
      <c r="B106" s="990">
        <f t="shared" si="6"/>
        <v>92</v>
      </c>
      <c r="C106" s="991" t="str">
        <f t="shared" si="7"/>
        <v/>
      </c>
      <c r="D106" s="204"/>
      <c r="E106" s="205"/>
      <c r="F106" s="452"/>
      <c r="G106" s="993"/>
      <c r="H106" s="825"/>
      <c r="J106" s="990">
        <f t="shared" si="8"/>
        <v>92</v>
      </c>
      <c r="K106" s="991" t="str">
        <f t="shared" si="9"/>
        <v/>
      </c>
      <c r="L106" s="204" t="str">
        <f t="shared" si="10"/>
        <v/>
      </c>
      <c r="M106" s="205"/>
      <c r="N106" s="452"/>
      <c r="O106" s="993"/>
      <c r="P106" s="825"/>
    </row>
    <row r="107" spans="2:16" ht="16.5" customHeight="1">
      <c r="B107" s="990">
        <f t="shared" si="6"/>
        <v>93</v>
      </c>
      <c r="C107" s="991" t="str">
        <f t="shared" si="7"/>
        <v/>
      </c>
      <c r="D107" s="204"/>
      <c r="E107" s="205"/>
      <c r="F107" s="452"/>
      <c r="G107" s="993"/>
      <c r="H107" s="825"/>
      <c r="J107" s="990">
        <f t="shared" si="8"/>
        <v>93</v>
      </c>
      <c r="K107" s="991" t="str">
        <f t="shared" si="9"/>
        <v/>
      </c>
      <c r="L107" s="204" t="str">
        <f t="shared" si="10"/>
        <v/>
      </c>
      <c r="M107" s="205"/>
      <c r="N107" s="452"/>
      <c r="O107" s="993"/>
      <c r="P107" s="825"/>
    </row>
    <row r="108" spans="2:16" ht="16.5" customHeight="1">
      <c r="B108" s="990">
        <f t="shared" si="6"/>
        <v>94</v>
      </c>
      <c r="C108" s="991" t="str">
        <f t="shared" si="7"/>
        <v/>
      </c>
      <c r="D108" s="204"/>
      <c r="E108" s="205"/>
      <c r="F108" s="452"/>
      <c r="G108" s="993"/>
      <c r="H108" s="825"/>
      <c r="J108" s="990">
        <f t="shared" si="8"/>
        <v>94</v>
      </c>
      <c r="K108" s="991" t="str">
        <f t="shared" si="9"/>
        <v/>
      </c>
      <c r="L108" s="204" t="str">
        <f t="shared" si="10"/>
        <v/>
      </c>
      <c r="M108" s="205"/>
      <c r="N108" s="452"/>
      <c r="O108" s="993"/>
      <c r="P108" s="825"/>
    </row>
    <row r="109" spans="2:16" ht="16.5" customHeight="1">
      <c r="B109" s="990">
        <f t="shared" si="6"/>
        <v>95</v>
      </c>
      <c r="C109" s="991" t="str">
        <f t="shared" si="7"/>
        <v/>
      </c>
      <c r="D109" s="204"/>
      <c r="E109" s="205"/>
      <c r="F109" s="452"/>
      <c r="G109" s="993"/>
      <c r="H109" s="825"/>
      <c r="J109" s="990">
        <f t="shared" si="8"/>
        <v>95</v>
      </c>
      <c r="K109" s="991" t="str">
        <f t="shared" si="9"/>
        <v/>
      </c>
      <c r="L109" s="204" t="str">
        <f t="shared" si="10"/>
        <v/>
      </c>
      <c r="M109" s="205"/>
      <c r="N109" s="452"/>
      <c r="O109" s="993"/>
      <c r="P109" s="825"/>
    </row>
    <row r="110" spans="2:16" ht="16.5" customHeight="1">
      <c r="B110" s="990">
        <f t="shared" si="6"/>
        <v>96</v>
      </c>
      <c r="C110" s="991" t="str">
        <f t="shared" si="7"/>
        <v/>
      </c>
      <c r="D110" s="204"/>
      <c r="E110" s="205"/>
      <c r="F110" s="452"/>
      <c r="G110" s="993"/>
      <c r="H110" s="825"/>
      <c r="J110" s="990">
        <f t="shared" si="8"/>
        <v>96</v>
      </c>
      <c r="K110" s="991" t="str">
        <f t="shared" si="9"/>
        <v/>
      </c>
      <c r="L110" s="204" t="str">
        <f t="shared" si="10"/>
        <v/>
      </c>
      <c r="M110" s="205"/>
      <c r="N110" s="452"/>
      <c r="O110" s="993"/>
      <c r="P110" s="825"/>
    </row>
    <row r="111" spans="2:16" ht="16.5" customHeight="1">
      <c r="B111" s="990">
        <f t="shared" si="6"/>
        <v>97</v>
      </c>
      <c r="C111" s="991" t="str">
        <f t="shared" si="7"/>
        <v/>
      </c>
      <c r="D111" s="204"/>
      <c r="E111" s="205"/>
      <c r="F111" s="452"/>
      <c r="G111" s="993"/>
      <c r="H111" s="825"/>
      <c r="J111" s="990">
        <f t="shared" si="8"/>
        <v>97</v>
      </c>
      <c r="K111" s="991" t="str">
        <f t="shared" si="9"/>
        <v/>
      </c>
      <c r="L111" s="204" t="str">
        <f t="shared" si="10"/>
        <v/>
      </c>
      <c r="M111" s="205"/>
      <c r="N111" s="452"/>
      <c r="O111" s="993"/>
      <c r="P111" s="825"/>
    </row>
    <row r="112" spans="2:16" ht="16.5" customHeight="1">
      <c r="B112" s="990">
        <f t="shared" si="6"/>
        <v>98</v>
      </c>
      <c r="C112" s="991" t="str">
        <f t="shared" si="7"/>
        <v/>
      </c>
      <c r="D112" s="204"/>
      <c r="E112" s="205"/>
      <c r="F112" s="452"/>
      <c r="G112" s="993"/>
      <c r="H112" s="825"/>
      <c r="J112" s="990">
        <f t="shared" si="8"/>
        <v>98</v>
      </c>
      <c r="K112" s="991" t="str">
        <f t="shared" si="9"/>
        <v/>
      </c>
      <c r="L112" s="204" t="str">
        <f t="shared" si="10"/>
        <v/>
      </c>
      <c r="M112" s="205"/>
      <c r="N112" s="452"/>
      <c r="O112" s="993"/>
      <c r="P112" s="825"/>
    </row>
    <row r="113" spans="2:16" ht="16.5" customHeight="1">
      <c r="B113" s="990">
        <f t="shared" si="6"/>
        <v>99</v>
      </c>
      <c r="C113" s="991" t="str">
        <f t="shared" si="7"/>
        <v/>
      </c>
      <c r="D113" s="204"/>
      <c r="E113" s="205"/>
      <c r="F113" s="452"/>
      <c r="G113" s="993"/>
      <c r="H113" s="825"/>
      <c r="J113" s="990">
        <f t="shared" si="8"/>
        <v>99</v>
      </c>
      <c r="K113" s="991" t="str">
        <f t="shared" si="9"/>
        <v/>
      </c>
      <c r="L113" s="204" t="str">
        <f t="shared" si="10"/>
        <v/>
      </c>
      <c r="M113" s="205"/>
      <c r="N113" s="452"/>
      <c r="O113" s="993"/>
      <c r="P113" s="825"/>
    </row>
    <row r="114" spans="2:16" ht="16.5" customHeight="1">
      <c r="B114" s="990">
        <f t="shared" si="6"/>
        <v>100</v>
      </c>
      <c r="C114" s="991" t="str">
        <f t="shared" si="7"/>
        <v/>
      </c>
      <c r="D114" s="204"/>
      <c r="E114" s="205"/>
      <c r="F114" s="452"/>
      <c r="G114" s="993"/>
      <c r="H114" s="825"/>
      <c r="J114" s="990">
        <f t="shared" si="8"/>
        <v>100</v>
      </c>
      <c r="K114" s="991" t="str">
        <f t="shared" si="9"/>
        <v/>
      </c>
      <c r="L114" s="204" t="str">
        <f t="shared" si="10"/>
        <v/>
      </c>
      <c r="M114" s="205"/>
      <c r="N114" s="452"/>
      <c r="O114" s="993"/>
      <c r="P114" s="825"/>
    </row>
    <row r="115" spans="2:16" ht="16.5" customHeight="1">
      <c r="B115" s="990">
        <f t="shared" si="6"/>
        <v>101</v>
      </c>
      <c r="C115" s="991" t="str">
        <f t="shared" si="7"/>
        <v/>
      </c>
      <c r="D115" s="204"/>
      <c r="E115" s="205"/>
      <c r="F115" s="452"/>
      <c r="G115" s="993"/>
      <c r="H115" s="825"/>
      <c r="J115" s="990">
        <f t="shared" si="8"/>
        <v>101</v>
      </c>
      <c r="K115" s="991" t="str">
        <f t="shared" si="9"/>
        <v/>
      </c>
      <c r="L115" s="204" t="str">
        <f t="shared" si="10"/>
        <v/>
      </c>
      <c r="M115" s="205"/>
      <c r="N115" s="452"/>
      <c r="O115" s="993"/>
      <c r="P115" s="825"/>
    </row>
    <row r="116" spans="2:16" ht="16.5" customHeight="1">
      <c r="B116" s="990">
        <f t="shared" si="6"/>
        <v>102</v>
      </c>
      <c r="C116" s="991" t="str">
        <f t="shared" si="7"/>
        <v/>
      </c>
      <c r="D116" s="204"/>
      <c r="E116" s="205"/>
      <c r="F116" s="452"/>
      <c r="G116" s="993"/>
      <c r="H116" s="825"/>
      <c r="J116" s="990">
        <f t="shared" si="8"/>
        <v>102</v>
      </c>
      <c r="K116" s="991" t="str">
        <f t="shared" si="9"/>
        <v/>
      </c>
      <c r="L116" s="204" t="str">
        <f t="shared" si="10"/>
        <v/>
      </c>
      <c r="M116" s="205"/>
      <c r="N116" s="452"/>
      <c r="O116" s="993"/>
      <c r="P116" s="825"/>
    </row>
    <row r="117" spans="2:16" ht="16.5" customHeight="1">
      <c r="B117" s="990">
        <f t="shared" si="6"/>
        <v>103</v>
      </c>
      <c r="C117" s="991" t="str">
        <f t="shared" si="7"/>
        <v/>
      </c>
      <c r="D117" s="204"/>
      <c r="E117" s="205"/>
      <c r="F117" s="452"/>
      <c r="G117" s="993"/>
      <c r="H117" s="825"/>
      <c r="J117" s="990">
        <f t="shared" si="8"/>
        <v>103</v>
      </c>
      <c r="K117" s="991" t="str">
        <f t="shared" si="9"/>
        <v/>
      </c>
      <c r="L117" s="204" t="str">
        <f t="shared" si="10"/>
        <v/>
      </c>
      <c r="M117" s="205"/>
      <c r="N117" s="452"/>
      <c r="O117" s="993"/>
      <c r="P117" s="825"/>
    </row>
    <row r="118" spans="2:16" ht="16.5" customHeight="1">
      <c r="B118" s="990">
        <f t="shared" si="6"/>
        <v>104</v>
      </c>
      <c r="C118" s="991" t="str">
        <f t="shared" si="7"/>
        <v/>
      </c>
      <c r="D118" s="204"/>
      <c r="E118" s="205"/>
      <c r="F118" s="452"/>
      <c r="G118" s="993"/>
      <c r="H118" s="825"/>
      <c r="J118" s="990">
        <f t="shared" si="8"/>
        <v>104</v>
      </c>
      <c r="K118" s="991" t="str">
        <f t="shared" si="9"/>
        <v/>
      </c>
      <c r="L118" s="204" t="str">
        <f t="shared" si="10"/>
        <v/>
      </c>
      <c r="M118" s="205"/>
      <c r="N118" s="452"/>
      <c r="O118" s="993"/>
      <c r="P118" s="825"/>
    </row>
    <row r="119" spans="2:16" ht="16.5" customHeight="1">
      <c r="B119" s="990">
        <f t="shared" si="6"/>
        <v>105</v>
      </c>
      <c r="C119" s="991" t="str">
        <f t="shared" si="7"/>
        <v/>
      </c>
      <c r="D119" s="204"/>
      <c r="E119" s="205"/>
      <c r="F119" s="452"/>
      <c r="G119" s="993"/>
      <c r="H119" s="825"/>
      <c r="J119" s="990">
        <f t="shared" si="8"/>
        <v>105</v>
      </c>
      <c r="K119" s="991" t="str">
        <f t="shared" si="9"/>
        <v/>
      </c>
      <c r="L119" s="204" t="str">
        <f t="shared" si="10"/>
        <v/>
      </c>
      <c r="M119" s="205"/>
      <c r="N119" s="452"/>
      <c r="O119" s="993"/>
      <c r="P119" s="825"/>
    </row>
    <row r="120" spans="2:16" ht="16.5" customHeight="1">
      <c r="B120" s="990">
        <f t="shared" si="6"/>
        <v>106</v>
      </c>
      <c r="C120" s="991" t="str">
        <f t="shared" si="7"/>
        <v/>
      </c>
      <c r="D120" s="204"/>
      <c r="E120" s="205"/>
      <c r="F120" s="452"/>
      <c r="G120" s="993"/>
      <c r="H120" s="825"/>
      <c r="J120" s="990">
        <f t="shared" si="8"/>
        <v>106</v>
      </c>
      <c r="K120" s="991" t="str">
        <f t="shared" si="9"/>
        <v/>
      </c>
      <c r="L120" s="204" t="str">
        <f t="shared" si="10"/>
        <v/>
      </c>
      <c r="M120" s="205"/>
      <c r="N120" s="452"/>
      <c r="O120" s="993"/>
      <c r="P120" s="825"/>
    </row>
    <row r="121" spans="2:16" ht="16.5" customHeight="1">
      <c r="B121" s="990">
        <f t="shared" si="6"/>
        <v>107</v>
      </c>
      <c r="C121" s="991" t="str">
        <f t="shared" si="7"/>
        <v/>
      </c>
      <c r="D121" s="204"/>
      <c r="E121" s="205"/>
      <c r="F121" s="452"/>
      <c r="G121" s="993"/>
      <c r="H121" s="825"/>
      <c r="J121" s="990">
        <f t="shared" si="8"/>
        <v>107</v>
      </c>
      <c r="K121" s="991" t="str">
        <f t="shared" si="9"/>
        <v/>
      </c>
      <c r="L121" s="204" t="str">
        <f t="shared" si="10"/>
        <v/>
      </c>
      <c r="M121" s="205"/>
      <c r="N121" s="452"/>
      <c r="O121" s="993"/>
      <c r="P121" s="825"/>
    </row>
    <row r="122" spans="2:16" ht="16.5" customHeight="1">
      <c r="B122" s="990">
        <f t="shared" si="6"/>
        <v>108</v>
      </c>
      <c r="C122" s="991" t="str">
        <f t="shared" si="7"/>
        <v/>
      </c>
      <c r="D122" s="204"/>
      <c r="E122" s="205"/>
      <c r="F122" s="452"/>
      <c r="G122" s="993"/>
      <c r="H122" s="825"/>
      <c r="J122" s="990">
        <f t="shared" si="8"/>
        <v>108</v>
      </c>
      <c r="K122" s="991" t="str">
        <f t="shared" si="9"/>
        <v/>
      </c>
      <c r="L122" s="204" t="str">
        <f t="shared" si="10"/>
        <v/>
      </c>
      <c r="M122" s="205"/>
      <c r="N122" s="452"/>
      <c r="O122" s="993"/>
      <c r="P122" s="825"/>
    </row>
    <row r="123" spans="2:16" ht="16.5" customHeight="1">
      <c r="B123" s="990">
        <f t="shared" si="6"/>
        <v>109</v>
      </c>
      <c r="C123" s="991" t="str">
        <f t="shared" si="7"/>
        <v/>
      </c>
      <c r="D123" s="204"/>
      <c r="E123" s="205"/>
      <c r="F123" s="452"/>
      <c r="G123" s="993"/>
      <c r="H123" s="825"/>
      <c r="J123" s="990">
        <f t="shared" si="8"/>
        <v>109</v>
      </c>
      <c r="K123" s="991" t="str">
        <f t="shared" si="9"/>
        <v/>
      </c>
      <c r="L123" s="204" t="str">
        <f t="shared" si="10"/>
        <v/>
      </c>
      <c r="M123" s="205"/>
      <c r="N123" s="452"/>
      <c r="O123" s="993"/>
      <c r="P123" s="825"/>
    </row>
    <row r="124" spans="2:16" ht="16.5" customHeight="1">
      <c r="B124" s="990">
        <f t="shared" si="6"/>
        <v>110</v>
      </c>
      <c r="C124" s="991" t="str">
        <f t="shared" si="7"/>
        <v/>
      </c>
      <c r="D124" s="204"/>
      <c r="E124" s="205"/>
      <c r="F124" s="452"/>
      <c r="G124" s="993"/>
      <c r="H124" s="825"/>
      <c r="J124" s="990">
        <f t="shared" si="8"/>
        <v>110</v>
      </c>
      <c r="K124" s="991" t="str">
        <f t="shared" si="9"/>
        <v/>
      </c>
      <c r="L124" s="204" t="str">
        <f t="shared" si="10"/>
        <v/>
      </c>
      <c r="M124" s="205"/>
      <c r="N124" s="452"/>
      <c r="O124" s="993"/>
      <c r="P124" s="825"/>
    </row>
    <row r="125" spans="2:16" ht="16.5" customHeight="1">
      <c r="B125" s="990">
        <f t="shared" si="6"/>
        <v>111</v>
      </c>
      <c r="C125" s="991" t="str">
        <f t="shared" si="7"/>
        <v/>
      </c>
      <c r="D125" s="204"/>
      <c r="E125" s="205"/>
      <c r="F125" s="452"/>
      <c r="G125" s="993"/>
      <c r="H125" s="825"/>
      <c r="J125" s="990">
        <f t="shared" si="8"/>
        <v>111</v>
      </c>
      <c r="K125" s="991" t="str">
        <f t="shared" si="9"/>
        <v/>
      </c>
      <c r="L125" s="204" t="str">
        <f t="shared" si="10"/>
        <v/>
      </c>
      <c r="M125" s="205"/>
      <c r="N125" s="452"/>
      <c r="O125" s="993"/>
      <c r="P125" s="825"/>
    </row>
    <row r="126" spans="2:16" ht="16.5" customHeight="1">
      <c r="B126" s="990">
        <f t="shared" si="6"/>
        <v>112</v>
      </c>
      <c r="C126" s="991" t="str">
        <f t="shared" si="7"/>
        <v/>
      </c>
      <c r="D126" s="204"/>
      <c r="E126" s="205"/>
      <c r="F126" s="452"/>
      <c r="G126" s="993"/>
      <c r="H126" s="825"/>
      <c r="J126" s="990">
        <f t="shared" si="8"/>
        <v>112</v>
      </c>
      <c r="K126" s="991" t="str">
        <f t="shared" si="9"/>
        <v/>
      </c>
      <c r="L126" s="204" t="str">
        <f t="shared" si="10"/>
        <v/>
      </c>
      <c r="M126" s="205"/>
      <c r="N126" s="452"/>
      <c r="O126" s="993"/>
      <c r="P126" s="825"/>
    </row>
    <row r="127" spans="2:16" ht="16.5" customHeight="1">
      <c r="B127" s="990">
        <f t="shared" si="6"/>
        <v>113</v>
      </c>
      <c r="C127" s="991" t="str">
        <f t="shared" si="7"/>
        <v/>
      </c>
      <c r="D127" s="204"/>
      <c r="E127" s="205"/>
      <c r="F127" s="452"/>
      <c r="G127" s="993"/>
      <c r="H127" s="825"/>
      <c r="J127" s="990">
        <f t="shared" si="8"/>
        <v>113</v>
      </c>
      <c r="K127" s="991" t="str">
        <f t="shared" si="9"/>
        <v/>
      </c>
      <c r="L127" s="204" t="str">
        <f t="shared" si="10"/>
        <v/>
      </c>
      <c r="M127" s="205"/>
      <c r="N127" s="452"/>
      <c r="O127" s="993"/>
      <c r="P127" s="825"/>
    </row>
    <row r="128" spans="2:16" ht="16.5" customHeight="1">
      <c r="B128" s="990">
        <f t="shared" si="6"/>
        <v>114</v>
      </c>
      <c r="C128" s="991" t="str">
        <f t="shared" si="7"/>
        <v/>
      </c>
      <c r="D128" s="204"/>
      <c r="E128" s="205"/>
      <c r="F128" s="452"/>
      <c r="G128" s="993"/>
      <c r="H128" s="825"/>
      <c r="J128" s="990">
        <f t="shared" si="8"/>
        <v>114</v>
      </c>
      <c r="K128" s="991" t="str">
        <f t="shared" si="9"/>
        <v/>
      </c>
      <c r="L128" s="204" t="str">
        <f t="shared" si="10"/>
        <v/>
      </c>
      <c r="M128" s="205"/>
      <c r="N128" s="452"/>
      <c r="O128" s="993"/>
      <c r="P128" s="825"/>
    </row>
    <row r="129" spans="2:16" ht="16.5" customHeight="1">
      <c r="B129" s="990">
        <f t="shared" si="6"/>
        <v>115</v>
      </c>
      <c r="C129" s="991" t="str">
        <f t="shared" si="7"/>
        <v/>
      </c>
      <c r="D129" s="204"/>
      <c r="E129" s="205"/>
      <c r="F129" s="452"/>
      <c r="G129" s="993"/>
      <c r="H129" s="825"/>
      <c r="J129" s="990">
        <f t="shared" si="8"/>
        <v>115</v>
      </c>
      <c r="K129" s="991" t="str">
        <f t="shared" si="9"/>
        <v/>
      </c>
      <c r="L129" s="204" t="str">
        <f t="shared" si="10"/>
        <v/>
      </c>
      <c r="M129" s="205"/>
      <c r="N129" s="452"/>
      <c r="O129" s="993"/>
      <c r="P129" s="825"/>
    </row>
    <row r="130" spans="2:16" ht="16.5" customHeight="1">
      <c r="B130" s="990">
        <f t="shared" si="6"/>
        <v>116</v>
      </c>
      <c r="C130" s="991" t="str">
        <f t="shared" si="7"/>
        <v/>
      </c>
      <c r="D130" s="204"/>
      <c r="E130" s="205"/>
      <c r="F130" s="452"/>
      <c r="G130" s="993"/>
      <c r="H130" s="825"/>
      <c r="J130" s="990">
        <f t="shared" si="8"/>
        <v>116</v>
      </c>
      <c r="K130" s="991" t="str">
        <f t="shared" si="9"/>
        <v/>
      </c>
      <c r="L130" s="204" t="str">
        <f t="shared" si="10"/>
        <v/>
      </c>
      <c r="M130" s="205"/>
      <c r="N130" s="452"/>
      <c r="O130" s="993"/>
      <c r="P130" s="825"/>
    </row>
    <row r="131" spans="2:16" ht="16.5" customHeight="1">
      <c r="B131" s="990">
        <f t="shared" si="6"/>
        <v>117</v>
      </c>
      <c r="C131" s="991" t="str">
        <f t="shared" si="7"/>
        <v/>
      </c>
      <c r="D131" s="204"/>
      <c r="E131" s="205"/>
      <c r="F131" s="452"/>
      <c r="G131" s="993"/>
      <c r="H131" s="825"/>
      <c r="J131" s="990">
        <f t="shared" si="8"/>
        <v>117</v>
      </c>
      <c r="K131" s="991" t="str">
        <f t="shared" si="9"/>
        <v/>
      </c>
      <c r="L131" s="204" t="str">
        <f t="shared" si="10"/>
        <v/>
      </c>
      <c r="M131" s="205"/>
      <c r="N131" s="452"/>
      <c r="O131" s="993"/>
      <c r="P131" s="825"/>
    </row>
    <row r="132" spans="2:16" ht="16.5" customHeight="1">
      <c r="B132" s="990">
        <f t="shared" si="6"/>
        <v>118</v>
      </c>
      <c r="C132" s="991" t="str">
        <f t="shared" si="7"/>
        <v/>
      </c>
      <c r="D132" s="204"/>
      <c r="E132" s="205"/>
      <c r="F132" s="452"/>
      <c r="G132" s="993"/>
      <c r="H132" s="825"/>
      <c r="J132" s="990">
        <f t="shared" si="8"/>
        <v>118</v>
      </c>
      <c r="K132" s="991" t="str">
        <f t="shared" si="9"/>
        <v/>
      </c>
      <c r="L132" s="204" t="str">
        <f t="shared" si="10"/>
        <v/>
      </c>
      <c r="M132" s="205"/>
      <c r="N132" s="452"/>
      <c r="O132" s="993"/>
      <c r="P132" s="825"/>
    </row>
    <row r="133" spans="2:16" ht="16.5" customHeight="1">
      <c r="B133" s="990">
        <f t="shared" si="6"/>
        <v>119</v>
      </c>
      <c r="C133" s="991" t="str">
        <f t="shared" si="7"/>
        <v/>
      </c>
      <c r="D133" s="204"/>
      <c r="E133" s="205"/>
      <c r="F133" s="452"/>
      <c r="G133" s="993"/>
      <c r="H133" s="825"/>
      <c r="J133" s="990">
        <f t="shared" si="8"/>
        <v>119</v>
      </c>
      <c r="K133" s="991" t="str">
        <f t="shared" si="9"/>
        <v/>
      </c>
      <c r="L133" s="204" t="str">
        <f t="shared" si="10"/>
        <v/>
      </c>
      <c r="M133" s="205"/>
      <c r="N133" s="452"/>
      <c r="O133" s="993"/>
      <c r="P133" s="825"/>
    </row>
    <row r="134" spans="2:16" ht="16.5" customHeight="1">
      <c r="B134" s="990">
        <f t="shared" si="6"/>
        <v>120</v>
      </c>
      <c r="C134" s="991" t="str">
        <f t="shared" si="7"/>
        <v/>
      </c>
      <c r="D134" s="204"/>
      <c r="E134" s="205"/>
      <c r="F134" s="452"/>
      <c r="G134" s="993"/>
      <c r="H134" s="825"/>
      <c r="J134" s="990">
        <f t="shared" si="8"/>
        <v>120</v>
      </c>
      <c r="K134" s="991" t="str">
        <f t="shared" si="9"/>
        <v/>
      </c>
      <c r="L134" s="204" t="str">
        <f t="shared" si="10"/>
        <v/>
      </c>
      <c r="M134" s="205"/>
      <c r="N134" s="452"/>
      <c r="O134" s="993"/>
      <c r="P134" s="825"/>
    </row>
    <row r="135" spans="2:16" ht="16.5" customHeight="1">
      <c r="B135" s="990">
        <f t="shared" si="6"/>
        <v>121</v>
      </c>
      <c r="C135" s="991" t="str">
        <f t="shared" si="7"/>
        <v/>
      </c>
      <c r="D135" s="204"/>
      <c r="E135" s="205"/>
      <c r="F135" s="452"/>
      <c r="G135" s="993"/>
      <c r="H135" s="825"/>
      <c r="J135" s="990">
        <f t="shared" si="8"/>
        <v>121</v>
      </c>
      <c r="K135" s="991" t="str">
        <f t="shared" si="9"/>
        <v/>
      </c>
      <c r="L135" s="204" t="str">
        <f t="shared" si="10"/>
        <v/>
      </c>
      <c r="M135" s="205"/>
      <c r="N135" s="452"/>
      <c r="O135" s="993"/>
      <c r="P135" s="825"/>
    </row>
    <row r="136" spans="2:16" ht="16.5" customHeight="1">
      <c r="B136" s="990">
        <f t="shared" si="6"/>
        <v>122</v>
      </c>
      <c r="C136" s="991" t="str">
        <f t="shared" si="7"/>
        <v/>
      </c>
      <c r="D136" s="204"/>
      <c r="E136" s="205"/>
      <c r="F136" s="452"/>
      <c r="G136" s="993"/>
      <c r="H136" s="825"/>
      <c r="J136" s="990">
        <f t="shared" si="8"/>
        <v>122</v>
      </c>
      <c r="K136" s="991" t="str">
        <f t="shared" si="9"/>
        <v/>
      </c>
      <c r="L136" s="204" t="str">
        <f t="shared" si="10"/>
        <v/>
      </c>
      <c r="M136" s="205"/>
      <c r="N136" s="452"/>
      <c r="O136" s="993"/>
      <c r="P136" s="825"/>
    </row>
    <row r="137" spans="2:16" ht="16.5" customHeight="1">
      <c r="B137" s="990">
        <f t="shared" si="6"/>
        <v>123</v>
      </c>
      <c r="C137" s="991" t="str">
        <f t="shared" si="7"/>
        <v/>
      </c>
      <c r="D137" s="204"/>
      <c r="E137" s="205"/>
      <c r="F137" s="452"/>
      <c r="G137" s="993"/>
      <c r="H137" s="825"/>
      <c r="J137" s="990">
        <f t="shared" si="8"/>
        <v>123</v>
      </c>
      <c r="K137" s="991" t="str">
        <f t="shared" si="9"/>
        <v/>
      </c>
      <c r="L137" s="204" t="str">
        <f t="shared" si="10"/>
        <v/>
      </c>
      <c r="M137" s="205"/>
      <c r="N137" s="452"/>
      <c r="O137" s="993"/>
      <c r="P137" s="825"/>
    </row>
    <row r="138" spans="2:16" ht="16.5" customHeight="1">
      <c r="B138" s="990">
        <f t="shared" si="6"/>
        <v>124</v>
      </c>
      <c r="C138" s="991" t="str">
        <f t="shared" si="7"/>
        <v/>
      </c>
      <c r="D138" s="204"/>
      <c r="E138" s="205"/>
      <c r="F138" s="452"/>
      <c r="G138" s="993"/>
      <c r="H138" s="825"/>
      <c r="J138" s="990">
        <f t="shared" si="8"/>
        <v>124</v>
      </c>
      <c r="K138" s="991" t="str">
        <f t="shared" si="9"/>
        <v/>
      </c>
      <c r="L138" s="204" t="str">
        <f t="shared" si="10"/>
        <v/>
      </c>
      <c r="M138" s="205"/>
      <c r="N138" s="452"/>
      <c r="O138" s="993"/>
      <c r="P138" s="825"/>
    </row>
    <row r="139" spans="2:16" ht="16.5" customHeight="1">
      <c r="B139" s="990">
        <f t="shared" si="6"/>
        <v>125</v>
      </c>
      <c r="C139" s="991" t="str">
        <f t="shared" si="7"/>
        <v/>
      </c>
      <c r="D139" s="204"/>
      <c r="E139" s="205"/>
      <c r="F139" s="452"/>
      <c r="G139" s="993"/>
      <c r="H139" s="825"/>
      <c r="J139" s="990">
        <f t="shared" si="8"/>
        <v>125</v>
      </c>
      <c r="K139" s="991" t="str">
        <f t="shared" si="9"/>
        <v/>
      </c>
      <c r="L139" s="204" t="str">
        <f t="shared" si="10"/>
        <v/>
      </c>
      <c r="M139" s="205"/>
      <c r="N139" s="452"/>
      <c r="O139" s="993"/>
      <c r="P139" s="825"/>
    </row>
    <row r="140" spans="2:16" ht="16.5" customHeight="1">
      <c r="B140" s="990">
        <f t="shared" si="6"/>
        <v>126</v>
      </c>
      <c r="C140" s="991" t="str">
        <f t="shared" si="7"/>
        <v/>
      </c>
      <c r="D140" s="204"/>
      <c r="E140" s="205"/>
      <c r="F140" s="452"/>
      <c r="G140" s="993"/>
      <c r="H140" s="825"/>
      <c r="J140" s="990">
        <f t="shared" si="8"/>
        <v>126</v>
      </c>
      <c r="K140" s="991" t="str">
        <f t="shared" si="9"/>
        <v/>
      </c>
      <c r="L140" s="204" t="str">
        <f t="shared" si="10"/>
        <v/>
      </c>
      <c r="M140" s="205"/>
      <c r="N140" s="452"/>
      <c r="O140" s="993"/>
      <c r="P140" s="825"/>
    </row>
    <row r="141" spans="2:16" ht="16.5" customHeight="1">
      <c r="B141" s="990">
        <f t="shared" si="6"/>
        <v>127</v>
      </c>
      <c r="C141" s="991" t="str">
        <f t="shared" si="7"/>
        <v/>
      </c>
      <c r="D141" s="204"/>
      <c r="E141" s="205"/>
      <c r="F141" s="452"/>
      <c r="G141" s="993"/>
      <c r="H141" s="825"/>
      <c r="J141" s="990">
        <f t="shared" si="8"/>
        <v>127</v>
      </c>
      <c r="K141" s="991" t="str">
        <f t="shared" si="9"/>
        <v/>
      </c>
      <c r="L141" s="204" t="str">
        <f t="shared" si="10"/>
        <v/>
      </c>
      <c r="M141" s="205"/>
      <c r="N141" s="452"/>
      <c r="O141" s="993"/>
      <c r="P141" s="825"/>
    </row>
    <row r="142" spans="2:16" ht="16.5" customHeight="1">
      <c r="B142" s="990">
        <f t="shared" si="6"/>
        <v>128</v>
      </c>
      <c r="C142" s="991" t="str">
        <f t="shared" si="7"/>
        <v/>
      </c>
      <c r="D142" s="204"/>
      <c r="E142" s="205"/>
      <c r="F142" s="452"/>
      <c r="G142" s="993"/>
      <c r="H142" s="825"/>
      <c r="J142" s="990">
        <f t="shared" si="8"/>
        <v>128</v>
      </c>
      <c r="K142" s="991" t="str">
        <f t="shared" si="9"/>
        <v/>
      </c>
      <c r="L142" s="204" t="str">
        <f t="shared" si="10"/>
        <v/>
      </c>
      <c r="M142" s="205"/>
      <c r="N142" s="452"/>
      <c r="O142" s="993"/>
      <c r="P142" s="825"/>
    </row>
    <row r="143" spans="2:16" ht="16.5" customHeight="1">
      <c r="B143" s="990">
        <f t="shared" ref="B143:B166" si="11">IF(B142="","",B142+1)</f>
        <v>129</v>
      </c>
      <c r="C143" s="991" t="str">
        <f t="shared" ref="C143:C166" si="12">IF(C141="","",C141+1)</f>
        <v/>
      </c>
      <c r="D143" s="204"/>
      <c r="E143" s="205"/>
      <c r="F143" s="452"/>
      <c r="G143" s="993"/>
      <c r="H143" s="825"/>
      <c r="J143" s="990">
        <f t="shared" ref="J143:J166" si="13">IF(J142="","",J142+1)</f>
        <v>129</v>
      </c>
      <c r="K143" s="991" t="str">
        <f t="shared" ref="K143:K166" si="14">IF(K141="","",K141+1)</f>
        <v/>
      </c>
      <c r="L143" s="204" t="str">
        <f t="shared" ref="L143:L166" si="15">IF(D143="","",D143)</f>
        <v/>
      </c>
      <c r="M143" s="205"/>
      <c r="N143" s="452"/>
      <c r="O143" s="993"/>
      <c r="P143" s="825"/>
    </row>
    <row r="144" spans="2:16" ht="16.5" customHeight="1">
      <c r="B144" s="990">
        <f t="shared" si="11"/>
        <v>130</v>
      </c>
      <c r="C144" s="991" t="str">
        <f t="shared" si="12"/>
        <v/>
      </c>
      <c r="D144" s="204"/>
      <c r="E144" s="205"/>
      <c r="F144" s="452"/>
      <c r="G144" s="993"/>
      <c r="H144" s="825"/>
      <c r="J144" s="990">
        <f t="shared" si="13"/>
        <v>130</v>
      </c>
      <c r="K144" s="991" t="str">
        <f t="shared" si="14"/>
        <v/>
      </c>
      <c r="L144" s="204" t="str">
        <f t="shared" si="15"/>
        <v/>
      </c>
      <c r="M144" s="205"/>
      <c r="N144" s="452"/>
      <c r="O144" s="993"/>
      <c r="P144" s="825"/>
    </row>
    <row r="145" spans="2:16" ht="16.5" customHeight="1">
      <c r="B145" s="990">
        <f t="shared" si="11"/>
        <v>131</v>
      </c>
      <c r="C145" s="991" t="str">
        <f t="shared" si="12"/>
        <v/>
      </c>
      <c r="D145" s="204"/>
      <c r="E145" s="205"/>
      <c r="F145" s="452"/>
      <c r="G145" s="993"/>
      <c r="H145" s="825"/>
      <c r="J145" s="990">
        <f t="shared" si="13"/>
        <v>131</v>
      </c>
      <c r="K145" s="991" t="str">
        <f t="shared" si="14"/>
        <v/>
      </c>
      <c r="L145" s="204" t="str">
        <f t="shared" si="15"/>
        <v/>
      </c>
      <c r="M145" s="205"/>
      <c r="N145" s="452"/>
      <c r="O145" s="993"/>
      <c r="P145" s="825"/>
    </row>
    <row r="146" spans="2:16" ht="16.5" customHeight="1">
      <c r="B146" s="990">
        <f t="shared" si="11"/>
        <v>132</v>
      </c>
      <c r="C146" s="991" t="str">
        <f t="shared" si="12"/>
        <v/>
      </c>
      <c r="D146" s="204"/>
      <c r="E146" s="205"/>
      <c r="F146" s="452"/>
      <c r="G146" s="993"/>
      <c r="H146" s="825"/>
      <c r="J146" s="990">
        <f t="shared" si="13"/>
        <v>132</v>
      </c>
      <c r="K146" s="991" t="str">
        <f t="shared" si="14"/>
        <v/>
      </c>
      <c r="L146" s="204" t="str">
        <f t="shared" si="15"/>
        <v/>
      </c>
      <c r="M146" s="205"/>
      <c r="N146" s="452"/>
      <c r="O146" s="993"/>
      <c r="P146" s="825"/>
    </row>
    <row r="147" spans="2:16" ht="16.5" customHeight="1">
      <c r="B147" s="990">
        <f t="shared" si="11"/>
        <v>133</v>
      </c>
      <c r="C147" s="991" t="str">
        <f t="shared" si="12"/>
        <v/>
      </c>
      <c r="D147" s="204"/>
      <c r="E147" s="205"/>
      <c r="F147" s="452"/>
      <c r="G147" s="993"/>
      <c r="H147" s="825"/>
      <c r="J147" s="990">
        <f t="shared" si="13"/>
        <v>133</v>
      </c>
      <c r="K147" s="991" t="str">
        <f t="shared" si="14"/>
        <v/>
      </c>
      <c r="L147" s="204" t="str">
        <f t="shared" si="15"/>
        <v/>
      </c>
      <c r="M147" s="205"/>
      <c r="N147" s="452"/>
      <c r="O147" s="993"/>
      <c r="P147" s="825"/>
    </row>
    <row r="148" spans="2:16" ht="16.5" customHeight="1">
      <c r="B148" s="990">
        <f t="shared" si="11"/>
        <v>134</v>
      </c>
      <c r="C148" s="991" t="str">
        <f t="shared" si="12"/>
        <v/>
      </c>
      <c r="D148" s="204"/>
      <c r="E148" s="205"/>
      <c r="F148" s="452"/>
      <c r="G148" s="993"/>
      <c r="H148" s="825"/>
      <c r="J148" s="990">
        <f t="shared" si="13"/>
        <v>134</v>
      </c>
      <c r="K148" s="991" t="str">
        <f t="shared" si="14"/>
        <v/>
      </c>
      <c r="L148" s="204" t="str">
        <f t="shared" si="15"/>
        <v/>
      </c>
      <c r="M148" s="205"/>
      <c r="N148" s="452"/>
      <c r="O148" s="993"/>
      <c r="P148" s="825"/>
    </row>
    <row r="149" spans="2:16" ht="16.5" customHeight="1">
      <c r="B149" s="990">
        <f t="shared" si="11"/>
        <v>135</v>
      </c>
      <c r="C149" s="991" t="str">
        <f t="shared" si="12"/>
        <v/>
      </c>
      <c r="D149" s="204"/>
      <c r="E149" s="205"/>
      <c r="F149" s="452"/>
      <c r="G149" s="993"/>
      <c r="H149" s="825"/>
      <c r="J149" s="990">
        <f t="shared" si="13"/>
        <v>135</v>
      </c>
      <c r="K149" s="991" t="str">
        <f t="shared" si="14"/>
        <v/>
      </c>
      <c r="L149" s="204" t="str">
        <f t="shared" si="15"/>
        <v/>
      </c>
      <c r="M149" s="205"/>
      <c r="N149" s="452"/>
      <c r="O149" s="993"/>
      <c r="P149" s="825"/>
    </row>
    <row r="150" spans="2:16" ht="16.5" customHeight="1">
      <c r="B150" s="990">
        <f t="shared" si="11"/>
        <v>136</v>
      </c>
      <c r="C150" s="991" t="str">
        <f t="shared" si="12"/>
        <v/>
      </c>
      <c r="D150" s="204"/>
      <c r="E150" s="205"/>
      <c r="F150" s="452"/>
      <c r="G150" s="993"/>
      <c r="H150" s="825"/>
      <c r="J150" s="990">
        <f t="shared" si="13"/>
        <v>136</v>
      </c>
      <c r="K150" s="991" t="str">
        <f t="shared" si="14"/>
        <v/>
      </c>
      <c r="L150" s="204" t="str">
        <f t="shared" si="15"/>
        <v/>
      </c>
      <c r="M150" s="205"/>
      <c r="N150" s="452"/>
      <c r="O150" s="993"/>
      <c r="P150" s="825"/>
    </row>
    <row r="151" spans="2:16" ht="16.5" customHeight="1">
      <c r="B151" s="990">
        <f t="shared" si="11"/>
        <v>137</v>
      </c>
      <c r="C151" s="991" t="str">
        <f t="shared" si="12"/>
        <v/>
      </c>
      <c r="D151" s="204"/>
      <c r="E151" s="205"/>
      <c r="F151" s="452"/>
      <c r="G151" s="993"/>
      <c r="H151" s="825"/>
      <c r="J151" s="990">
        <f t="shared" si="13"/>
        <v>137</v>
      </c>
      <c r="K151" s="991" t="str">
        <f t="shared" si="14"/>
        <v/>
      </c>
      <c r="L151" s="204" t="str">
        <f t="shared" si="15"/>
        <v/>
      </c>
      <c r="M151" s="205"/>
      <c r="N151" s="452"/>
      <c r="O151" s="993"/>
      <c r="P151" s="825"/>
    </row>
    <row r="152" spans="2:16" ht="16.5" customHeight="1">
      <c r="B152" s="990">
        <f t="shared" si="11"/>
        <v>138</v>
      </c>
      <c r="C152" s="991" t="str">
        <f t="shared" si="12"/>
        <v/>
      </c>
      <c r="D152" s="204"/>
      <c r="E152" s="205"/>
      <c r="F152" s="452"/>
      <c r="G152" s="993"/>
      <c r="H152" s="825"/>
      <c r="J152" s="990">
        <f t="shared" si="13"/>
        <v>138</v>
      </c>
      <c r="K152" s="991" t="str">
        <f t="shared" si="14"/>
        <v/>
      </c>
      <c r="L152" s="204" t="str">
        <f t="shared" si="15"/>
        <v/>
      </c>
      <c r="M152" s="205"/>
      <c r="N152" s="452"/>
      <c r="O152" s="993"/>
      <c r="P152" s="825"/>
    </row>
    <row r="153" spans="2:16" ht="16.5" customHeight="1">
      <c r="B153" s="990">
        <f t="shared" si="11"/>
        <v>139</v>
      </c>
      <c r="C153" s="991" t="str">
        <f t="shared" si="12"/>
        <v/>
      </c>
      <c r="D153" s="204"/>
      <c r="E153" s="205"/>
      <c r="F153" s="452"/>
      <c r="G153" s="993"/>
      <c r="H153" s="825"/>
      <c r="J153" s="990">
        <f t="shared" si="13"/>
        <v>139</v>
      </c>
      <c r="K153" s="991" t="str">
        <f t="shared" si="14"/>
        <v/>
      </c>
      <c r="L153" s="204" t="str">
        <f t="shared" si="15"/>
        <v/>
      </c>
      <c r="M153" s="205"/>
      <c r="N153" s="452"/>
      <c r="O153" s="993"/>
      <c r="P153" s="825"/>
    </row>
    <row r="154" spans="2:16" ht="16.5" customHeight="1">
      <c r="B154" s="990">
        <f t="shared" si="11"/>
        <v>140</v>
      </c>
      <c r="C154" s="991" t="str">
        <f t="shared" si="12"/>
        <v/>
      </c>
      <c r="D154" s="204"/>
      <c r="E154" s="205"/>
      <c r="F154" s="452"/>
      <c r="G154" s="993"/>
      <c r="H154" s="825"/>
      <c r="J154" s="990">
        <f t="shared" si="13"/>
        <v>140</v>
      </c>
      <c r="K154" s="991" t="str">
        <f t="shared" si="14"/>
        <v/>
      </c>
      <c r="L154" s="204" t="str">
        <f t="shared" si="15"/>
        <v/>
      </c>
      <c r="M154" s="205"/>
      <c r="N154" s="452"/>
      <c r="O154" s="993"/>
      <c r="P154" s="825"/>
    </row>
    <row r="155" spans="2:16" ht="16.5" customHeight="1">
      <c r="B155" s="990">
        <f t="shared" si="11"/>
        <v>141</v>
      </c>
      <c r="C155" s="991" t="str">
        <f t="shared" si="12"/>
        <v/>
      </c>
      <c r="D155" s="204"/>
      <c r="E155" s="205"/>
      <c r="F155" s="452"/>
      <c r="G155" s="993"/>
      <c r="H155" s="825"/>
      <c r="J155" s="990">
        <f t="shared" si="13"/>
        <v>141</v>
      </c>
      <c r="K155" s="991" t="str">
        <f t="shared" si="14"/>
        <v/>
      </c>
      <c r="L155" s="204" t="str">
        <f t="shared" si="15"/>
        <v/>
      </c>
      <c r="M155" s="205"/>
      <c r="N155" s="452"/>
      <c r="O155" s="993"/>
      <c r="P155" s="825"/>
    </row>
    <row r="156" spans="2:16" ht="16.5" customHeight="1">
      <c r="B156" s="990">
        <f t="shared" si="11"/>
        <v>142</v>
      </c>
      <c r="C156" s="991" t="str">
        <f t="shared" si="12"/>
        <v/>
      </c>
      <c r="D156" s="204"/>
      <c r="E156" s="205"/>
      <c r="F156" s="452"/>
      <c r="G156" s="993"/>
      <c r="H156" s="825"/>
      <c r="J156" s="990">
        <f t="shared" si="13"/>
        <v>142</v>
      </c>
      <c r="K156" s="991" t="str">
        <f t="shared" si="14"/>
        <v/>
      </c>
      <c r="L156" s="204" t="str">
        <f t="shared" si="15"/>
        <v/>
      </c>
      <c r="M156" s="205"/>
      <c r="N156" s="452"/>
      <c r="O156" s="993"/>
      <c r="P156" s="825"/>
    </row>
    <row r="157" spans="2:16" ht="16.5" customHeight="1">
      <c r="B157" s="990">
        <f t="shared" si="11"/>
        <v>143</v>
      </c>
      <c r="C157" s="991" t="str">
        <f t="shared" si="12"/>
        <v/>
      </c>
      <c r="D157" s="204"/>
      <c r="E157" s="205"/>
      <c r="F157" s="452"/>
      <c r="G157" s="993"/>
      <c r="H157" s="825"/>
      <c r="J157" s="990">
        <f t="shared" si="13"/>
        <v>143</v>
      </c>
      <c r="K157" s="991" t="str">
        <f t="shared" si="14"/>
        <v/>
      </c>
      <c r="L157" s="204" t="str">
        <f t="shared" si="15"/>
        <v/>
      </c>
      <c r="M157" s="205"/>
      <c r="N157" s="452"/>
      <c r="O157" s="993"/>
      <c r="P157" s="825"/>
    </row>
    <row r="158" spans="2:16" ht="16.5" customHeight="1">
      <c r="B158" s="990">
        <f t="shared" si="11"/>
        <v>144</v>
      </c>
      <c r="C158" s="991" t="str">
        <f t="shared" si="12"/>
        <v/>
      </c>
      <c r="D158" s="204"/>
      <c r="E158" s="205"/>
      <c r="F158" s="452"/>
      <c r="G158" s="993"/>
      <c r="H158" s="825"/>
      <c r="J158" s="990">
        <f t="shared" si="13"/>
        <v>144</v>
      </c>
      <c r="K158" s="991" t="str">
        <f t="shared" si="14"/>
        <v/>
      </c>
      <c r="L158" s="204" t="str">
        <f t="shared" si="15"/>
        <v/>
      </c>
      <c r="M158" s="205"/>
      <c r="N158" s="452"/>
      <c r="O158" s="993"/>
      <c r="P158" s="825"/>
    </row>
    <row r="159" spans="2:16" ht="16.5" customHeight="1">
      <c r="B159" s="990">
        <f t="shared" si="11"/>
        <v>145</v>
      </c>
      <c r="C159" s="991" t="str">
        <f t="shared" si="12"/>
        <v/>
      </c>
      <c r="D159" s="204"/>
      <c r="E159" s="205"/>
      <c r="F159" s="452"/>
      <c r="G159" s="993"/>
      <c r="H159" s="825"/>
      <c r="J159" s="990">
        <f t="shared" si="13"/>
        <v>145</v>
      </c>
      <c r="K159" s="991" t="str">
        <f t="shared" si="14"/>
        <v/>
      </c>
      <c r="L159" s="204" t="str">
        <f t="shared" si="15"/>
        <v/>
      </c>
      <c r="M159" s="205"/>
      <c r="N159" s="452"/>
      <c r="O159" s="993"/>
      <c r="P159" s="825"/>
    </row>
    <row r="160" spans="2:16" ht="16.5" customHeight="1">
      <c r="B160" s="990">
        <f t="shared" si="11"/>
        <v>146</v>
      </c>
      <c r="C160" s="991" t="str">
        <f t="shared" si="12"/>
        <v/>
      </c>
      <c r="D160" s="204"/>
      <c r="E160" s="205"/>
      <c r="F160" s="452"/>
      <c r="G160" s="993"/>
      <c r="H160" s="825"/>
      <c r="J160" s="990">
        <f t="shared" si="13"/>
        <v>146</v>
      </c>
      <c r="K160" s="991" t="str">
        <f t="shared" si="14"/>
        <v/>
      </c>
      <c r="L160" s="204" t="str">
        <f t="shared" si="15"/>
        <v/>
      </c>
      <c r="M160" s="205"/>
      <c r="N160" s="452"/>
      <c r="O160" s="993"/>
      <c r="P160" s="825"/>
    </row>
    <row r="161" spans="2:16" ht="16.5" customHeight="1">
      <c r="B161" s="990">
        <f t="shared" si="11"/>
        <v>147</v>
      </c>
      <c r="C161" s="991" t="str">
        <f t="shared" si="12"/>
        <v/>
      </c>
      <c r="D161" s="204"/>
      <c r="E161" s="205"/>
      <c r="F161" s="452"/>
      <c r="G161" s="993"/>
      <c r="H161" s="825"/>
      <c r="J161" s="990">
        <f t="shared" si="13"/>
        <v>147</v>
      </c>
      <c r="K161" s="991" t="str">
        <f t="shared" si="14"/>
        <v/>
      </c>
      <c r="L161" s="204" t="str">
        <f t="shared" si="15"/>
        <v/>
      </c>
      <c r="M161" s="205"/>
      <c r="N161" s="452"/>
      <c r="O161" s="993"/>
      <c r="P161" s="825"/>
    </row>
    <row r="162" spans="2:16" ht="16.5" customHeight="1">
      <c r="B162" s="990">
        <f t="shared" si="11"/>
        <v>148</v>
      </c>
      <c r="C162" s="991" t="str">
        <f t="shared" si="12"/>
        <v/>
      </c>
      <c r="D162" s="204"/>
      <c r="E162" s="205"/>
      <c r="F162" s="452"/>
      <c r="G162" s="993"/>
      <c r="H162" s="825"/>
      <c r="J162" s="990">
        <f t="shared" si="13"/>
        <v>148</v>
      </c>
      <c r="K162" s="991" t="str">
        <f t="shared" si="14"/>
        <v/>
      </c>
      <c r="L162" s="204" t="str">
        <f t="shared" si="15"/>
        <v/>
      </c>
      <c r="M162" s="205"/>
      <c r="N162" s="452"/>
      <c r="O162" s="993"/>
      <c r="P162" s="825"/>
    </row>
    <row r="163" spans="2:16" ht="16.5" customHeight="1">
      <c r="B163" s="990">
        <f t="shared" si="11"/>
        <v>149</v>
      </c>
      <c r="C163" s="991" t="str">
        <f t="shared" si="12"/>
        <v/>
      </c>
      <c r="D163" s="204"/>
      <c r="E163" s="205"/>
      <c r="F163" s="452"/>
      <c r="G163" s="993"/>
      <c r="H163" s="825"/>
      <c r="J163" s="990">
        <f t="shared" si="13"/>
        <v>149</v>
      </c>
      <c r="K163" s="991" t="str">
        <f t="shared" si="14"/>
        <v/>
      </c>
      <c r="L163" s="204" t="str">
        <f t="shared" si="15"/>
        <v/>
      </c>
      <c r="M163" s="205"/>
      <c r="N163" s="452"/>
      <c r="O163" s="993"/>
      <c r="P163" s="825"/>
    </row>
    <row r="164" spans="2:16" ht="16.5" customHeight="1">
      <c r="B164" s="990">
        <f t="shared" si="11"/>
        <v>150</v>
      </c>
      <c r="C164" s="991" t="str">
        <f t="shared" si="12"/>
        <v/>
      </c>
      <c r="D164" s="204"/>
      <c r="E164" s="205"/>
      <c r="F164" s="452"/>
      <c r="G164" s="993"/>
      <c r="H164" s="825"/>
      <c r="J164" s="990">
        <f t="shared" si="13"/>
        <v>150</v>
      </c>
      <c r="K164" s="991" t="str">
        <f t="shared" si="14"/>
        <v/>
      </c>
      <c r="L164" s="204" t="str">
        <f t="shared" si="15"/>
        <v/>
      </c>
      <c r="M164" s="205"/>
      <c r="N164" s="452"/>
      <c r="O164" s="993"/>
      <c r="P164" s="825"/>
    </row>
    <row r="165" spans="2:16" ht="16.5" customHeight="1">
      <c r="B165" s="990">
        <f t="shared" si="11"/>
        <v>151</v>
      </c>
      <c r="C165" s="991" t="str">
        <f t="shared" si="12"/>
        <v/>
      </c>
      <c r="D165" s="204"/>
      <c r="E165" s="205"/>
      <c r="F165" s="452"/>
      <c r="G165" s="993"/>
      <c r="H165" s="825"/>
      <c r="J165" s="990">
        <f t="shared" si="13"/>
        <v>151</v>
      </c>
      <c r="K165" s="991" t="str">
        <f t="shared" si="14"/>
        <v/>
      </c>
      <c r="L165" s="204" t="str">
        <f t="shared" si="15"/>
        <v/>
      </c>
      <c r="M165" s="205"/>
      <c r="N165" s="452"/>
      <c r="O165" s="993"/>
      <c r="P165" s="825"/>
    </row>
    <row r="166" spans="2:16" ht="16.5" customHeight="1">
      <c r="B166" s="990">
        <f t="shared" si="11"/>
        <v>152</v>
      </c>
      <c r="C166" s="991" t="str">
        <f t="shared" si="12"/>
        <v/>
      </c>
      <c r="D166" s="204"/>
      <c r="E166" s="205"/>
      <c r="F166" s="452"/>
      <c r="G166" s="993"/>
      <c r="H166" s="825"/>
      <c r="J166" s="990">
        <f t="shared" si="13"/>
        <v>152</v>
      </c>
      <c r="K166" s="991" t="str">
        <f t="shared" si="14"/>
        <v/>
      </c>
      <c r="L166" s="204" t="str">
        <f t="shared" si="15"/>
        <v/>
      </c>
      <c r="M166" s="205"/>
      <c r="N166" s="452"/>
      <c r="O166" s="993"/>
      <c r="P166" s="825"/>
    </row>
    <row r="167" spans="2:16" ht="21" customHeight="1">
      <c r="D167" s="110">
        <f>COUNTIF(D14:D166,"●")</f>
        <v>0</v>
      </c>
      <c r="E167" s="206">
        <f>SUM(E14:E166)</f>
        <v>0</v>
      </c>
      <c r="L167" s="110">
        <f>COUNTIF(L14:L166,"●")</f>
        <v>0</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6">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 type="list" allowBlank="1" showInputMessage="1" showErrorMessage="1" sqref="P1" xr:uid="{00000000-0002-0000-0B00-000005000000}">
      <formula1>"見積書　別紙７ー１,別紙７ー１"</formula1>
    </dataValidation>
  </dataValidations>
  <pageMargins left="0.78740157480314965" right="0.39370078740157483" top="0.59055118110236227" bottom="0.59055118110236227" header="0.31496062992125984" footer="0.31496062992125984"/>
  <pageSetup paperSize="9" scale="59"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RowHeight="13.5"/>
  <cols>
    <col min="1" max="1" width="7.625" style="42" customWidth="1"/>
    <col min="2" max="2" width="19.875" style="42" customWidth="1"/>
    <col min="3" max="6" width="14.625" style="42" customWidth="1"/>
    <col min="7" max="16384" width="9" style="42"/>
  </cols>
  <sheetData>
    <row r="2" spans="1:6" ht="19.5" customHeight="1">
      <c r="B2" s="265" t="s">
        <v>448</v>
      </c>
      <c r="C2" s="197"/>
      <c r="D2" s="197"/>
      <c r="E2" s="197"/>
    </row>
    <row r="3" spans="1:6" ht="60.75" customHeight="1">
      <c r="B3" s="1019" t="s">
        <v>449</v>
      </c>
      <c r="C3" s="1019"/>
      <c r="D3" s="1019"/>
      <c r="E3" s="1019"/>
      <c r="F3" s="236"/>
    </row>
    <row r="4" spans="1:6" ht="13.5" customHeight="1">
      <c r="B4" s="198"/>
      <c r="C4" s="198"/>
      <c r="D4" s="198"/>
      <c r="E4" s="198"/>
      <c r="F4" s="198"/>
    </row>
    <row r="6" spans="1:6" ht="14.25" thickBot="1">
      <c r="A6" s="43"/>
      <c r="B6" s="43" t="s">
        <v>450</v>
      </c>
      <c r="E6" s="199" t="s">
        <v>451</v>
      </c>
    </row>
    <row r="7" spans="1:6" ht="17.25" customHeight="1">
      <c r="A7" s="43"/>
      <c r="B7" s="43"/>
      <c r="C7" s="1017" t="s">
        <v>452</v>
      </c>
      <c r="D7" s="237" t="s">
        <v>453</v>
      </c>
      <c r="E7" s="238" t="s">
        <v>454</v>
      </c>
    </row>
    <row r="8" spans="1:6" ht="17.25" customHeight="1" thickBot="1">
      <c r="A8" s="43"/>
      <c r="B8" s="43"/>
      <c r="C8" s="1018"/>
      <c r="D8" s="442" t="s">
        <v>455</v>
      </c>
      <c r="E8" s="442" t="s">
        <v>455</v>
      </c>
    </row>
    <row r="9" spans="1:6" ht="22.5" customHeight="1" thickBot="1">
      <c r="B9" s="447" t="s">
        <v>456</v>
      </c>
      <c r="C9" s="239">
        <f>IF(C10="",0,IF(C10&lt;=10,10,IF(C10&lt;=20,C10,IF(C10&lt;=59,(20+(C10-20)*0.33),IF(C10&gt;=60,33.3)))))</f>
        <v>0</v>
      </c>
      <c r="D9" s="201">
        <f>IF($C$9="",0,$C$9/2)</f>
        <v>0</v>
      </c>
      <c r="E9" s="201">
        <f>IF($C$9="",0,$C$9/2)</f>
        <v>0</v>
      </c>
    </row>
    <row r="10" spans="1:6" ht="22.5" customHeight="1" thickBot="1">
      <c r="B10" s="443" t="s">
        <v>225</v>
      </c>
      <c r="C10" s="444"/>
      <c r="D10" s="445">
        <f>$C$10*(7/10)</f>
        <v>0</v>
      </c>
      <c r="E10" s="446">
        <f>$C$10*(3/10)</f>
        <v>0</v>
      </c>
    </row>
    <row r="11" spans="1:6" ht="22.5" customHeight="1" thickBot="1">
      <c r="A11" s="43"/>
      <c r="B11" s="200" t="s">
        <v>457</v>
      </c>
      <c r="C11" s="239">
        <f>SUM(C9:C10)</f>
        <v>0</v>
      </c>
      <c r="D11" s="201">
        <f t="shared" ref="D11:E11" si="0">SUM(D9:D10)</f>
        <v>0</v>
      </c>
      <c r="E11" s="201">
        <f t="shared" si="0"/>
        <v>0</v>
      </c>
    </row>
    <row r="13" spans="1:6">
      <c r="B13" s="694" t="s">
        <v>458</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2:AA43"/>
  <sheetViews>
    <sheetView showGridLines="0" view="pageBreakPreview" topLeftCell="A10" zoomScale="80" zoomScaleNormal="100" zoomScaleSheetLayoutView="80" workbookViewId="0">
      <selection activeCell="G39" sqref="G39:Q39"/>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162</v>
      </c>
    </row>
    <row r="13" spans="1:27" ht="18" customHeight="1">
      <c r="A13" s="795" t="s">
        <v>459</v>
      </c>
      <c r="B13" s="795"/>
      <c r="C13" s="795"/>
      <c r="D13" s="795"/>
      <c r="E13" s="795"/>
      <c r="F13" s="795"/>
      <c r="G13" s="795"/>
      <c r="H13" s="795"/>
      <c r="I13" s="795"/>
      <c r="J13" s="795"/>
      <c r="K13" s="795"/>
      <c r="L13" s="795"/>
      <c r="M13" s="795"/>
      <c r="N13" s="795"/>
      <c r="O13" s="795"/>
      <c r="P13" s="795"/>
      <c r="Q13" s="795"/>
      <c r="R13" s="795"/>
    </row>
    <row r="15" spans="1:27" ht="18" customHeight="1">
      <c r="AA15" s="145"/>
    </row>
    <row r="16" spans="1:27" ht="18" customHeight="1">
      <c r="B16" s="796" t="s">
        <v>150</v>
      </c>
      <c r="C16" s="796"/>
      <c r="D16" s="796"/>
      <c r="E16" s="796"/>
      <c r="F16" s="797" t="str">
        <f>基本情報!$E$17&amp;基本情報!$F$17&amp;"　"&amp;基本情報!$E$18&amp;基本情報!$F$18&amp;"「"&amp;基本情報!$E$19&amp;"」"</f>
        <v>年度　研修「」</v>
      </c>
      <c r="G16" s="797"/>
      <c r="H16" s="797"/>
      <c r="I16" s="797"/>
      <c r="J16" s="797"/>
      <c r="K16" s="797"/>
      <c r="L16" s="797"/>
      <c r="M16" s="797"/>
      <c r="N16" s="797"/>
      <c r="O16" s="797"/>
      <c r="P16" s="797"/>
      <c r="Q16" s="797"/>
    </row>
    <row r="17" spans="1:18" ht="18" customHeight="1">
      <c r="C17" s="261"/>
      <c r="D17" s="261"/>
      <c r="E17" s="261"/>
      <c r="F17" s="797"/>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B19" s="796" t="s">
        <v>152</v>
      </c>
      <c r="C19" s="796"/>
      <c r="D19" s="796"/>
      <c r="E19" s="796"/>
      <c r="F19" s="798">
        <f>基本情報!$E$20</f>
        <v>0</v>
      </c>
      <c r="G19" s="798"/>
    </row>
    <row r="21" spans="1:18" ht="18" customHeight="1">
      <c r="B21" s="796" t="s">
        <v>165</v>
      </c>
      <c r="C21" s="796"/>
      <c r="D21" s="796"/>
      <c r="E21" s="796"/>
      <c r="F21" s="794">
        <f>基本情報!$E$22</f>
        <v>0</v>
      </c>
      <c r="G21" s="794"/>
      <c r="H21" s="794"/>
      <c r="I21" s="794"/>
      <c r="J21" s="260" t="s">
        <v>166</v>
      </c>
      <c r="K21" s="794">
        <f>基本情報!$E$23</f>
        <v>0</v>
      </c>
      <c r="L21" s="794"/>
      <c r="M21" s="794"/>
      <c r="N21" s="794"/>
    </row>
    <row r="22" spans="1:18" ht="18" customHeight="1">
      <c r="B22" s="796" t="s">
        <v>167</v>
      </c>
      <c r="C22" s="796"/>
      <c r="D22" s="796"/>
      <c r="E22" s="796"/>
      <c r="F22" s="794">
        <f>基本情報!E26</f>
        <v>0</v>
      </c>
      <c r="G22" s="794"/>
      <c r="H22" s="794"/>
      <c r="I22" s="794"/>
      <c r="J22" s="260" t="s">
        <v>166</v>
      </c>
      <c r="K22" s="794">
        <f>基本情報!$E$27</f>
        <v>0</v>
      </c>
      <c r="L22" s="794"/>
      <c r="M22" s="794"/>
      <c r="N22" s="794"/>
    </row>
    <row r="25" spans="1:18" ht="18" customHeight="1">
      <c r="A25" s="799" t="s">
        <v>460</v>
      </c>
      <c r="B25" s="799"/>
      <c r="C25" s="799"/>
      <c r="D25" s="799"/>
      <c r="E25" s="799"/>
      <c r="F25" s="799"/>
      <c r="G25" s="799"/>
      <c r="H25" s="799"/>
      <c r="I25" s="799"/>
      <c r="J25" s="799"/>
      <c r="K25" s="799"/>
      <c r="L25" s="799"/>
      <c r="M25" s="799"/>
      <c r="N25" s="799"/>
      <c r="O25" s="799"/>
      <c r="P25" s="799"/>
      <c r="Q25" s="799"/>
      <c r="R25" s="799"/>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799" t="s">
        <v>169</v>
      </c>
      <c r="B28" s="799"/>
      <c r="C28" s="799"/>
      <c r="D28" s="799"/>
      <c r="E28" s="799"/>
      <c r="F28" s="799"/>
      <c r="G28" s="799"/>
      <c r="H28" s="799"/>
      <c r="I28" s="799"/>
      <c r="J28" s="799"/>
      <c r="K28" s="799"/>
      <c r="L28" s="799"/>
      <c r="M28" s="799"/>
      <c r="N28" s="799"/>
      <c r="O28" s="799"/>
      <c r="P28" s="799"/>
      <c r="Q28" s="799"/>
      <c r="R28" s="799"/>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22" t="s">
        <v>461</v>
      </c>
      <c r="C31" s="1022"/>
      <c r="D31" s="1022"/>
      <c r="E31" s="1024">
        <f>【1】概算!C34</f>
        <v>0</v>
      </c>
      <c r="F31" s="1024"/>
      <c r="G31" s="1024"/>
      <c r="H31" s="351" t="s">
        <v>462</v>
      </c>
      <c r="I31" s="351"/>
      <c r="J31" s="351"/>
      <c r="K31" s="351"/>
      <c r="L31" s="351"/>
      <c r="M31" s="351"/>
      <c r="N31" s="351"/>
      <c r="O31" s="1023">
        <f>【1】概算!C33</f>
        <v>0</v>
      </c>
      <c r="P31" s="1023"/>
      <c r="Q31" s="1023"/>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22" t="s">
        <v>463</v>
      </c>
      <c r="C33" s="1022"/>
      <c r="D33" s="1022"/>
      <c r="E33" s="351" t="s">
        <v>173</v>
      </c>
      <c r="F33" s="351"/>
      <c r="G33" s="351"/>
      <c r="H33" s="351"/>
      <c r="I33" s="351"/>
      <c r="J33" s="351"/>
      <c r="K33" s="351"/>
      <c r="L33" s="351"/>
      <c r="M33" s="351"/>
      <c r="N33" s="351"/>
      <c r="O33" s="351"/>
      <c r="P33" s="351"/>
      <c r="Q33" s="351"/>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22" t="s">
        <v>464</v>
      </c>
      <c r="C35" s="1022"/>
      <c r="D35" s="1022"/>
      <c r="E35" s="145"/>
      <c r="F35" s="145"/>
      <c r="G35" s="145"/>
      <c r="H35" s="145"/>
      <c r="I35" s="145"/>
      <c r="J35" s="145"/>
      <c r="K35" s="145"/>
      <c r="L35" s="145"/>
      <c r="M35" s="145"/>
      <c r="N35" s="145"/>
      <c r="O35" s="145"/>
      <c r="P35" s="145"/>
      <c r="Q35" s="145"/>
    </row>
    <row r="36" spans="2:18" ht="21.75" customHeight="1">
      <c r="B36" s="352" t="s">
        <v>465</v>
      </c>
      <c r="C36" s="353"/>
      <c r="D36" s="353"/>
      <c r="E36" s="353"/>
      <c r="F36" s="354"/>
      <c r="G36" s="1020"/>
      <c r="H36" s="1020"/>
      <c r="I36" s="1020"/>
      <c r="J36" s="1020"/>
      <c r="K36" s="1020"/>
      <c r="L36" s="1020"/>
      <c r="M36" s="1020"/>
      <c r="N36" s="1020"/>
      <c r="O36" s="1020"/>
      <c r="P36" s="1020"/>
      <c r="Q36" s="1020"/>
    </row>
    <row r="37" spans="2:18" ht="21.75" customHeight="1">
      <c r="B37" s="352" t="s">
        <v>466</v>
      </c>
      <c r="C37" s="353"/>
      <c r="D37" s="353"/>
      <c r="E37" s="353"/>
      <c r="F37" s="354"/>
      <c r="G37" s="1021"/>
      <c r="H37" s="1021"/>
      <c r="I37" s="1021"/>
      <c r="J37" s="1021"/>
      <c r="K37" s="1021"/>
      <c r="L37" s="1021"/>
      <c r="M37" s="1021"/>
      <c r="N37" s="1021"/>
      <c r="O37" s="1021"/>
      <c r="P37" s="1021"/>
      <c r="Q37" s="1021"/>
    </row>
    <row r="38" spans="2:18" ht="21.75" customHeight="1">
      <c r="B38" s="352" t="s">
        <v>467</v>
      </c>
      <c r="C38" s="353"/>
      <c r="D38" s="353"/>
      <c r="E38" s="353"/>
      <c r="F38" s="354"/>
      <c r="G38" s="1020"/>
      <c r="H38" s="1020"/>
      <c r="I38" s="1020"/>
      <c r="J38" s="1020"/>
      <c r="K38" s="1020"/>
      <c r="L38" s="1020"/>
      <c r="M38" s="1020"/>
      <c r="N38" s="1020"/>
      <c r="O38" s="1020"/>
      <c r="P38" s="1020"/>
      <c r="Q38" s="1020"/>
    </row>
    <row r="39" spans="2:18" ht="21.75" customHeight="1">
      <c r="B39" s="352" t="s">
        <v>468</v>
      </c>
      <c r="C39" s="353"/>
      <c r="D39" s="353"/>
      <c r="E39" s="353"/>
      <c r="F39" s="354"/>
      <c r="G39" s="1021"/>
      <c r="H39" s="1021"/>
      <c r="I39" s="1021"/>
      <c r="J39" s="1021"/>
      <c r="K39" s="1021"/>
      <c r="L39" s="1021"/>
      <c r="M39" s="1021"/>
      <c r="N39" s="1021"/>
      <c r="O39" s="1021"/>
      <c r="P39" s="1021"/>
      <c r="Q39" s="1021"/>
    </row>
    <row r="40" spans="2:18" ht="21.75" customHeight="1">
      <c r="B40" s="352" t="s">
        <v>469</v>
      </c>
      <c r="C40" s="353"/>
      <c r="D40" s="353"/>
      <c r="E40" s="353"/>
      <c r="F40" s="354"/>
      <c r="G40" s="1020"/>
      <c r="H40" s="1020"/>
      <c r="I40" s="1020"/>
      <c r="J40" s="1020"/>
      <c r="K40" s="1020"/>
      <c r="L40" s="1020"/>
      <c r="M40" s="1020"/>
      <c r="N40" s="1020"/>
      <c r="O40" s="1020"/>
      <c r="P40" s="1020"/>
      <c r="Q40" s="1020"/>
    </row>
    <row r="41" spans="2:18" ht="21.75" customHeight="1">
      <c r="B41" s="352" t="s">
        <v>470</v>
      </c>
      <c r="C41" s="353"/>
      <c r="D41" s="353"/>
      <c r="E41" s="353"/>
      <c r="F41" s="354"/>
      <c r="G41" s="1021"/>
      <c r="H41" s="1021"/>
      <c r="I41" s="1021"/>
      <c r="J41" s="1021"/>
      <c r="K41" s="1021"/>
      <c r="L41" s="1021"/>
      <c r="M41" s="1021"/>
      <c r="N41" s="1021"/>
      <c r="O41" s="1021"/>
      <c r="P41" s="1021"/>
      <c r="Q41" s="1021"/>
    </row>
    <row r="43" spans="2:18" ht="18" customHeight="1">
      <c r="R43" s="744" t="s">
        <v>174</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R10 B36:B41" xr:uid="{00000000-0002-0000-0D00-000001000000}"/>
    <dataValidation type="list" allowBlank="1" showInputMessage="1" sqref="G38:Q38" xr:uid="{00000000-0002-0000-0D00-000002000000}">
      <formula1>"当座,普通"</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D29" sqref="D29"/>
    </sheetView>
  </sheetViews>
  <sheetFormatPr defaultColWidth="9" defaultRowHeight="17.100000000000001" customHeight="1"/>
  <cols>
    <col min="1" max="1" width="34.25" style="2" customWidth="1"/>
    <col min="2" max="4" width="17.5" style="326" customWidth="1"/>
    <col min="5" max="5" width="17.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25" t="s">
        <v>471</v>
      </c>
      <c r="B1" s="1025"/>
      <c r="C1" s="1025"/>
      <c r="D1" s="1025"/>
      <c r="E1" s="1025"/>
    </row>
    <row r="2" spans="1:27" ht="15" customHeight="1">
      <c r="A2" s="289"/>
      <c r="B2" s="289"/>
      <c r="C2" s="289"/>
      <c r="D2" s="289"/>
      <c r="E2" s="289"/>
    </row>
    <row r="3" spans="1:27" ht="17.25">
      <c r="A3" s="804" t="s">
        <v>176</v>
      </c>
      <c r="B3" s="804"/>
      <c r="C3" s="804"/>
      <c r="D3" s="804"/>
      <c r="E3" s="804"/>
    </row>
    <row r="4" spans="1:27" ht="21" customHeight="1" thickBot="1">
      <c r="A4" s="290"/>
      <c r="B4" s="355"/>
      <c r="C4" s="355"/>
      <c r="D4" s="355"/>
      <c r="E4" s="66" t="s">
        <v>177</v>
      </c>
    </row>
    <row r="5" spans="1:27" ht="37.5" customHeight="1" thickBot="1">
      <c r="A5" s="67" t="s">
        <v>178</v>
      </c>
      <c r="B5" s="356" t="s">
        <v>472</v>
      </c>
      <c r="C5" s="68" t="s">
        <v>473</v>
      </c>
      <c r="D5" s="68" t="s">
        <v>474</v>
      </c>
      <c r="E5" s="69" t="s">
        <v>181</v>
      </c>
    </row>
    <row r="6" spans="1:27" ht="24.75" customHeight="1">
      <c r="A6" s="70" t="s">
        <v>182</v>
      </c>
      <c r="B6" s="71">
        <f>【1】見・内訳!B6</f>
        <v>0</v>
      </c>
      <c r="C6" s="71">
        <f>SUM(C7,C13,C16,C21)</f>
        <v>0</v>
      </c>
      <c r="D6" s="71">
        <f>SUM(D7,D13,D16,D21)</f>
        <v>0</v>
      </c>
      <c r="E6" s="72"/>
    </row>
    <row r="7" spans="1:27" ht="24.75" customHeight="1">
      <c r="A7" s="357" t="s">
        <v>183</v>
      </c>
      <c r="B7" s="358">
        <f>【1】見・内訳!B7</f>
        <v>0</v>
      </c>
      <c r="C7" s="358">
        <f>SUM(C8:C12)</f>
        <v>0</v>
      </c>
      <c r="D7" s="358">
        <f>SUM(D8:D12)</f>
        <v>0</v>
      </c>
      <c r="E7" s="299"/>
    </row>
    <row r="8" spans="1:27" ht="24.75" customHeight="1">
      <c r="A8" s="73" t="s">
        <v>184</v>
      </c>
      <c r="B8" s="74">
        <f>【1】見・内訳!B8</f>
        <v>0</v>
      </c>
      <c r="C8" s="703"/>
      <c r="D8" s="74">
        <f>B8-C8</f>
        <v>0</v>
      </c>
      <c r="E8" s="75"/>
    </row>
    <row r="9" spans="1:27" ht="24.75" customHeight="1">
      <c r="A9" s="76" t="s">
        <v>186</v>
      </c>
      <c r="B9" s="77">
        <f>【1】見・内訳!B9</f>
        <v>0</v>
      </c>
      <c r="C9" s="704"/>
      <c r="D9" s="359">
        <f>B9-C9</f>
        <v>0</v>
      </c>
      <c r="E9" s="78"/>
    </row>
    <row r="10" spans="1:27" ht="24.75" customHeight="1">
      <c r="A10" s="76" t="s">
        <v>187</v>
      </c>
      <c r="B10" s="77">
        <f>【1】見・内訳!B10</f>
        <v>0</v>
      </c>
      <c r="C10" s="705"/>
      <c r="D10" s="77">
        <f>B10-C10</f>
        <v>0</v>
      </c>
      <c r="E10" s="78"/>
    </row>
    <row r="11" spans="1:27" ht="24.75" customHeight="1">
      <c r="A11" s="76" t="s">
        <v>188</v>
      </c>
      <c r="B11" s="77">
        <f>【1】見・内訳!B11</f>
        <v>0</v>
      </c>
      <c r="C11" s="705"/>
      <c r="D11" s="77">
        <f>B11-C11</f>
        <v>0</v>
      </c>
      <c r="E11" s="78"/>
    </row>
    <row r="12" spans="1:27" ht="24.75" customHeight="1">
      <c r="A12" s="79" t="s">
        <v>189</v>
      </c>
      <c r="B12" s="80">
        <f>【1】見・内訳!B12</f>
        <v>0</v>
      </c>
      <c r="C12" s="706"/>
      <c r="D12" s="80">
        <f>B12-C12</f>
        <v>0</v>
      </c>
      <c r="E12" s="81"/>
    </row>
    <row r="13" spans="1:27" ht="24.75" customHeight="1">
      <c r="A13" s="360" t="s">
        <v>190</v>
      </c>
      <c r="B13" s="361">
        <f>【1】見・内訳!B13</f>
        <v>0</v>
      </c>
      <c r="C13" s="361">
        <f>SUM(C14:C15)</f>
        <v>0</v>
      </c>
      <c r="D13" s="361">
        <f>SUM(D14:D15)</f>
        <v>0</v>
      </c>
      <c r="E13" s="311"/>
    </row>
    <row r="14" spans="1:27" ht="24.75" customHeight="1">
      <c r="A14" s="73" t="s">
        <v>191</v>
      </c>
      <c r="B14" s="82">
        <f>【1】見・内訳!B14</f>
        <v>0</v>
      </c>
      <c r="C14" s="707"/>
      <c r="D14" s="82">
        <f>B14-C14</f>
        <v>0</v>
      </c>
      <c r="E14" s="75"/>
    </row>
    <row r="15" spans="1:27" ht="24.75" customHeight="1">
      <c r="A15" s="83" t="s">
        <v>193</v>
      </c>
      <c r="B15" s="84">
        <f>【1】見・内訳!B15</f>
        <v>0</v>
      </c>
      <c r="C15" s="704"/>
      <c r="D15" s="359">
        <f>B15-C15</f>
        <v>0</v>
      </c>
      <c r="E15" s="85"/>
    </row>
    <row r="16" spans="1:27" ht="24.75" customHeight="1">
      <c r="A16" s="360" t="s">
        <v>195</v>
      </c>
      <c r="B16" s="361">
        <f>【1】見・内訳!B16</f>
        <v>0</v>
      </c>
      <c r="C16" s="361">
        <f>SUM(C17:C20)</f>
        <v>0</v>
      </c>
      <c r="D16" s="361">
        <f>SUM(D17:D20)</f>
        <v>0</v>
      </c>
      <c r="E16" s="311"/>
      <c r="AA16" s="314"/>
    </row>
    <row r="17" spans="1:5" ht="24.75" customHeight="1">
      <c r="A17" s="86" t="s">
        <v>196</v>
      </c>
      <c r="B17" s="87">
        <f>【1】見・内訳!B17</f>
        <v>0</v>
      </c>
      <c r="C17" s="708"/>
      <c r="D17" s="87">
        <f>B17-C17</f>
        <v>0</v>
      </c>
      <c r="E17" s="75"/>
    </row>
    <row r="18" spans="1:5" ht="24.75" customHeight="1">
      <c r="A18" s="88" t="s">
        <v>198</v>
      </c>
      <c r="B18" s="77">
        <f>【1】見・内訳!B18</f>
        <v>0</v>
      </c>
      <c r="C18" s="705"/>
      <c r="D18" s="77">
        <f>B18-C18</f>
        <v>0</v>
      </c>
      <c r="E18" s="78"/>
    </row>
    <row r="19" spans="1:5" ht="24.75" customHeight="1">
      <c r="A19" s="88" t="s">
        <v>199</v>
      </c>
      <c r="B19" s="77">
        <f>【1】見・内訳!B19</f>
        <v>0</v>
      </c>
      <c r="C19" s="705"/>
      <c r="D19" s="77">
        <f>B19-C19</f>
        <v>0</v>
      </c>
      <c r="E19" s="78"/>
    </row>
    <row r="20" spans="1:5" ht="24.75" customHeight="1">
      <c r="A20" s="79" t="s">
        <v>200</v>
      </c>
      <c r="B20" s="89">
        <f>【1】見・内訳!B20</f>
        <v>0</v>
      </c>
      <c r="C20" s="709"/>
      <c r="D20" s="89">
        <f>B20-C20</f>
        <v>0</v>
      </c>
      <c r="E20" s="90"/>
    </row>
    <row r="21" spans="1:5" ht="24.75" customHeight="1">
      <c r="A21" s="360" t="s">
        <v>201</v>
      </c>
      <c r="B21" s="361">
        <f>【1】見・内訳!B21</f>
        <v>0</v>
      </c>
      <c r="C21" s="361">
        <f>SUM(C22:C29)</f>
        <v>0</v>
      </c>
      <c r="D21" s="361">
        <f>SUM(D22:D29)</f>
        <v>0</v>
      </c>
      <c r="E21" s="311"/>
    </row>
    <row r="22" spans="1:5" ht="24.75" customHeight="1">
      <c r="A22" s="86" t="s">
        <v>202</v>
      </c>
      <c r="B22" s="87">
        <f>【1】見・内訳!B22</f>
        <v>0</v>
      </c>
      <c r="C22" s="708"/>
      <c r="D22" s="87">
        <f t="shared" ref="D22:D30" si="0">B22-C22</f>
        <v>0</v>
      </c>
      <c r="E22" s="75"/>
    </row>
    <row r="23" spans="1:5" ht="24.75" customHeight="1">
      <c r="A23" s="88" t="s">
        <v>204</v>
      </c>
      <c r="B23" s="77">
        <f>【1】見・内訳!B23</f>
        <v>0</v>
      </c>
      <c r="C23" s="705"/>
      <c r="D23" s="77">
        <f t="shared" si="0"/>
        <v>0</v>
      </c>
      <c r="E23" s="78"/>
    </row>
    <row r="24" spans="1:5" ht="24.75" customHeight="1">
      <c r="A24" s="88" t="s">
        <v>205</v>
      </c>
      <c r="B24" s="77">
        <f>【1】見・内訳!B24</f>
        <v>0</v>
      </c>
      <c r="C24" s="705"/>
      <c r="D24" s="77">
        <f t="shared" si="0"/>
        <v>0</v>
      </c>
      <c r="E24" s="78"/>
    </row>
    <row r="25" spans="1:5" ht="24.75" customHeight="1">
      <c r="A25" s="88" t="s">
        <v>206</v>
      </c>
      <c r="B25" s="77">
        <f>【1】見・内訳!B25</f>
        <v>0</v>
      </c>
      <c r="C25" s="705"/>
      <c r="D25" s="77">
        <f t="shared" si="0"/>
        <v>0</v>
      </c>
      <c r="E25" s="78"/>
    </row>
    <row r="26" spans="1:5" ht="24.75" customHeight="1">
      <c r="A26" s="88" t="s">
        <v>207</v>
      </c>
      <c r="B26" s="77">
        <f>【1】見・内訳!B26</f>
        <v>0</v>
      </c>
      <c r="C26" s="705"/>
      <c r="D26" s="77">
        <f t="shared" si="0"/>
        <v>0</v>
      </c>
      <c r="E26" s="78"/>
    </row>
    <row r="27" spans="1:5" ht="24.75" customHeight="1">
      <c r="A27" s="88" t="s">
        <v>208</v>
      </c>
      <c r="B27" s="77">
        <f>【1】見・内訳!B27</f>
        <v>0</v>
      </c>
      <c r="C27" s="705"/>
      <c r="D27" s="77">
        <f t="shared" si="0"/>
        <v>0</v>
      </c>
      <c r="E27" s="78"/>
    </row>
    <row r="28" spans="1:5" ht="24.75" customHeight="1">
      <c r="A28" s="88" t="s">
        <v>475</v>
      </c>
      <c r="B28" s="77">
        <f>【1】見・内訳!B28</f>
        <v>0</v>
      </c>
      <c r="C28" s="710"/>
      <c r="D28" s="77">
        <f t="shared" si="0"/>
        <v>0</v>
      </c>
      <c r="E28" s="93"/>
    </row>
    <row r="29" spans="1:5" ht="24.75" customHeight="1" thickBot="1">
      <c r="A29" s="91" t="s">
        <v>210</v>
      </c>
      <c r="B29" s="92">
        <f>【1】見・内訳!B29</f>
        <v>0</v>
      </c>
      <c r="C29" s="710"/>
      <c r="D29" s="92">
        <f t="shared" si="0"/>
        <v>0</v>
      </c>
      <c r="E29" s="93"/>
    </row>
    <row r="30" spans="1:5" ht="24.75" customHeight="1" thickBot="1">
      <c r="A30" s="94" t="s">
        <v>211</v>
      </c>
      <c r="B30" s="95">
        <f>【1】見・内訳!B30</f>
        <v>0</v>
      </c>
      <c r="C30" s="711"/>
      <c r="D30" s="95">
        <f t="shared" si="0"/>
        <v>0</v>
      </c>
      <c r="E30" s="96"/>
    </row>
    <row r="31" spans="1:5" ht="24.75" customHeight="1" thickBot="1">
      <c r="A31" s="94" t="s">
        <v>214</v>
      </c>
      <c r="B31" s="95">
        <f>【1】見・内訳!B31</f>
        <v>0</v>
      </c>
      <c r="C31" s="711"/>
      <c r="D31" s="95">
        <f>B31-C31</f>
        <v>0</v>
      </c>
      <c r="E31" s="96"/>
    </row>
    <row r="32" spans="1:5" ht="24.75" customHeight="1" thickBot="1">
      <c r="A32" s="97" t="s">
        <v>216</v>
      </c>
      <c r="B32" s="98">
        <f>【1】見・内訳!B32</f>
        <v>0</v>
      </c>
      <c r="C32" s="98">
        <f>SUM(C6,C30,C31)</f>
        <v>0</v>
      </c>
      <c r="D32" s="98">
        <f>SUM(D6,D30,D31)</f>
        <v>0</v>
      </c>
      <c r="E32" s="99"/>
    </row>
    <row r="33" spans="1:5" ht="24.75" customHeight="1" thickTop="1" thickBot="1">
      <c r="A33" s="100" t="s">
        <v>217</v>
      </c>
      <c r="B33" s="101">
        <f>【1】見・内訳!B33</f>
        <v>0</v>
      </c>
      <c r="C33" s="101">
        <f>IF(基本情報!$J$5="",ROUNDDOWN(C32*0.1,0),ROUNDDOWN(C32*0.08,0))</f>
        <v>0</v>
      </c>
      <c r="D33" s="101">
        <f>B33-C33</f>
        <v>0</v>
      </c>
      <c r="E33" s="743" t="s">
        <v>218</v>
      </c>
    </row>
    <row r="34" spans="1:5" ht="30.75" customHeight="1" thickBot="1">
      <c r="A34" s="102" t="s">
        <v>219</v>
      </c>
      <c r="B34" s="103">
        <f>【1】見・内訳!B34</f>
        <v>0</v>
      </c>
      <c r="C34" s="103">
        <f>SUM(C32:C33)</f>
        <v>0</v>
      </c>
      <c r="D34" s="103">
        <f>SUM(D32:D33)</f>
        <v>0</v>
      </c>
      <c r="E34" s="104"/>
    </row>
    <row r="35" spans="1:5" ht="21.75" customHeight="1">
      <c r="A35" s="2" t="s">
        <v>476</v>
      </c>
    </row>
    <row r="36" spans="1:5" ht="15" customHeight="1">
      <c r="B36" s="2"/>
      <c r="C36" s="2"/>
      <c r="D36" s="2"/>
      <c r="E36" s="2"/>
    </row>
    <row r="37" spans="1:5" ht="15" customHeight="1">
      <c r="A37" s="290"/>
      <c r="B37" s="362"/>
      <c r="C37" s="362"/>
      <c r="D37" s="362"/>
      <c r="E37" s="328"/>
    </row>
    <row r="38" spans="1:5" ht="15" customHeight="1">
      <c r="A38" s="290"/>
      <c r="B38" s="362"/>
      <c r="C38" s="362"/>
      <c r="D38" s="362"/>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42"/>
  <sheetViews>
    <sheetView showGridLines="0" view="pageBreakPreview" topLeftCell="A13" zoomScale="80" zoomScaleNormal="100" zoomScaleSheetLayoutView="80" workbookViewId="0">
      <selection activeCell="M34" sqref="M34"/>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0" spans="1:27" ht="18" customHeight="1">
      <c r="R10" s="2"/>
    </row>
    <row r="12" spans="1:27" ht="18" customHeight="1">
      <c r="A12" s="795" t="s">
        <v>477</v>
      </c>
      <c r="B12" s="795"/>
      <c r="C12" s="795"/>
      <c r="D12" s="795"/>
      <c r="E12" s="795"/>
      <c r="F12" s="795"/>
      <c r="G12" s="795"/>
      <c r="H12" s="795"/>
      <c r="I12" s="795"/>
      <c r="J12" s="795"/>
      <c r="K12" s="795"/>
      <c r="L12" s="795"/>
      <c r="M12" s="795"/>
      <c r="N12" s="795"/>
      <c r="O12" s="795"/>
      <c r="P12" s="795"/>
      <c r="Q12" s="795"/>
      <c r="R12" s="795"/>
    </row>
    <row r="14" spans="1:27" ht="18" customHeight="1">
      <c r="B14" s="796" t="s">
        <v>150</v>
      </c>
      <c r="C14" s="796"/>
      <c r="D14" s="796"/>
      <c r="E14" s="796"/>
      <c r="F14" s="797" t="str">
        <f>基本情報!$E$17&amp;基本情報!$F$17&amp;"　"&amp;基本情報!$E$18&amp;基本情報!$F$18&amp;"「"&amp;基本情報!$E$19&amp;"」"</f>
        <v>年度　研修「」</v>
      </c>
      <c r="G14" s="797"/>
      <c r="H14" s="797"/>
      <c r="I14" s="797"/>
      <c r="J14" s="797"/>
      <c r="K14" s="797"/>
      <c r="L14" s="797"/>
      <c r="M14" s="797"/>
      <c r="N14" s="797"/>
      <c r="O14" s="797"/>
      <c r="P14" s="797"/>
      <c r="Q14" s="797"/>
    </row>
    <row r="15" spans="1:27" ht="18" customHeight="1">
      <c r="C15" s="261"/>
      <c r="D15" s="261"/>
      <c r="E15" s="261"/>
      <c r="F15" s="797"/>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B17" s="796" t="s">
        <v>152</v>
      </c>
      <c r="C17" s="796"/>
      <c r="D17" s="796"/>
      <c r="E17" s="796"/>
      <c r="F17" s="798">
        <f>基本情報!$E$20</f>
        <v>0</v>
      </c>
      <c r="G17" s="798"/>
    </row>
    <row r="19" spans="1:18" ht="18" customHeight="1">
      <c r="B19" s="796" t="s">
        <v>165</v>
      </c>
      <c r="C19" s="796"/>
      <c r="D19" s="796"/>
      <c r="E19" s="796"/>
      <c r="F19" s="794">
        <f>基本情報!$E$22</f>
        <v>0</v>
      </c>
      <c r="G19" s="794"/>
      <c r="H19" s="794"/>
      <c r="I19" s="794"/>
      <c r="J19" s="260" t="s">
        <v>166</v>
      </c>
      <c r="K19" s="794">
        <f>基本情報!$E$23</f>
        <v>0</v>
      </c>
      <c r="L19" s="794"/>
      <c r="M19" s="794"/>
      <c r="N19" s="794"/>
    </row>
    <row r="20" spans="1:18" ht="18" customHeight="1">
      <c r="B20" s="796" t="s">
        <v>167</v>
      </c>
      <c r="C20" s="796"/>
      <c r="D20" s="796"/>
      <c r="E20" s="796"/>
      <c r="F20" s="794">
        <f>基本情報!$E$26</f>
        <v>0</v>
      </c>
      <c r="G20" s="794"/>
      <c r="H20" s="794"/>
      <c r="I20" s="794"/>
      <c r="J20" s="260" t="s">
        <v>166</v>
      </c>
      <c r="K20" s="794">
        <f>基本情報!$E$27</f>
        <v>0</v>
      </c>
      <c r="L20" s="794"/>
      <c r="M20" s="794"/>
      <c r="N20" s="794"/>
    </row>
    <row r="22" spans="1:18" ht="54" customHeight="1">
      <c r="B22" s="1026" t="s">
        <v>478</v>
      </c>
      <c r="C22" s="1026"/>
      <c r="D22" s="1026"/>
      <c r="E22" s="1026"/>
      <c r="F22" s="1026"/>
      <c r="G22" s="1026"/>
      <c r="H22" s="1026"/>
      <c r="I22" s="1026"/>
      <c r="J22" s="1026"/>
      <c r="K22" s="1026"/>
      <c r="L22" s="1026"/>
      <c r="M22" s="1026"/>
      <c r="N22" s="1026"/>
      <c r="O22" s="1026"/>
      <c r="P22" s="1026"/>
      <c r="Q22" s="1026"/>
      <c r="R22" s="363"/>
    </row>
    <row r="24" spans="1:18" ht="18" customHeight="1">
      <c r="A24" s="799" t="s">
        <v>169</v>
      </c>
      <c r="B24" s="799"/>
      <c r="C24" s="799"/>
      <c r="D24" s="799"/>
      <c r="E24" s="799"/>
      <c r="F24" s="799"/>
      <c r="G24" s="799"/>
      <c r="H24" s="799"/>
      <c r="I24" s="799"/>
      <c r="J24" s="799"/>
      <c r="K24" s="799"/>
      <c r="L24" s="799"/>
      <c r="M24" s="799"/>
      <c r="N24" s="799"/>
      <c r="O24" s="799"/>
      <c r="P24" s="799"/>
      <c r="Q24" s="799"/>
      <c r="R24" s="799"/>
    </row>
    <row r="26" spans="1:18" ht="18" customHeight="1">
      <c r="B26" s="800" t="s">
        <v>479</v>
      </c>
      <c r="C26" s="800"/>
      <c r="D26" s="800"/>
      <c r="E26" s="802">
        <f>【1】精・内訳!$E$33</f>
        <v>0</v>
      </c>
      <c r="F26" s="802"/>
      <c r="G26" s="802"/>
      <c r="H26" s="65" t="s">
        <v>171</v>
      </c>
      <c r="I26" s="351"/>
      <c r="J26" s="65"/>
      <c r="K26" s="65"/>
      <c r="L26" s="65"/>
      <c r="M26" s="65"/>
      <c r="N26" s="65"/>
      <c r="O26" s="801">
        <f>【1】精・内訳!$E$32</f>
        <v>0</v>
      </c>
      <c r="P26" s="801"/>
      <c r="Q26" s="801"/>
    </row>
    <row r="28" spans="1:18" ht="18" customHeight="1">
      <c r="B28" s="800" t="s">
        <v>463</v>
      </c>
      <c r="C28" s="800"/>
      <c r="D28" s="800"/>
      <c r="E28" s="65" t="s">
        <v>173</v>
      </c>
      <c r="F28" s="65"/>
      <c r="G28" s="65"/>
      <c r="H28" s="65"/>
      <c r="I28" s="65"/>
      <c r="J28" s="65"/>
      <c r="K28" s="65"/>
      <c r="L28" s="65"/>
      <c r="M28" s="65"/>
      <c r="N28" s="65"/>
      <c r="O28" s="65"/>
      <c r="P28" s="65"/>
      <c r="Q28" s="65"/>
    </row>
    <row r="30" spans="1:18" ht="18" customHeight="1">
      <c r="B30" s="800" t="s">
        <v>480</v>
      </c>
      <c r="C30" s="800"/>
      <c r="D30" s="800"/>
      <c r="E30" s="802">
        <f>【1】精・内訳!$G$33</f>
        <v>0</v>
      </c>
      <c r="F30" s="802"/>
      <c r="G30" s="802"/>
      <c r="H30" s="65" t="s">
        <v>462</v>
      </c>
      <c r="I30" s="65"/>
      <c r="J30" s="65"/>
      <c r="K30" s="65"/>
      <c r="L30" s="65"/>
      <c r="M30" s="65"/>
      <c r="N30" s="65"/>
      <c r="O30" s="801">
        <f>【1】精・内訳!$G$32</f>
        <v>0</v>
      </c>
      <c r="P30" s="801"/>
      <c r="Q30" s="801"/>
    </row>
    <row r="32" spans="1:18" ht="18" customHeight="1">
      <c r="B32" s="800" t="s">
        <v>481</v>
      </c>
      <c r="C32" s="800"/>
      <c r="D32" s="800"/>
      <c r="E32" s="1028">
        <f>【1】精・内訳!$H$33</f>
        <v>0</v>
      </c>
      <c r="F32" s="1028"/>
      <c r="G32" s="1028"/>
      <c r="H32" s="65" t="s">
        <v>171</v>
      </c>
      <c r="I32" s="351"/>
      <c r="J32" s="65"/>
      <c r="K32" s="65"/>
      <c r="L32" s="65"/>
      <c r="M32" s="65"/>
      <c r="N32" s="65"/>
      <c r="O32" s="1027">
        <f>【1】精・内訳!$H$32</f>
        <v>0</v>
      </c>
      <c r="P32" s="1027"/>
      <c r="Q32" s="1027"/>
    </row>
    <row r="34" spans="2:18" ht="18" customHeight="1">
      <c r="B34" s="800" t="s">
        <v>482</v>
      </c>
      <c r="C34" s="800"/>
      <c r="D34" s="800"/>
    </row>
    <row r="35" spans="2:18" ht="21.75" customHeight="1">
      <c r="B35" s="352" t="s">
        <v>465</v>
      </c>
      <c r="C35" s="353"/>
      <c r="D35" s="353"/>
      <c r="E35" s="353"/>
      <c r="F35" s="354"/>
      <c r="G35" s="1020" t="str">
        <f>IF('請求書(概算)'!G36="","",'請求書(概算)'!G36)</f>
        <v/>
      </c>
      <c r="H35" s="1020"/>
      <c r="I35" s="1020"/>
      <c r="J35" s="1020"/>
      <c r="K35" s="1020"/>
      <c r="L35" s="1020"/>
      <c r="M35" s="1020"/>
      <c r="N35" s="1020"/>
      <c r="O35" s="1020"/>
      <c r="P35" s="1020"/>
      <c r="Q35" s="1020"/>
    </row>
    <row r="36" spans="2:18" ht="21.75" customHeight="1">
      <c r="B36" s="352" t="s">
        <v>466</v>
      </c>
      <c r="C36" s="353"/>
      <c r="D36" s="353"/>
      <c r="E36" s="353"/>
      <c r="F36" s="354"/>
      <c r="G36" s="1021" t="str">
        <f>IF('請求書(概算)'!G37="","",'請求書(概算)'!G37)</f>
        <v/>
      </c>
      <c r="H36" s="1021"/>
      <c r="I36" s="1021"/>
      <c r="J36" s="1021"/>
      <c r="K36" s="1021"/>
      <c r="L36" s="1021"/>
      <c r="M36" s="1021"/>
      <c r="N36" s="1021"/>
      <c r="O36" s="1021"/>
      <c r="P36" s="1021"/>
      <c r="Q36" s="1021"/>
    </row>
    <row r="37" spans="2:18" ht="21.75" customHeight="1">
      <c r="B37" s="352" t="s">
        <v>467</v>
      </c>
      <c r="C37" s="353"/>
      <c r="D37" s="353"/>
      <c r="E37" s="353"/>
      <c r="F37" s="354"/>
      <c r="G37" s="1020" t="str">
        <f>IF('請求書(概算)'!G38="","",'請求書(概算)'!G38)</f>
        <v/>
      </c>
      <c r="H37" s="1020"/>
      <c r="I37" s="1020"/>
      <c r="J37" s="1020"/>
      <c r="K37" s="1020"/>
      <c r="L37" s="1020"/>
      <c r="M37" s="1020"/>
      <c r="N37" s="1020"/>
      <c r="O37" s="1020"/>
      <c r="P37" s="1020"/>
      <c r="Q37" s="1020"/>
    </row>
    <row r="38" spans="2:18" ht="21.75" customHeight="1">
      <c r="B38" s="352" t="s">
        <v>468</v>
      </c>
      <c r="C38" s="353"/>
      <c r="D38" s="353"/>
      <c r="E38" s="353"/>
      <c r="F38" s="354"/>
      <c r="G38" s="1021" t="str">
        <f>IF('請求書(概算)'!G39="","",'請求書(概算)'!G39)</f>
        <v/>
      </c>
      <c r="H38" s="1021"/>
      <c r="I38" s="1021"/>
      <c r="J38" s="1021"/>
      <c r="K38" s="1021"/>
      <c r="L38" s="1021"/>
      <c r="M38" s="1021"/>
      <c r="N38" s="1021"/>
      <c r="O38" s="1021"/>
      <c r="P38" s="1021"/>
      <c r="Q38" s="1021"/>
    </row>
    <row r="39" spans="2:18" ht="21.75" customHeight="1">
      <c r="B39" s="352" t="s">
        <v>469</v>
      </c>
      <c r="C39" s="353"/>
      <c r="D39" s="353"/>
      <c r="E39" s="353"/>
      <c r="F39" s="354"/>
      <c r="G39" s="1020" t="str">
        <f>IF('請求書(概算)'!G40="","",'請求書(概算)'!G40)</f>
        <v/>
      </c>
      <c r="H39" s="1020"/>
      <c r="I39" s="1020"/>
      <c r="J39" s="1020"/>
      <c r="K39" s="1020"/>
      <c r="L39" s="1020"/>
      <c r="M39" s="1020"/>
      <c r="N39" s="1020"/>
      <c r="O39" s="1020"/>
      <c r="P39" s="1020"/>
      <c r="Q39" s="1020"/>
    </row>
    <row r="40" spans="2:18" ht="21.75" customHeight="1">
      <c r="B40" s="352" t="s">
        <v>470</v>
      </c>
      <c r="C40" s="353"/>
      <c r="D40" s="353"/>
      <c r="E40" s="353"/>
      <c r="F40" s="354"/>
      <c r="G40" s="1021" t="str">
        <f>IF('請求書(概算)'!G41="","",'請求書(概算)'!G41)</f>
        <v/>
      </c>
      <c r="H40" s="1021"/>
      <c r="I40" s="1021"/>
      <c r="J40" s="1021"/>
      <c r="K40" s="1021"/>
      <c r="L40" s="1021"/>
      <c r="M40" s="1021"/>
      <c r="N40" s="1021"/>
      <c r="O40" s="1021"/>
      <c r="P40" s="1021"/>
      <c r="Q40" s="1021"/>
    </row>
    <row r="41" spans="2:18" ht="21.75" customHeight="1">
      <c r="B41" s="290"/>
      <c r="G41" s="364"/>
      <c r="H41" s="364"/>
      <c r="I41" s="364"/>
      <c r="J41" s="364"/>
      <c r="K41" s="364"/>
      <c r="L41" s="364"/>
      <c r="M41" s="364"/>
      <c r="N41" s="364"/>
      <c r="O41" s="364"/>
      <c r="P41" s="364"/>
      <c r="Q41" s="364"/>
    </row>
    <row r="42" spans="2:18" ht="18" customHeight="1">
      <c r="R42" s="744" t="s">
        <v>174</v>
      </c>
    </row>
  </sheetData>
  <mergeCells count="31">
    <mergeCell ref="G38:Q38"/>
    <mergeCell ref="G40:Q40"/>
    <mergeCell ref="B30:D30"/>
    <mergeCell ref="B32:D32"/>
    <mergeCell ref="O30:Q30"/>
    <mergeCell ref="O32:Q32"/>
    <mergeCell ref="G39:Q39"/>
    <mergeCell ref="E32:G32"/>
    <mergeCell ref="E30:G30"/>
    <mergeCell ref="B34:D34"/>
    <mergeCell ref="B28:D28"/>
    <mergeCell ref="G35:Q35"/>
    <mergeCell ref="G36:Q36"/>
    <mergeCell ref="G37:Q37"/>
    <mergeCell ref="E26:G26"/>
    <mergeCell ref="A12:R12"/>
    <mergeCell ref="B26:D26"/>
    <mergeCell ref="O26:Q26"/>
    <mergeCell ref="O1:R1"/>
    <mergeCell ref="B14:E14"/>
    <mergeCell ref="F14:Q16"/>
    <mergeCell ref="B17:E17"/>
    <mergeCell ref="B19:E19"/>
    <mergeCell ref="F19:I19"/>
    <mergeCell ref="K19:N19"/>
    <mergeCell ref="B20:E20"/>
    <mergeCell ref="F20:I20"/>
    <mergeCell ref="K20:N20"/>
    <mergeCell ref="B22:Q22"/>
    <mergeCell ref="A24:R24"/>
    <mergeCell ref="F17:G17"/>
  </mergeCells>
  <phoneticPr fontId="6"/>
  <dataValidations count="4">
    <dataValidation imeMode="off" allowBlank="1" showInputMessage="1" showErrorMessage="1" sqref="F17" xr:uid="{00000000-0002-0000-0F00-000000000000}"/>
    <dataValidation imeMode="on" allowBlank="1" showInputMessage="1" showErrorMessage="1" sqref="A2:A5 R9:R10 B35:B41" xr:uid="{00000000-0002-0000-0F00-000001000000}"/>
    <dataValidation type="list" allowBlank="1" showInputMessage="1" sqref="G37:Q37"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A41"/>
  <sheetViews>
    <sheetView showGridLines="0" view="pageBreakPreview" zoomScale="80" zoomScaleNormal="100" zoomScaleSheetLayoutView="80" workbookViewId="0">
      <selection activeCell="G37" sqref="G36:Q37"/>
    </sheetView>
  </sheetViews>
  <sheetFormatPr defaultColWidth="9" defaultRowHeight="18" customHeight="1"/>
  <cols>
    <col min="1" max="16" width="4.75" style="64" customWidth="1"/>
    <col min="17" max="20" width="5.625" style="64" customWidth="1"/>
    <col min="21" max="16384" width="9" style="64"/>
  </cols>
  <sheetData>
    <row r="1" spans="1:27" ht="18" customHeight="1">
      <c r="O1" s="793" t="s">
        <v>161</v>
      </c>
      <c r="P1" s="793"/>
      <c r="Q1" s="793"/>
      <c r="R1" s="793"/>
    </row>
    <row r="2" spans="1:27" ht="18" customHeight="1">
      <c r="A2" s="2"/>
    </row>
    <row r="3" spans="1:27" ht="18" customHeight="1">
      <c r="A3" s="2" t="str">
        <f>基本情報!$E$5</f>
        <v>独立行政法人国際協力機構</v>
      </c>
    </row>
    <row r="4" spans="1:27" ht="18" customHeight="1">
      <c r="A4" s="2" t="str">
        <f>基本情報!$E$6</f>
        <v>筑波センター　契約担当役</v>
      </c>
    </row>
    <row r="5" spans="1:27" ht="18" customHeight="1">
      <c r="A5" s="2" t="str">
        <f>基本情報!$E$7&amp;"　"&amp;基本情報!$E$8&amp;"　殿"</f>
        <v>所長　睦好　絵美子　殿</v>
      </c>
    </row>
    <row r="6" spans="1:27" ht="18" customHeight="1">
      <c r="A6" s="2"/>
    </row>
    <row r="7" spans="1:27" ht="18" customHeight="1">
      <c r="L7" s="64">
        <f>基本情報!$E$11</f>
        <v>0</v>
      </c>
    </row>
    <row r="8" spans="1:27" ht="18" customHeight="1">
      <c r="L8" s="64" t="str">
        <f>IF(基本情報!$E$12="","",基本情報!$E$12)</f>
        <v/>
      </c>
    </row>
    <row r="9" spans="1:27" ht="18" customHeight="1">
      <c r="L9" s="64" t="str">
        <f>基本情報!$E$13&amp;"　"&amp;基本情報!$E$14</f>
        <v>　</v>
      </c>
      <c r="R9" s="2" t="s">
        <v>162</v>
      </c>
    </row>
    <row r="12" spans="1:27" ht="18" customHeight="1">
      <c r="A12" s="795" t="s">
        <v>477</v>
      </c>
      <c r="B12" s="795"/>
      <c r="C12" s="795"/>
      <c r="D12" s="795"/>
      <c r="E12" s="795"/>
      <c r="F12" s="795"/>
      <c r="G12" s="795"/>
      <c r="H12" s="795"/>
      <c r="I12" s="795"/>
      <c r="J12" s="795"/>
      <c r="K12" s="795"/>
      <c r="L12" s="795"/>
      <c r="M12" s="795"/>
      <c r="N12" s="795"/>
      <c r="O12" s="795"/>
      <c r="P12" s="795"/>
      <c r="Q12" s="795"/>
      <c r="R12" s="795"/>
    </row>
    <row r="15" spans="1:27" ht="18" customHeight="1">
      <c r="B15" s="796" t="s">
        <v>150</v>
      </c>
      <c r="C15" s="796"/>
      <c r="D15" s="796"/>
      <c r="E15" s="796"/>
      <c r="F15" s="797" t="str">
        <f>基本情報!$E$17&amp;基本情報!$F$17&amp;"　"&amp;基本情報!$E$18&amp;基本情報!$F$18&amp;"「"&amp;基本情報!$E$19&amp;"」"</f>
        <v>年度　研修「」</v>
      </c>
      <c r="G15" s="797"/>
      <c r="H15" s="797"/>
      <c r="I15" s="797"/>
      <c r="J15" s="797"/>
      <c r="K15" s="797"/>
      <c r="L15" s="797"/>
      <c r="M15" s="797"/>
      <c r="N15" s="797"/>
      <c r="O15" s="797"/>
      <c r="P15" s="797"/>
      <c r="Q15" s="797"/>
    </row>
    <row r="16" spans="1:27" ht="18" customHeight="1">
      <c r="C16" s="261"/>
      <c r="D16" s="261"/>
      <c r="E16" s="261"/>
      <c r="F16" s="797"/>
      <c r="G16" s="797"/>
      <c r="H16" s="797"/>
      <c r="I16" s="797"/>
      <c r="J16" s="797"/>
      <c r="K16" s="797"/>
      <c r="L16" s="797"/>
      <c r="M16" s="797"/>
      <c r="N16" s="797"/>
      <c r="O16" s="797"/>
      <c r="P16" s="797"/>
      <c r="Q16" s="797"/>
      <c r="AA16" s="145"/>
    </row>
    <row r="17" spans="1:18" ht="18" customHeight="1">
      <c r="C17" s="261"/>
      <c r="D17" s="261"/>
      <c r="E17" s="261"/>
      <c r="F17" s="797"/>
      <c r="G17" s="797"/>
      <c r="H17" s="797"/>
      <c r="I17" s="797"/>
      <c r="J17" s="797"/>
      <c r="K17" s="797"/>
      <c r="L17" s="797"/>
      <c r="M17" s="797"/>
      <c r="N17" s="797"/>
      <c r="O17" s="797"/>
      <c r="P17" s="797"/>
      <c r="Q17" s="797"/>
    </row>
    <row r="18" spans="1:18" ht="18" customHeight="1">
      <c r="B18" s="796" t="s">
        <v>152</v>
      </c>
      <c r="C18" s="796"/>
      <c r="D18" s="796"/>
      <c r="E18" s="796"/>
      <c r="F18" s="798">
        <f>基本情報!$E$20</f>
        <v>0</v>
      </c>
      <c r="G18" s="798"/>
    </row>
    <row r="20" spans="1:18" ht="18" customHeight="1">
      <c r="B20" s="796" t="s">
        <v>165</v>
      </c>
      <c r="C20" s="796"/>
      <c r="D20" s="796"/>
      <c r="E20" s="796"/>
      <c r="F20" s="794">
        <f>基本情報!$E$22</f>
        <v>0</v>
      </c>
      <c r="G20" s="794"/>
      <c r="H20" s="794"/>
      <c r="I20" s="794"/>
      <c r="J20" s="260" t="s">
        <v>166</v>
      </c>
      <c r="K20" s="794">
        <f>基本情報!$E$23</f>
        <v>0</v>
      </c>
      <c r="L20" s="794"/>
      <c r="M20" s="794"/>
      <c r="N20" s="794"/>
    </row>
    <row r="21" spans="1:18" ht="18" customHeight="1">
      <c r="B21" s="796" t="s">
        <v>167</v>
      </c>
      <c r="C21" s="796"/>
      <c r="D21" s="796"/>
      <c r="E21" s="796"/>
      <c r="F21" s="794">
        <f>基本情報!$E$26</f>
        <v>0</v>
      </c>
      <c r="G21" s="794"/>
      <c r="H21" s="794"/>
      <c r="I21" s="794"/>
      <c r="J21" s="260" t="s">
        <v>166</v>
      </c>
      <c r="K21" s="794">
        <f>基本情報!$E$27</f>
        <v>0</v>
      </c>
      <c r="L21" s="794"/>
      <c r="M21" s="794"/>
      <c r="N21" s="794"/>
    </row>
    <row r="24" spans="1:18" ht="54" customHeight="1">
      <c r="B24" s="1026" t="s">
        <v>478</v>
      </c>
      <c r="C24" s="1026"/>
      <c r="D24" s="1026"/>
      <c r="E24" s="1026"/>
      <c r="F24" s="1026"/>
      <c r="G24" s="1026"/>
      <c r="H24" s="1026"/>
      <c r="I24" s="1026"/>
      <c r="J24" s="1026"/>
      <c r="K24" s="1026"/>
      <c r="L24" s="1026"/>
      <c r="M24" s="1026"/>
      <c r="N24" s="1026"/>
      <c r="O24" s="1026"/>
      <c r="P24" s="1026"/>
      <c r="Q24" s="1026"/>
      <c r="R24" s="363"/>
    </row>
    <row r="26" spans="1:18" ht="18" customHeight="1">
      <c r="A26" s="799" t="s">
        <v>169</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B29" s="800" t="s">
        <v>483</v>
      </c>
      <c r="C29" s="800"/>
      <c r="D29" s="800"/>
      <c r="E29" s="802">
        <f>ABS(【1】精・内訳!$H$33)</f>
        <v>0</v>
      </c>
      <c r="F29" s="802"/>
      <c r="G29" s="802"/>
      <c r="H29" s="65" t="s">
        <v>171</v>
      </c>
      <c r="I29" s="351"/>
      <c r="J29" s="65"/>
      <c r="K29" s="65"/>
      <c r="L29" s="65"/>
      <c r="M29" s="65"/>
      <c r="N29" s="65"/>
      <c r="O29" s="801">
        <f>ABS(【1】精・内訳!$H$32)</f>
        <v>0</v>
      </c>
      <c r="P29" s="801"/>
      <c r="Q29" s="801"/>
    </row>
    <row r="31" spans="1:18" ht="18" customHeight="1">
      <c r="B31" s="800" t="s">
        <v>463</v>
      </c>
      <c r="C31" s="800"/>
      <c r="D31" s="800"/>
      <c r="E31" s="65" t="s">
        <v>173</v>
      </c>
      <c r="F31" s="65"/>
      <c r="G31" s="65"/>
      <c r="H31" s="65"/>
      <c r="I31" s="65"/>
      <c r="J31" s="65"/>
      <c r="K31" s="65"/>
      <c r="L31" s="65"/>
      <c r="M31" s="65"/>
      <c r="N31" s="65"/>
      <c r="O31" s="65"/>
      <c r="P31" s="65"/>
      <c r="Q31" s="65"/>
    </row>
    <row r="33" spans="2:18" ht="18" customHeight="1">
      <c r="B33" s="800" t="s">
        <v>464</v>
      </c>
      <c r="C33" s="800"/>
      <c r="D33" s="800"/>
    </row>
    <row r="34" spans="2:18" ht="21.75" customHeight="1">
      <c r="B34" s="352" t="s">
        <v>465</v>
      </c>
      <c r="C34" s="353"/>
      <c r="D34" s="353"/>
      <c r="E34" s="353"/>
      <c r="F34" s="354"/>
      <c r="G34" s="1020"/>
      <c r="H34" s="1020"/>
      <c r="I34" s="1020"/>
      <c r="J34" s="1020"/>
      <c r="K34" s="1020"/>
      <c r="L34" s="1020"/>
      <c r="M34" s="1020"/>
      <c r="N34" s="1020"/>
      <c r="O34" s="1020"/>
      <c r="P34" s="1020"/>
      <c r="Q34" s="1020"/>
    </row>
    <row r="35" spans="2:18" ht="21.75" customHeight="1">
      <c r="B35" s="352" t="s">
        <v>466</v>
      </c>
      <c r="C35" s="353"/>
      <c r="D35" s="353"/>
      <c r="E35" s="353"/>
      <c r="F35" s="354"/>
      <c r="G35" s="1021"/>
      <c r="H35" s="1021"/>
      <c r="I35" s="1021"/>
      <c r="J35" s="1021"/>
      <c r="K35" s="1021"/>
      <c r="L35" s="1021"/>
      <c r="M35" s="1021"/>
      <c r="N35" s="1021"/>
      <c r="O35" s="1021"/>
      <c r="P35" s="1021"/>
      <c r="Q35" s="1021"/>
    </row>
    <row r="36" spans="2:18" ht="21.75" customHeight="1">
      <c r="B36" s="352" t="s">
        <v>467</v>
      </c>
      <c r="C36" s="353"/>
      <c r="D36" s="353"/>
      <c r="E36" s="353"/>
      <c r="F36" s="354"/>
      <c r="G36" s="1020"/>
      <c r="H36" s="1020"/>
      <c r="I36" s="1020"/>
      <c r="J36" s="1020"/>
      <c r="K36" s="1020"/>
      <c r="L36" s="1020"/>
      <c r="M36" s="1020"/>
      <c r="N36" s="1020"/>
      <c r="O36" s="1020"/>
      <c r="P36" s="1020"/>
      <c r="Q36" s="1020"/>
    </row>
    <row r="37" spans="2:18" ht="21.75" customHeight="1">
      <c r="B37" s="352" t="s">
        <v>468</v>
      </c>
      <c r="C37" s="353"/>
      <c r="D37" s="353"/>
      <c r="E37" s="353"/>
      <c r="F37" s="354"/>
      <c r="G37" s="1021"/>
      <c r="H37" s="1021"/>
      <c r="I37" s="1021"/>
      <c r="J37" s="1021"/>
      <c r="K37" s="1021"/>
      <c r="L37" s="1021"/>
      <c r="M37" s="1021"/>
      <c r="N37" s="1021"/>
      <c r="O37" s="1021"/>
      <c r="P37" s="1021"/>
      <c r="Q37" s="1021"/>
    </row>
    <row r="38" spans="2:18" ht="21.75" customHeight="1">
      <c r="B38" s="352" t="s">
        <v>469</v>
      </c>
      <c r="C38" s="353"/>
      <c r="D38" s="353"/>
      <c r="E38" s="353"/>
      <c r="F38" s="354"/>
      <c r="G38" s="1020"/>
      <c r="H38" s="1020"/>
      <c r="I38" s="1020"/>
      <c r="J38" s="1020"/>
      <c r="K38" s="1020"/>
      <c r="L38" s="1020"/>
      <c r="M38" s="1020"/>
      <c r="N38" s="1020"/>
      <c r="O38" s="1020"/>
      <c r="P38" s="1020"/>
      <c r="Q38" s="1020"/>
    </row>
    <row r="39" spans="2:18" ht="21.75" customHeight="1">
      <c r="B39" s="352" t="s">
        <v>470</v>
      </c>
      <c r="C39" s="353"/>
      <c r="D39" s="353"/>
      <c r="E39" s="353"/>
      <c r="F39" s="354"/>
      <c r="G39" s="1021"/>
      <c r="H39" s="1021"/>
      <c r="I39" s="1021"/>
      <c r="J39" s="1021"/>
      <c r="K39" s="1021"/>
      <c r="L39" s="1021"/>
      <c r="M39" s="1021"/>
      <c r="N39" s="1021"/>
      <c r="O39" s="1021"/>
      <c r="P39" s="1021"/>
      <c r="Q39" s="1021"/>
    </row>
    <row r="41" spans="2:18" ht="18" customHeight="1">
      <c r="R41" s="744" t="s">
        <v>174</v>
      </c>
    </row>
  </sheetData>
  <mergeCells count="25">
    <mergeCell ref="G39:Q39"/>
    <mergeCell ref="B24:Q24"/>
    <mergeCell ref="B31:D31"/>
    <mergeCell ref="G34:Q34"/>
    <mergeCell ref="G35:Q35"/>
    <mergeCell ref="G36:Q36"/>
    <mergeCell ref="G37:Q37"/>
    <mergeCell ref="G38:Q38"/>
    <mergeCell ref="E29:G29"/>
    <mergeCell ref="B33:D33"/>
    <mergeCell ref="B21:E21"/>
    <mergeCell ref="F21:I21"/>
    <mergeCell ref="K21:N21"/>
    <mergeCell ref="A26:R26"/>
    <mergeCell ref="B29:D29"/>
    <mergeCell ref="O29:Q29"/>
    <mergeCell ref="O1:R1"/>
    <mergeCell ref="B15:E15"/>
    <mergeCell ref="F15:Q17"/>
    <mergeCell ref="B18:E18"/>
    <mergeCell ref="B20:E20"/>
    <mergeCell ref="F20:I20"/>
    <mergeCell ref="K20:N20"/>
    <mergeCell ref="F18:G18"/>
    <mergeCell ref="A12:R12"/>
  </mergeCells>
  <phoneticPr fontId="6"/>
  <dataValidations count="4">
    <dataValidation imeMode="on" allowBlank="1" showInputMessage="1" showErrorMessage="1" sqref="A2:A6 R9 B34:B39" xr:uid="{00000000-0002-0000-1000-000000000000}"/>
    <dataValidation imeMode="off" allowBlank="1" showInputMessage="1" showErrorMessage="1" sqref="F18" xr:uid="{00000000-0002-0000-1000-000001000000}"/>
    <dataValidation type="list" allowBlank="1" showInputMessage="1" showErrorMessage="1" sqref="G36:Q36" xr:uid="{00000000-0002-0000-1000-000002000000}">
      <formula1>"当座,普通"</formula1>
    </dataValidation>
    <dataValidation allowBlank="1" showInputMessage="1" sqref="S1" xr:uid="{00000000-0002-0000-1000-000003000000}"/>
  </dataValidations>
  <pageMargins left="0.70866141732283472" right="0.70866141732283472" top="0.74803149606299213" bottom="0.55118110236220474"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sheetPr>
  <dimension ref="A2:AA37"/>
  <sheetViews>
    <sheetView showGridLines="0" view="pageBreakPreview" topLeftCell="A7" zoomScale="80" zoomScaleNormal="100" zoomScaleSheetLayoutView="80" workbookViewId="0">
      <selection activeCell="M32" sqref="M32"/>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795" t="s">
        <v>484</v>
      </c>
      <c r="B14" s="795"/>
      <c r="C14" s="795"/>
      <c r="D14" s="795"/>
      <c r="E14" s="795"/>
      <c r="F14" s="795"/>
      <c r="G14" s="795"/>
      <c r="H14" s="795"/>
      <c r="I14" s="795"/>
      <c r="J14" s="795"/>
      <c r="K14" s="795"/>
      <c r="L14" s="795"/>
      <c r="M14" s="795"/>
      <c r="N14" s="795"/>
      <c r="O14" s="795"/>
      <c r="P14" s="795"/>
      <c r="Q14" s="795"/>
      <c r="R14" s="795"/>
    </row>
    <row r="16" spans="1:27" ht="18" customHeight="1">
      <c r="AA16" s="145"/>
    </row>
    <row r="17" spans="1:18" ht="72" customHeight="1">
      <c r="B17" s="1026" t="s">
        <v>485</v>
      </c>
      <c r="C17" s="1026"/>
      <c r="D17" s="1026"/>
      <c r="E17" s="1026"/>
      <c r="F17" s="1026"/>
      <c r="G17" s="1026"/>
      <c r="H17" s="1026"/>
      <c r="I17" s="1026"/>
      <c r="J17" s="1026"/>
      <c r="K17" s="1026"/>
      <c r="L17" s="1026"/>
      <c r="M17" s="1026"/>
      <c r="N17" s="1026"/>
      <c r="O17" s="1026"/>
      <c r="P17" s="1026"/>
      <c r="Q17" s="1026"/>
      <c r="R17" s="365"/>
    </row>
    <row r="19" spans="1:18" ht="18" customHeight="1">
      <c r="A19" s="799" t="s">
        <v>169</v>
      </c>
      <c r="B19" s="799"/>
      <c r="C19" s="799"/>
      <c r="D19" s="799"/>
      <c r="E19" s="799"/>
      <c r="F19" s="799"/>
      <c r="G19" s="799"/>
      <c r="H19" s="799"/>
      <c r="I19" s="799"/>
      <c r="J19" s="799"/>
      <c r="K19" s="799"/>
      <c r="L19" s="799"/>
      <c r="M19" s="799"/>
      <c r="N19" s="799"/>
      <c r="O19" s="799"/>
      <c r="P19" s="799"/>
      <c r="Q19" s="799"/>
      <c r="R19" s="799"/>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796" t="s">
        <v>150</v>
      </c>
      <c r="C22" s="796"/>
      <c r="D22" s="796"/>
      <c r="E22" s="796"/>
      <c r="F22" s="797" t="str">
        <f>基本情報!$E$17&amp;基本情報!$F$17&amp;"　"&amp;基本情報!$E$18&amp;基本情報!$F$18&amp;"「"&amp;基本情報!$E$19&amp;"」"</f>
        <v>年度　研修「」</v>
      </c>
      <c r="G22" s="797"/>
      <c r="H22" s="797"/>
      <c r="I22" s="797"/>
      <c r="J22" s="797"/>
      <c r="K22" s="797"/>
      <c r="L22" s="797"/>
      <c r="M22" s="797"/>
      <c r="N22" s="797"/>
      <c r="O22" s="797"/>
      <c r="P22" s="797"/>
      <c r="Q22" s="797"/>
    </row>
    <row r="23" spans="1:18" ht="18" customHeight="1">
      <c r="C23" s="261"/>
      <c r="D23" s="261"/>
      <c r="E23" s="261"/>
      <c r="F23" s="797"/>
      <c r="G23" s="797"/>
      <c r="H23" s="797"/>
      <c r="I23" s="797"/>
      <c r="J23" s="797"/>
      <c r="K23" s="797"/>
      <c r="L23" s="797"/>
      <c r="M23" s="797"/>
      <c r="N23" s="797"/>
      <c r="O23" s="797"/>
      <c r="P23" s="797"/>
      <c r="Q23" s="797"/>
    </row>
    <row r="24" spans="1:18" ht="18" customHeight="1">
      <c r="C24" s="261"/>
      <c r="D24" s="261"/>
      <c r="E24" s="261"/>
      <c r="F24" s="797"/>
      <c r="G24" s="797"/>
      <c r="H24" s="797"/>
      <c r="I24" s="797"/>
      <c r="J24" s="797"/>
      <c r="K24" s="797"/>
      <c r="L24" s="797"/>
      <c r="M24" s="797"/>
      <c r="N24" s="797"/>
      <c r="O24" s="797"/>
      <c r="P24" s="797"/>
      <c r="Q24" s="797"/>
    </row>
    <row r="25" spans="1:18" ht="18" customHeight="1">
      <c r="B25" s="796" t="s">
        <v>152</v>
      </c>
      <c r="C25" s="796"/>
      <c r="D25" s="796"/>
      <c r="E25" s="796"/>
      <c r="F25" s="798">
        <f>基本情報!$E$20</f>
        <v>0</v>
      </c>
      <c r="G25" s="798"/>
    </row>
    <row r="27" spans="1:18" ht="18" customHeight="1">
      <c r="B27" s="796" t="s">
        <v>165</v>
      </c>
      <c r="C27" s="796"/>
      <c r="D27" s="796"/>
      <c r="E27" s="796"/>
      <c r="F27" s="794">
        <f>基本情報!$E$22</f>
        <v>0</v>
      </c>
      <c r="G27" s="794"/>
      <c r="H27" s="794"/>
      <c r="I27" s="794"/>
      <c r="J27" s="260" t="s">
        <v>166</v>
      </c>
      <c r="K27" s="794">
        <f>基本情報!$E$23</f>
        <v>0</v>
      </c>
      <c r="L27" s="794"/>
      <c r="M27" s="794"/>
      <c r="N27" s="794"/>
    </row>
    <row r="28" spans="1:18" ht="18" customHeight="1">
      <c r="B28" s="796" t="s">
        <v>167</v>
      </c>
      <c r="C28" s="796"/>
      <c r="D28" s="796"/>
      <c r="E28" s="796"/>
      <c r="F28" s="794">
        <f>基本情報!$E$26</f>
        <v>0</v>
      </c>
      <c r="G28" s="794"/>
      <c r="H28" s="794"/>
      <c r="I28" s="794"/>
      <c r="J28" s="260" t="s">
        <v>166</v>
      </c>
      <c r="K28" s="794">
        <f>基本情報!$E$27</f>
        <v>0</v>
      </c>
      <c r="L28" s="794"/>
      <c r="M28" s="794"/>
      <c r="N28" s="794"/>
    </row>
    <row r="31" spans="1:18" ht="18" customHeight="1">
      <c r="E31" s="587"/>
      <c r="F31" s="587"/>
      <c r="G31" s="587"/>
      <c r="I31" s="145"/>
      <c r="O31" s="588"/>
      <c r="P31" s="588"/>
      <c r="Q31" s="64" t="s">
        <v>174</v>
      </c>
    </row>
    <row r="33" spans="2:17" ht="21.75" customHeight="1">
      <c r="B33" s="796" t="s">
        <v>486</v>
      </c>
      <c r="C33" s="796"/>
      <c r="D33" s="796"/>
      <c r="E33" s="796"/>
      <c r="F33" s="64" t="s">
        <v>487</v>
      </c>
    </row>
    <row r="34" spans="2:17" ht="21.75" customHeight="1">
      <c r="B34" s="2"/>
      <c r="C34" s="2"/>
      <c r="D34" s="2"/>
      <c r="E34" s="587"/>
      <c r="F34" s="587"/>
      <c r="G34" s="587"/>
      <c r="H34" s="260"/>
      <c r="I34" s="145"/>
      <c r="J34" s="145"/>
      <c r="K34" s="145"/>
      <c r="L34" s="145"/>
      <c r="M34" s="145"/>
      <c r="N34" s="145"/>
    </row>
    <row r="35" spans="2:17" ht="21.75" customHeight="1">
      <c r="B35" s="2"/>
      <c r="C35" s="2"/>
      <c r="D35" s="2"/>
      <c r="E35" s="587"/>
      <c r="F35" s="587"/>
      <c r="G35" s="587"/>
      <c r="H35" s="260"/>
      <c r="I35" s="145"/>
      <c r="J35" s="145"/>
      <c r="K35" s="145"/>
      <c r="L35" s="145"/>
      <c r="M35" s="145"/>
      <c r="N35" s="145"/>
    </row>
    <row r="36" spans="2:17" ht="21.75" customHeight="1">
      <c r="B36" s="2"/>
      <c r="C36" s="2"/>
      <c r="D36" s="2"/>
      <c r="E36" s="587"/>
      <c r="F36" s="587"/>
      <c r="G36" s="587"/>
      <c r="H36" s="260"/>
    </row>
    <row r="37" spans="2:17" ht="21.75" customHeight="1">
      <c r="B37" s="2"/>
      <c r="G37" s="366"/>
      <c r="H37" s="366"/>
      <c r="I37" s="366"/>
      <c r="J37" s="366"/>
      <c r="K37" s="366"/>
      <c r="L37" s="366"/>
      <c r="M37" s="366"/>
      <c r="N37" s="366"/>
      <c r="O37" s="366"/>
      <c r="P37" s="366"/>
      <c r="Q37" s="366"/>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R11 B34:B37" xr:uid="{00000000-0002-0000-1100-000001000000}"/>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H20" sqref="H20"/>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25" t="s">
        <v>471</v>
      </c>
      <c r="C1" s="1025"/>
      <c r="D1" s="1025"/>
      <c r="E1" s="1025"/>
      <c r="F1" s="1025"/>
      <c r="G1" s="1025"/>
      <c r="H1" s="1025"/>
      <c r="I1" s="1025"/>
      <c r="J1" s="1025"/>
      <c r="K1" s="1025"/>
    </row>
    <row r="2" spans="2:28" ht="12.75" customHeight="1">
      <c r="B2" s="804" t="s">
        <v>176</v>
      </c>
      <c r="C2" s="804"/>
      <c r="D2" s="804"/>
      <c r="E2" s="804"/>
      <c r="F2" s="804"/>
      <c r="G2" s="804"/>
      <c r="H2" s="804"/>
      <c r="I2" s="804"/>
      <c r="J2" s="804"/>
      <c r="K2" s="804"/>
    </row>
    <row r="3" spans="2:28" ht="19.5" customHeight="1" thickBot="1">
      <c r="B3" s="290"/>
      <c r="C3" s="290"/>
      <c r="D3" s="290"/>
      <c r="E3" s="355"/>
      <c r="G3" s="355"/>
      <c r="K3" s="66" t="s">
        <v>488</v>
      </c>
    </row>
    <row r="4" spans="2:28" ht="36.75" customHeight="1" thickBot="1">
      <c r="B4" s="67" t="s">
        <v>178</v>
      </c>
      <c r="C4" s="291" t="s">
        <v>489</v>
      </c>
      <c r="D4" s="291" t="s">
        <v>490</v>
      </c>
      <c r="E4" s="294" t="s">
        <v>491</v>
      </c>
      <c r="F4" s="293" t="s">
        <v>492</v>
      </c>
      <c r="G4" s="294" t="s">
        <v>493</v>
      </c>
      <c r="H4" s="293" t="s">
        <v>494</v>
      </c>
      <c r="I4" s="367" t="s">
        <v>180</v>
      </c>
      <c r="J4" s="368"/>
      <c r="K4" s="69" t="s">
        <v>181</v>
      </c>
    </row>
    <row r="5" spans="2:28" ht="27" customHeight="1">
      <c r="B5" s="70" t="s">
        <v>182</v>
      </c>
      <c r="C5" s="369">
        <f>【1】見・内訳!B6</f>
        <v>0</v>
      </c>
      <c r="D5" s="370"/>
      <c r="E5" s="371">
        <f>SUM(E6,E12,E15,E20)</f>
        <v>0</v>
      </c>
      <c r="F5" s="541">
        <f t="shared" ref="F5:F20" si="0">C5-E5</f>
        <v>0</v>
      </c>
      <c r="G5" s="371">
        <f>【1】概算!C6</f>
        <v>0</v>
      </c>
      <c r="H5" s="554">
        <f>SUM(H6,H12,H15,H20)</f>
        <v>0</v>
      </c>
      <c r="I5" s="372"/>
      <c r="J5" s="373"/>
      <c r="K5" s="374"/>
    </row>
    <row r="6" spans="2:28" ht="21.75" customHeight="1">
      <c r="B6" s="357" t="s">
        <v>183</v>
      </c>
      <c r="C6" s="358">
        <f>【1】見・内訳!B7</f>
        <v>0</v>
      </c>
      <c r="D6" s="358">
        <f>SUM(D7:D11)</f>
        <v>0</v>
      </c>
      <c r="E6" s="358">
        <f>SUM(E7:E11)</f>
        <v>0</v>
      </c>
      <c r="F6" s="542">
        <f t="shared" si="0"/>
        <v>0</v>
      </c>
      <c r="G6" s="358">
        <f>【1】概算!C7</f>
        <v>0</v>
      </c>
      <c r="H6" s="555">
        <f>SUM(H7:H11)</f>
        <v>0</v>
      </c>
      <c r="I6" s="375"/>
      <c r="J6" s="376"/>
      <c r="K6" s="299"/>
    </row>
    <row r="7" spans="2:28" ht="21.75" customHeight="1">
      <c r="B7" s="73" t="s">
        <v>184</v>
      </c>
      <c r="C7" s="74">
        <f>【1】見・内訳!B8</f>
        <v>0</v>
      </c>
      <c r="D7" s="377"/>
      <c r="E7" s="74">
        <f>IF('流用計算表(打合簿なし)'!D6="",【2】精・謝金!T192,'流用計算表(打合簿なし)'!D6)</f>
        <v>0</v>
      </c>
      <c r="F7" s="543">
        <f t="shared" si="0"/>
        <v>0</v>
      </c>
      <c r="G7" s="378">
        <f>【1】概算!C8</f>
        <v>0</v>
      </c>
      <c r="H7" s="556">
        <f>E7-G7</f>
        <v>0</v>
      </c>
      <c r="I7" s="347" t="s">
        <v>185</v>
      </c>
      <c r="J7" s="268"/>
      <c r="K7" s="379"/>
    </row>
    <row r="8" spans="2:28" ht="21.75" customHeight="1">
      <c r="B8" s="76" t="s">
        <v>186</v>
      </c>
      <c r="C8" s="77">
        <f>【1】見・内訳!B9</f>
        <v>0</v>
      </c>
      <c r="D8" s="380"/>
      <c r="E8" s="77">
        <f>IF('流用計算表(打合簿なし)'!D7="",【2】精・謝金!W192,'流用計算表(打合簿なし)'!D7)</f>
        <v>0</v>
      </c>
      <c r="F8" s="544">
        <f t="shared" si="0"/>
        <v>0</v>
      </c>
      <c r="G8" s="77">
        <f>【1】概算!C9</f>
        <v>0</v>
      </c>
      <c r="H8" s="557">
        <f>E8-G8</f>
        <v>0</v>
      </c>
      <c r="I8" s="348" t="s">
        <v>185</v>
      </c>
      <c r="J8" s="269"/>
      <c r="K8" s="78"/>
    </row>
    <row r="9" spans="2:28" ht="21.75" customHeight="1">
      <c r="B9" s="76" t="s">
        <v>187</v>
      </c>
      <c r="C9" s="77">
        <f>【1】見・内訳!B10</f>
        <v>0</v>
      </c>
      <c r="D9" s="380"/>
      <c r="E9" s="77">
        <f>IF('流用計算表(打合簿なし)'!D8="",【2】精・謝金!AB192,'流用計算表(打合簿なし)'!D8)</f>
        <v>0</v>
      </c>
      <c r="F9" s="544">
        <f t="shared" si="0"/>
        <v>0</v>
      </c>
      <c r="G9" s="77">
        <f>【1】概算!C10</f>
        <v>0</v>
      </c>
      <c r="H9" s="557">
        <f>E9-G9</f>
        <v>0</v>
      </c>
      <c r="I9" s="349" t="s">
        <v>185</v>
      </c>
      <c r="J9" s="270"/>
      <c r="K9" s="78"/>
    </row>
    <row r="10" spans="2:28" ht="21.75" customHeight="1">
      <c r="B10" s="76" t="s">
        <v>188</v>
      </c>
      <c r="C10" s="77">
        <f>【1】見・内訳!B11</f>
        <v>0</v>
      </c>
      <c r="D10" s="380"/>
      <c r="E10" s="77">
        <f>IF('流用計算表(打合簿なし)'!D9="",【2】精・謝金!AG192,'流用計算表(打合簿なし)'!D9)</f>
        <v>0</v>
      </c>
      <c r="F10" s="544">
        <f t="shared" si="0"/>
        <v>0</v>
      </c>
      <c r="G10" s="77">
        <f>【1】概算!C11</f>
        <v>0</v>
      </c>
      <c r="H10" s="557">
        <f>E10-G10</f>
        <v>0</v>
      </c>
      <c r="I10" s="349" t="s">
        <v>185</v>
      </c>
      <c r="J10" s="270"/>
      <c r="K10" s="78"/>
    </row>
    <row r="11" spans="2:28" ht="21.75" customHeight="1">
      <c r="B11" s="79" t="s">
        <v>189</v>
      </c>
      <c r="C11" s="359">
        <f>【1】見・内訳!B12</f>
        <v>0</v>
      </c>
      <c r="D11" s="381"/>
      <c r="E11" s="80">
        <f>IF('流用計算表(打合簿なし)'!D10="",【2】精・謝金!AJ192,'流用計算表(打合簿なし)'!D10)</f>
        <v>0</v>
      </c>
      <c r="F11" s="545">
        <f t="shared" si="0"/>
        <v>0</v>
      </c>
      <c r="G11" s="80">
        <f>【1】概算!C12</f>
        <v>0</v>
      </c>
      <c r="H11" s="558">
        <f>E11-G11</f>
        <v>0</v>
      </c>
      <c r="I11" s="350" t="s">
        <v>185</v>
      </c>
      <c r="J11" s="271"/>
      <c r="K11" s="81"/>
    </row>
    <row r="12" spans="2:28" ht="21.75" customHeight="1">
      <c r="B12" s="360" t="s">
        <v>190</v>
      </c>
      <c r="C12" s="361">
        <f>【1】見・内訳!B13</f>
        <v>0</v>
      </c>
      <c r="D12" s="361">
        <f>SUM(D13:D14)</f>
        <v>0</v>
      </c>
      <c r="E12" s="361">
        <f>SUM(E13:E14)</f>
        <v>0</v>
      </c>
      <c r="F12" s="546">
        <f t="shared" si="0"/>
        <v>0</v>
      </c>
      <c r="G12" s="361">
        <f>【1】概算!C13</f>
        <v>0</v>
      </c>
      <c r="H12" s="559">
        <f>SUM(H13:H14)</f>
        <v>0</v>
      </c>
      <c r="I12" s="382"/>
      <c r="J12" s="383"/>
      <c r="K12" s="311"/>
    </row>
    <row r="13" spans="2:28" ht="21.75" customHeight="1">
      <c r="B13" s="73" t="s">
        <v>191</v>
      </c>
      <c r="C13" s="87">
        <f>【1】見・内訳!B14</f>
        <v>0</v>
      </c>
      <c r="D13" s="384"/>
      <c r="E13" s="82">
        <f>IF('流用計算表(打合簿なし)'!D12="",【3】精・旅費!G3,'流用計算表(打合簿なし)'!D12)</f>
        <v>0</v>
      </c>
      <c r="F13" s="547">
        <f t="shared" si="0"/>
        <v>0</v>
      </c>
      <c r="G13" s="82">
        <f>【1】概算!C14</f>
        <v>0</v>
      </c>
      <c r="H13" s="560">
        <f>E13-G13</f>
        <v>0</v>
      </c>
      <c r="I13" s="347" t="s">
        <v>192</v>
      </c>
      <c r="J13" s="268"/>
      <c r="K13" s="75"/>
    </row>
    <row r="14" spans="2:28" ht="21.75" customHeight="1">
      <c r="B14" s="83" t="s">
        <v>193</v>
      </c>
      <c r="C14" s="84">
        <f>【1】見・内訳!B15</f>
        <v>0</v>
      </c>
      <c r="D14" s="385"/>
      <c r="E14" s="84">
        <f>IF('流用計算表(打合簿なし)'!D13="",【4】精・交通費!F3,'流用計算表(打合簿なし)'!D13)</f>
        <v>0</v>
      </c>
      <c r="F14" s="548">
        <f t="shared" si="0"/>
        <v>0</v>
      </c>
      <c r="G14" s="84">
        <f>【1】概算!C15</f>
        <v>0</v>
      </c>
      <c r="H14" s="561">
        <f>E14-G14</f>
        <v>0</v>
      </c>
      <c r="I14" s="350" t="s">
        <v>194</v>
      </c>
      <c r="J14" s="271"/>
      <c r="K14" s="85"/>
    </row>
    <row r="15" spans="2:28" ht="21.75" customHeight="1">
      <c r="B15" s="360" t="s">
        <v>195</v>
      </c>
      <c r="C15" s="361">
        <f>【1】見・内訳!B16</f>
        <v>0</v>
      </c>
      <c r="D15" s="361">
        <f>SUM(D16:D19)</f>
        <v>0</v>
      </c>
      <c r="E15" s="361">
        <f>SUM(E16:E19)</f>
        <v>0</v>
      </c>
      <c r="F15" s="546">
        <f t="shared" si="0"/>
        <v>0</v>
      </c>
      <c r="G15" s="361">
        <f>【1】概算!C16</f>
        <v>0</v>
      </c>
      <c r="H15" s="559">
        <f>SUM(H16:H19)</f>
        <v>0</v>
      </c>
      <c r="I15" s="382"/>
      <c r="J15" s="383"/>
      <c r="K15" s="311"/>
    </row>
    <row r="16" spans="2:28" ht="21.75" customHeight="1">
      <c r="B16" s="86" t="s">
        <v>196</v>
      </c>
      <c r="C16" s="386">
        <f>【1】見・内訳!B17</f>
        <v>0</v>
      </c>
      <c r="D16" s="387"/>
      <c r="E16" s="87">
        <f>IF('流用計算表(打合簿なし)'!D15="",【5】精・国外講師!J16,'流用計算表(打合簿なし)'!D15)</f>
        <v>0</v>
      </c>
      <c r="F16" s="547">
        <f t="shared" si="0"/>
        <v>0</v>
      </c>
      <c r="G16" s="87">
        <f>【1】概算!C17</f>
        <v>0</v>
      </c>
      <c r="H16" s="560">
        <f>E16-G16</f>
        <v>0</v>
      </c>
      <c r="I16" s="669" t="s">
        <v>197</v>
      </c>
      <c r="J16" s="273"/>
      <c r="K16" s="75"/>
      <c r="AB16" s="314"/>
    </row>
    <row r="17" spans="2:11" ht="21.75" customHeight="1">
      <c r="B17" s="88" t="s">
        <v>198</v>
      </c>
      <c r="C17" s="388">
        <f>【1】見・内訳!B18</f>
        <v>0</v>
      </c>
      <c r="D17" s="389"/>
      <c r="E17" s="77">
        <f>IF('流用計算表(打合簿なし)'!D16="",【5】精・国外講師!K30,'流用計算表(打合簿なし)'!D16)</f>
        <v>0</v>
      </c>
      <c r="F17" s="544">
        <f t="shared" si="0"/>
        <v>0</v>
      </c>
      <c r="G17" s="77">
        <f>【1】概算!C18</f>
        <v>0</v>
      </c>
      <c r="H17" s="557">
        <f>E17-G17</f>
        <v>0</v>
      </c>
      <c r="I17" s="670" t="s">
        <v>197</v>
      </c>
      <c r="J17" s="274"/>
      <c r="K17" s="78"/>
    </row>
    <row r="18" spans="2:11" ht="21.75" customHeight="1">
      <c r="B18" s="88" t="s">
        <v>199</v>
      </c>
      <c r="C18" s="388">
        <f>【1】見・内訳!B19</f>
        <v>0</v>
      </c>
      <c r="D18" s="389"/>
      <c r="E18" s="77">
        <f>IF('流用計算表(打合簿なし)'!D17="",【5】精・国外講師!K56,'流用計算表(打合簿なし)'!D17)</f>
        <v>0</v>
      </c>
      <c r="F18" s="544">
        <f t="shared" si="0"/>
        <v>0</v>
      </c>
      <c r="G18" s="77">
        <f>【1】概算!C19</f>
        <v>0</v>
      </c>
      <c r="H18" s="557">
        <f>E18-G18</f>
        <v>0</v>
      </c>
      <c r="I18" s="670" t="s">
        <v>197</v>
      </c>
      <c r="J18" s="274"/>
      <c r="K18" s="78"/>
    </row>
    <row r="19" spans="2:11" ht="21.75" customHeight="1">
      <c r="B19" s="79" t="s">
        <v>200</v>
      </c>
      <c r="C19" s="89">
        <f>【1】見・内訳!B20</f>
        <v>0</v>
      </c>
      <c r="D19" s="390"/>
      <c r="E19" s="89">
        <f>IF('流用計算表(打合簿なし)'!D18="",【5】精・国外講師!K72,'流用計算表(打合簿なし)'!D18)</f>
        <v>0</v>
      </c>
      <c r="F19" s="549">
        <f t="shared" si="0"/>
        <v>0</v>
      </c>
      <c r="G19" s="89">
        <f>【1】概算!C20</f>
        <v>0</v>
      </c>
      <c r="H19" s="562">
        <f>E19-G19</f>
        <v>0</v>
      </c>
      <c r="I19" s="671" t="s">
        <v>197</v>
      </c>
      <c r="J19" s="275"/>
      <c r="K19" s="90"/>
    </row>
    <row r="20" spans="2:11" ht="21.75" customHeight="1">
      <c r="B20" s="360" t="s">
        <v>201</v>
      </c>
      <c r="C20" s="309">
        <f>【1】見・内訳!B21</f>
        <v>0</v>
      </c>
      <c r="D20" s="309">
        <f>SUM(D21:D28)</f>
        <v>0</v>
      </c>
      <c r="E20" s="361">
        <f>SUM(E21:E28)</f>
        <v>0</v>
      </c>
      <c r="F20" s="546">
        <f t="shared" si="0"/>
        <v>0</v>
      </c>
      <c r="G20" s="361">
        <f>【1】概算!C21</f>
        <v>0</v>
      </c>
      <c r="H20" s="563">
        <f>SUM(H21:H28)</f>
        <v>0</v>
      </c>
      <c r="I20" s="391"/>
      <c r="J20" s="392"/>
      <c r="K20" s="311"/>
    </row>
    <row r="21" spans="2:11" ht="21.75" customHeight="1">
      <c r="B21" s="86" t="s">
        <v>202</v>
      </c>
      <c r="C21" s="386">
        <f>【1】見・内訳!B22</f>
        <v>0</v>
      </c>
      <c r="D21" s="387"/>
      <c r="E21" s="87">
        <f>IF('流用計算表(打合簿なし)'!D20="",【6】精・諸経費!#REF!,'流用計算表(打合簿なし)'!D20)</f>
        <v>0</v>
      </c>
      <c r="F21" s="547">
        <f t="shared" ref="F21:F31" si="1">C21-E21</f>
        <v>0</v>
      </c>
      <c r="G21" s="87">
        <f>【1】概算!C22</f>
        <v>0</v>
      </c>
      <c r="H21" s="560">
        <f t="shared" ref="H21:H30" si="2">E21-G21</f>
        <v>0</v>
      </c>
      <c r="I21" s="669" t="s">
        <v>203</v>
      </c>
      <c r="J21" s="273"/>
      <c r="K21" s="379"/>
    </row>
    <row r="22" spans="2:11" ht="21.75" customHeight="1">
      <c r="B22" s="88" t="s">
        <v>204</v>
      </c>
      <c r="C22" s="388">
        <f>【1】見・内訳!B23</f>
        <v>0</v>
      </c>
      <c r="D22" s="389"/>
      <c r="E22" s="77">
        <f>IF('流用計算表(打合簿なし)'!D21="",【6】精・諸経費!#REF!,'流用計算表(打合簿なし)'!D21)</f>
        <v>0</v>
      </c>
      <c r="F22" s="544">
        <f t="shared" si="1"/>
        <v>0</v>
      </c>
      <c r="G22" s="77">
        <f>【1】概算!C23</f>
        <v>0</v>
      </c>
      <c r="H22" s="557">
        <f t="shared" si="2"/>
        <v>0</v>
      </c>
      <c r="I22" s="670" t="s">
        <v>203</v>
      </c>
      <c r="J22" s="274"/>
      <c r="K22" s="78"/>
    </row>
    <row r="23" spans="2:11" ht="21.75" customHeight="1">
      <c r="B23" s="88" t="s">
        <v>205</v>
      </c>
      <c r="C23" s="388">
        <f>【1】見・内訳!B24</f>
        <v>0</v>
      </c>
      <c r="D23" s="389"/>
      <c r="E23" s="77">
        <f>IF('流用計算表(打合簿なし)'!D22="",【6】精・諸経費!#REF!,'流用計算表(打合簿なし)'!D22)</f>
        <v>0</v>
      </c>
      <c r="F23" s="544">
        <f>C23-E23</f>
        <v>0</v>
      </c>
      <c r="G23" s="77">
        <f>【1】概算!C24</f>
        <v>0</v>
      </c>
      <c r="H23" s="557">
        <f t="shared" si="2"/>
        <v>0</v>
      </c>
      <c r="I23" s="670" t="s">
        <v>203</v>
      </c>
      <c r="J23" s="274"/>
      <c r="K23" s="78"/>
    </row>
    <row r="24" spans="2:11" ht="21.75" customHeight="1">
      <c r="B24" s="88" t="s">
        <v>206</v>
      </c>
      <c r="C24" s="388">
        <f>【1】見・内訳!B25</f>
        <v>0</v>
      </c>
      <c r="D24" s="389"/>
      <c r="E24" s="77">
        <f>IF('流用計算表(打合簿なし)'!D23="",【6】精・諸経費!#REF!,'流用計算表(打合簿なし)'!D23)</f>
        <v>0</v>
      </c>
      <c r="F24" s="544">
        <f t="shared" si="1"/>
        <v>0</v>
      </c>
      <c r="G24" s="77">
        <f>【1】概算!C25</f>
        <v>0</v>
      </c>
      <c r="H24" s="557">
        <f t="shared" si="2"/>
        <v>0</v>
      </c>
      <c r="I24" s="670" t="s">
        <v>203</v>
      </c>
      <c r="J24" s="274"/>
      <c r="K24" s="78"/>
    </row>
    <row r="25" spans="2:11" ht="21.75" customHeight="1">
      <c r="B25" s="88" t="s">
        <v>207</v>
      </c>
      <c r="C25" s="388">
        <f>【1】見・内訳!B26</f>
        <v>0</v>
      </c>
      <c r="D25" s="389"/>
      <c r="E25" s="77">
        <f>IF('流用計算表(打合簿なし)'!D24="",【6】精・諸経費!#REF!,'流用計算表(打合簿なし)'!D24)</f>
        <v>0</v>
      </c>
      <c r="F25" s="544">
        <f t="shared" si="1"/>
        <v>0</v>
      </c>
      <c r="G25" s="77">
        <f>【1】概算!C26</f>
        <v>0</v>
      </c>
      <c r="H25" s="557">
        <f t="shared" si="2"/>
        <v>0</v>
      </c>
      <c r="I25" s="670" t="s">
        <v>203</v>
      </c>
      <c r="J25" s="274"/>
      <c r="K25" s="78"/>
    </row>
    <row r="26" spans="2:11" ht="21.75" customHeight="1">
      <c r="B26" s="88" t="s">
        <v>208</v>
      </c>
      <c r="C26" s="388">
        <f>【1】見・内訳!B27</f>
        <v>0</v>
      </c>
      <c r="D26" s="389"/>
      <c r="E26" s="77">
        <f>IF('流用計算表(打合簿なし)'!D25="",【6】精・諸経費!#REF!,'流用計算表(打合簿なし)'!D25)</f>
        <v>0</v>
      </c>
      <c r="F26" s="544">
        <f t="shared" si="1"/>
        <v>0</v>
      </c>
      <c r="G26" s="77">
        <f>【1】概算!C27</f>
        <v>0</v>
      </c>
      <c r="H26" s="557">
        <f t="shared" si="2"/>
        <v>0</v>
      </c>
      <c r="I26" s="670" t="s">
        <v>203</v>
      </c>
      <c r="J26" s="274"/>
      <c r="K26" s="78"/>
    </row>
    <row r="27" spans="2:11" ht="21.75" customHeight="1">
      <c r="B27" s="88" t="s">
        <v>209</v>
      </c>
      <c r="C27" s="388">
        <f>【1】見・内訳!B28</f>
        <v>0</v>
      </c>
      <c r="D27" s="389"/>
      <c r="E27" s="77">
        <f>IF('流用計算表(打合簿なし)'!D26="",【6】精・諸経費!#REF!,'流用計算表(打合簿なし)'!D26)</f>
        <v>0</v>
      </c>
      <c r="F27" s="544">
        <f t="shared" si="1"/>
        <v>0</v>
      </c>
      <c r="G27" s="77">
        <f>【1】概算!C28</f>
        <v>0</v>
      </c>
      <c r="H27" s="557">
        <f t="shared" si="2"/>
        <v>0</v>
      </c>
      <c r="I27" s="670" t="s">
        <v>203</v>
      </c>
      <c r="J27" s="274"/>
      <c r="K27" s="78"/>
    </row>
    <row r="28" spans="2:11" ht="21.75" customHeight="1" thickBot="1">
      <c r="B28" s="88" t="s">
        <v>210</v>
      </c>
      <c r="C28" s="388">
        <f>【1】見・内訳!B29</f>
        <v>0</v>
      </c>
      <c r="D28" s="389"/>
      <c r="E28" s="77">
        <f>IF('流用計算表(打合簿なし)'!D27="",【6】精・諸経費!#REF!,'流用計算表(打合簿なし)'!D27)</f>
        <v>0</v>
      </c>
      <c r="F28" s="544">
        <f t="shared" si="1"/>
        <v>0</v>
      </c>
      <c r="G28" s="77">
        <f>【1】概算!C29</f>
        <v>0</v>
      </c>
      <c r="H28" s="557">
        <f t="shared" si="2"/>
        <v>0</v>
      </c>
      <c r="I28" s="670" t="s">
        <v>203</v>
      </c>
      <c r="J28" s="274"/>
      <c r="K28" s="78"/>
    </row>
    <row r="29" spans="2:11" ht="27" customHeight="1" thickBot="1">
      <c r="B29" s="94" t="s">
        <v>211</v>
      </c>
      <c r="C29" s="393">
        <f>【1】見・内訳!B30</f>
        <v>0</v>
      </c>
      <c r="D29" s="394"/>
      <c r="E29" s="95">
        <f>【7】精・人件費!I14</f>
        <v>0</v>
      </c>
      <c r="F29" s="550">
        <f t="shared" si="1"/>
        <v>0</v>
      </c>
      <c r="G29" s="95">
        <f>【1】概算!C30</f>
        <v>0</v>
      </c>
      <c r="H29" s="564">
        <f t="shared" si="2"/>
        <v>0</v>
      </c>
      <c r="I29" s="673" t="s">
        <v>212</v>
      </c>
      <c r="J29" s="674" t="s">
        <v>213</v>
      </c>
      <c r="K29" s="395"/>
    </row>
    <row r="30" spans="2:11" ht="27" customHeight="1" thickBot="1">
      <c r="B30" s="94" t="s">
        <v>214</v>
      </c>
      <c r="C30" s="393">
        <f>【1】見・内訳!B31</f>
        <v>0</v>
      </c>
      <c r="D30" s="394"/>
      <c r="E30" s="95">
        <f>【7】精・人件費!I18</f>
        <v>0</v>
      </c>
      <c r="F30" s="550">
        <f t="shared" si="1"/>
        <v>0</v>
      </c>
      <c r="G30" s="95">
        <f>【1】概算!C31</f>
        <v>0</v>
      </c>
      <c r="H30" s="564">
        <f t="shared" si="2"/>
        <v>0</v>
      </c>
      <c r="I30" s="673" t="s">
        <v>215</v>
      </c>
      <c r="J30" s="278"/>
      <c r="K30" s="395"/>
    </row>
    <row r="31" spans="2:11" ht="27" customHeight="1" thickBot="1">
      <c r="B31" s="97" t="s">
        <v>216</v>
      </c>
      <c r="C31" s="396">
        <f>【1】見・内訳!B32</f>
        <v>0</v>
      </c>
      <c r="D31" s="397"/>
      <c r="E31" s="396">
        <f>SUM(E5,E29,E30)</f>
        <v>0</v>
      </c>
      <c r="F31" s="551">
        <f t="shared" si="1"/>
        <v>0</v>
      </c>
      <c r="G31" s="398">
        <f>【1】概算!C32</f>
        <v>0</v>
      </c>
      <c r="H31" s="565">
        <f>SUM(H5,H29,H30)</f>
        <v>0</v>
      </c>
      <c r="I31" s="286"/>
      <c r="J31" s="279"/>
      <c r="K31" s="399"/>
    </row>
    <row r="32" spans="2:11" ht="27" customHeight="1" thickTop="1" thickBot="1">
      <c r="B32" s="100" t="s">
        <v>217</v>
      </c>
      <c r="C32" s="400">
        <f>【1】見・内訳!B33</f>
        <v>0</v>
      </c>
      <c r="D32" s="401"/>
      <c r="E32" s="402">
        <f>IF(基本情報!$J$5="",ROUNDDOWN(E31*0.1,0),ROUNDDOWN(E31*0.08,0))</f>
        <v>0</v>
      </c>
      <c r="F32" s="552">
        <f>C32-E32</f>
        <v>0</v>
      </c>
      <c r="G32" s="402">
        <f>【1】概算!C33</f>
        <v>0</v>
      </c>
      <c r="H32" s="566">
        <f>E32-G32</f>
        <v>0</v>
      </c>
      <c r="I32" s="403"/>
      <c r="J32" s="404"/>
      <c r="K32" s="405" t="s">
        <v>218</v>
      </c>
    </row>
    <row r="33" spans="2:11" ht="29.25" customHeight="1" thickBot="1">
      <c r="B33" s="102" t="s">
        <v>219</v>
      </c>
      <c r="C33" s="323">
        <f>【1】見・内訳!B34</f>
        <v>0</v>
      </c>
      <c r="D33" s="324"/>
      <c r="E33" s="103">
        <f>SUM(E31:E32)</f>
        <v>0</v>
      </c>
      <c r="F33" s="553">
        <f>C33-E33</f>
        <v>0</v>
      </c>
      <c r="G33" s="103">
        <f>【1】概算!C34</f>
        <v>0</v>
      </c>
      <c r="H33" s="567">
        <f>SUM(H31:H32)</f>
        <v>0</v>
      </c>
      <c r="I33" s="288"/>
      <c r="J33" s="281"/>
      <c r="K33" s="104"/>
    </row>
    <row r="34" spans="2:11" ht="17.25" customHeight="1">
      <c r="B34" s="2" t="s">
        <v>476</v>
      </c>
    </row>
    <row r="35" spans="2:11" ht="15" customHeight="1">
      <c r="E35" s="2"/>
      <c r="G35" s="2"/>
      <c r="K35" s="2"/>
    </row>
    <row r="36" spans="2:11" ht="15" customHeight="1">
      <c r="B36" s="290"/>
      <c r="C36" s="290"/>
      <c r="D36" s="290"/>
      <c r="E36" s="362"/>
      <c r="F36" s="327"/>
      <c r="G36" s="362"/>
      <c r="H36" s="327"/>
      <c r="I36" s="327"/>
      <c r="J36" s="327"/>
      <c r="K36" s="328"/>
    </row>
    <row r="37" spans="2:11" ht="15" customHeight="1">
      <c r="B37" s="290"/>
      <c r="C37" s="290"/>
      <c r="D37" s="290"/>
      <c r="E37" s="362"/>
      <c r="F37" s="327"/>
      <c r="G37" s="362"/>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zoomScale="90" zoomScaleNormal="90" workbookViewId="0"/>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8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71" t="s">
        <v>103</v>
      </c>
      <c r="B22" s="772"/>
      <c r="C22" s="45" t="s">
        <v>104</v>
      </c>
      <c r="D22" s="57" t="s">
        <v>105</v>
      </c>
    </row>
    <row r="23" spans="1:4" ht="17.25" customHeight="1">
      <c r="A23" s="775" t="s">
        <v>106</v>
      </c>
      <c r="B23" s="776"/>
      <c r="C23" s="48">
        <v>1500</v>
      </c>
      <c r="D23" s="3" t="s">
        <v>107</v>
      </c>
    </row>
    <row r="24" spans="1:4" ht="17.25" customHeight="1">
      <c r="A24" s="773" t="s">
        <v>108</v>
      </c>
      <c r="B24" s="774"/>
      <c r="C24" s="48">
        <v>5500</v>
      </c>
      <c r="D24" s="3" t="s">
        <v>109</v>
      </c>
    </row>
    <row r="25" spans="1:4" ht="17.25" customHeight="1">
      <c r="A25" s="58" t="s">
        <v>110</v>
      </c>
      <c r="B25" s="59"/>
      <c r="C25" s="60"/>
    </row>
    <row r="26" spans="1:4" ht="17.25" customHeight="1"/>
    <row r="27" spans="1:4" ht="17.25" customHeight="1">
      <c r="A27" s="56" t="s">
        <v>111</v>
      </c>
    </row>
    <row r="28" spans="1:4" ht="17.25" customHeight="1">
      <c r="A28" s="771" t="s">
        <v>112</v>
      </c>
      <c r="B28" s="772"/>
      <c r="C28" s="45" t="s">
        <v>104</v>
      </c>
    </row>
    <row r="29" spans="1:4" ht="17.25" customHeight="1">
      <c r="A29" s="775" t="s">
        <v>113</v>
      </c>
      <c r="B29" s="776"/>
      <c r="C29" s="48">
        <v>10000</v>
      </c>
    </row>
    <row r="30" spans="1:4" ht="17.25" customHeight="1">
      <c r="A30" s="773" t="s">
        <v>114</v>
      </c>
      <c r="B30" s="774"/>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94">
        <v>15300</v>
      </c>
      <c r="C35" s="594">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778" t="s">
        <v>127</v>
      </c>
      <c r="B51" s="778"/>
      <c r="C51" s="45" t="s">
        <v>128</v>
      </c>
    </row>
    <row r="52" spans="1:3" ht="17.25" customHeight="1">
      <c r="A52" s="777" t="s">
        <v>129</v>
      </c>
      <c r="B52" s="777"/>
      <c r="C52" s="63">
        <v>0.4</v>
      </c>
    </row>
    <row r="53" spans="1:3" ht="17.25" customHeight="1">
      <c r="A53" s="777" t="s">
        <v>130</v>
      </c>
      <c r="B53" s="777"/>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C22" sqref="C2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29" t="s">
        <v>495</v>
      </c>
      <c r="C2" s="1029"/>
      <c r="D2" s="1029"/>
      <c r="E2" s="1029"/>
      <c r="F2" s="1029"/>
      <c r="G2" s="1029"/>
      <c r="H2" s="1029"/>
      <c r="I2" s="1029"/>
    </row>
    <row r="3" spans="2:28" ht="19.5" customHeight="1" thickBot="1">
      <c r="B3" s="290"/>
      <c r="C3" s="290"/>
      <c r="D3" s="290"/>
      <c r="I3" s="66" t="s">
        <v>488</v>
      </c>
    </row>
    <row r="4" spans="2:28" ht="43.5" customHeight="1" thickBot="1">
      <c r="B4" s="67" t="s">
        <v>496</v>
      </c>
      <c r="C4" s="291" t="s">
        <v>497</v>
      </c>
      <c r="D4" s="292" t="s">
        <v>498</v>
      </c>
      <c r="E4" s="293" t="s">
        <v>499</v>
      </c>
      <c r="F4" s="293" t="s">
        <v>500</v>
      </c>
      <c r="G4" s="294" t="s">
        <v>501</v>
      </c>
      <c r="H4" s="295" t="s">
        <v>502</v>
      </c>
      <c r="I4" s="69" t="s">
        <v>181</v>
      </c>
    </row>
    <row r="5" spans="2:28" ht="21.75" customHeight="1">
      <c r="B5" s="296" t="s">
        <v>183</v>
      </c>
      <c r="C5" s="297">
        <f>SUM(C6:C10)</f>
        <v>0</v>
      </c>
      <c r="D5" s="297">
        <f>SUM(D6:D10)</f>
        <v>0</v>
      </c>
      <c r="E5" s="568">
        <f>C5-D5</f>
        <v>0</v>
      </c>
      <c r="F5" s="568">
        <f>SUM(F6:F10)</f>
        <v>0</v>
      </c>
      <c r="G5" s="568">
        <f>SUM(G6:G10)</f>
        <v>0</v>
      </c>
      <c r="H5" s="298">
        <f>IF(E5=0,0,ROUNDDOWN(C5*0.1,0))</f>
        <v>0</v>
      </c>
      <c r="I5" s="299"/>
    </row>
    <row r="6" spans="2:28" ht="21.75" customHeight="1">
      <c r="B6" s="300" t="s">
        <v>184</v>
      </c>
      <c r="C6" s="82">
        <f>IF(【1】精・内訳!D7="",【1】精・内訳!C7,【1】精・内訳!D7)</f>
        <v>0</v>
      </c>
      <c r="D6" s="82">
        <f>【2】精・謝金!T192</f>
        <v>0</v>
      </c>
      <c r="E6" s="569">
        <f>C6-D6</f>
        <v>0</v>
      </c>
      <c r="F6" s="570"/>
      <c r="G6" s="569">
        <f>E6+F6</f>
        <v>0</v>
      </c>
      <c r="H6" s="301"/>
      <c r="I6" s="75"/>
    </row>
    <row r="7" spans="2:28" ht="21.75" customHeight="1">
      <c r="B7" s="302" t="s">
        <v>186</v>
      </c>
      <c r="C7" s="303">
        <f>IF(【1】精・内訳!D8="",【1】精・内訳!C8,【1】精・内訳!D8)</f>
        <v>0</v>
      </c>
      <c r="D7" s="303">
        <f>【2】精・謝金!W192</f>
        <v>0</v>
      </c>
      <c r="E7" s="571">
        <f>C7-D7</f>
        <v>0</v>
      </c>
      <c r="F7" s="572"/>
      <c r="G7" s="571">
        <f t="shared" ref="G7:G10" si="0">E7+F7</f>
        <v>0</v>
      </c>
      <c r="H7" s="304"/>
      <c r="I7" s="78"/>
    </row>
    <row r="8" spans="2:28" ht="21.75" customHeight="1">
      <c r="B8" s="302" t="s">
        <v>187</v>
      </c>
      <c r="C8" s="303">
        <f>IF(【1】精・内訳!D9="",【1】精・内訳!C9,【1】精・内訳!D9)</f>
        <v>0</v>
      </c>
      <c r="D8" s="303">
        <f>【2】精・謝金!AB192</f>
        <v>0</v>
      </c>
      <c r="E8" s="571">
        <f t="shared" ref="E8:E10" si="1">C8-D8</f>
        <v>0</v>
      </c>
      <c r="F8" s="572"/>
      <c r="G8" s="571">
        <f t="shared" si="0"/>
        <v>0</v>
      </c>
      <c r="H8" s="304"/>
      <c r="I8" s="78"/>
    </row>
    <row r="9" spans="2:28" ht="21.75" customHeight="1">
      <c r="B9" s="302" t="s">
        <v>188</v>
      </c>
      <c r="C9" s="303">
        <f>IF(【1】精・内訳!D10="",【1】精・内訳!C10,【1】精・内訳!D10)</f>
        <v>0</v>
      </c>
      <c r="D9" s="303">
        <f>【2】精・謝金!AF192+【2】精・謝金!AG192</f>
        <v>0</v>
      </c>
      <c r="E9" s="571">
        <f t="shared" si="1"/>
        <v>0</v>
      </c>
      <c r="F9" s="572"/>
      <c r="G9" s="571">
        <f t="shared" si="0"/>
        <v>0</v>
      </c>
      <c r="H9" s="304"/>
      <c r="I9" s="78"/>
    </row>
    <row r="10" spans="2:28" ht="21.75" customHeight="1">
      <c r="B10" s="305" t="s">
        <v>189</v>
      </c>
      <c r="C10" s="306">
        <f>IF(【1】精・内訳!D11="",【1】精・内訳!C11,【1】精・内訳!D11)</f>
        <v>0</v>
      </c>
      <c r="D10" s="306">
        <f>【2】精・謝金!AJ192</f>
        <v>0</v>
      </c>
      <c r="E10" s="573">
        <f t="shared" si="1"/>
        <v>0</v>
      </c>
      <c r="F10" s="574"/>
      <c r="G10" s="573">
        <f t="shared" si="0"/>
        <v>0</v>
      </c>
      <c r="H10" s="307"/>
      <c r="I10" s="85"/>
    </row>
    <row r="11" spans="2:28" ht="21.75" customHeight="1" collapsed="1">
      <c r="B11" s="308" t="s">
        <v>190</v>
      </c>
      <c r="C11" s="309">
        <f>SUM(C12:C13)</f>
        <v>0</v>
      </c>
      <c r="D11" s="309">
        <f>SUM(D12:D13)</f>
        <v>0</v>
      </c>
      <c r="E11" s="575">
        <f>C11-D11</f>
        <v>0</v>
      </c>
      <c r="F11" s="575">
        <f>SUM(F12:F13)</f>
        <v>0</v>
      </c>
      <c r="G11" s="575">
        <f>SUM(G12:G13)</f>
        <v>0</v>
      </c>
      <c r="H11" s="310">
        <f>IF(E11=0,0,ROUNDDOWN(C11*0.1,0))</f>
        <v>0</v>
      </c>
      <c r="I11" s="311"/>
    </row>
    <row r="12" spans="2:28" ht="21.75" customHeight="1">
      <c r="B12" s="73" t="s">
        <v>191</v>
      </c>
      <c r="C12" s="82">
        <f>IF(【1】精・内訳!D13="",【1】精・内訳!C13,【1】精・内訳!D13)</f>
        <v>0</v>
      </c>
      <c r="D12" s="82">
        <f>【3】精・旅費!G3</f>
        <v>0</v>
      </c>
      <c r="E12" s="569">
        <f t="shared" ref="E12:E13" si="2">C12-D12</f>
        <v>0</v>
      </c>
      <c r="F12" s="570"/>
      <c r="G12" s="569">
        <f t="shared" ref="G12:G13" si="3">E12+F12</f>
        <v>0</v>
      </c>
      <c r="H12" s="301"/>
      <c r="I12" s="75"/>
    </row>
    <row r="13" spans="2:28" ht="21.75" customHeight="1">
      <c r="B13" s="79" t="s">
        <v>193</v>
      </c>
      <c r="C13" s="312">
        <f>IF(【1】精・内訳!D14="",【1】精・内訳!C14,【1】精・内訳!D14)</f>
        <v>0</v>
      </c>
      <c r="D13" s="312">
        <f>【4】精・交通費!$F$3</f>
        <v>0</v>
      </c>
      <c r="E13" s="576">
        <f t="shared" si="2"/>
        <v>0</v>
      </c>
      <c r="F13" s="577"/>
      <c r="G13" s="576">
        <f t="shared" si="3"/>
        <v>0</v>
      </c>
      <c r="H13" s="313"/>
      <c r="I13" s="90"/>
    </row>
    <row r="14" spans="2:28" ht="21.75" customHeight="1" collapsed="1">
      <c r="B14" s="308" t="s">
        <v>195</v>
      </c>
      <c r="C14" s="309">
        <f>SUM(C15:C18)</f>
        <v>0</v>
      </c>
      <c r="D14" s="309">
        <f>SUM(D15:D18)</f>
        <v>0</v>
      </c>
      <c r="E14" s="575">
        <f>C14-D14</f>
        <v>0</v>
      </c>
      <c r="F14" s="575">
        <f>SUM(F15:F18)</f>
        <v>0</v>
      </c>
      <c r="G14" s="575">
        <f>SUM(G15:G18)</f>
        <v>0</v>
      </c>
      <c r="H14" s="310">
        <f>IF(E14=0,0,ROUNDDOWN(C14*0.1,0))</f>
        <v>0</v>
      </c>
      <c r="I14" s="311"/>
    </row>
    <row r="15" spans="2:28" ht="21.75" customHeight="1">
      <c r="B15" s="86" t="s">
        <v>196</v>
      </c>
      <c r="C15" s="82">
        <f>IF(【1】精・内訳!D16="",【1】精・内訳!C16,【1】精・内訳!D16)</f>
        <v>0</v>
      </c>
      <c r="D15" s="82">
        <f>【5】精・国外講師!J16</f>
        <v>0</v>
      </c>
      <c r="E15" s="569">
        <f t="shared" ref="E15:E18" si="4">C15-D15</f>
        <v>0</v>
      </c>
      <c r="F15" s="570"/>
      <c r="G15" s="569">
        <f t="shared" ref="G15:G18" si="5">E15+F15</f>
        <v>0</v>
      </c>
      <c r="H15" s="301"/>
      <c r="I15" s="75"/>
      <c r="AB15" s="314"/>
    </row>
    <row r="16" spans="2:28" ht="21.75" customHeight="1">
      <c r="B16" s="88" t="s">
        <v>198</v>
      </c>
      <c r="C16" s="303">
        <f>IF(【1】精・内訳!D17="",【1】精・内訳!C17,【1】精・内訳!D17)</f>
        <v>0</v>
      </c>
      <c r="D16" s="303">
        <f>【5】精・国外講師!K31</f>
        <v>0</v>
      </c>
      <c r="E16" s="571">
        <f t="shared" si="4"/>
        <v>0</v>
      </c>
      <c r="F16" s="572"/>
      <c r="G16" s="571">
        <f t="shared" si="5"/>
        <v>0</v>
      </c>
      <c r="H16" s="304"/>
      <c r="I16" s="78"/>
    </row>
    <row r="17" spans="2:9" ht="21.75" customHeight="1">
      <c r="B17" s="88" t="s">
        <v>199</v>
      </c>
      <c r="C17" s="303">
        <f>IF(【1】精・内訳!D18="",【1】精・内訳!C18,【1】精・内訳!D18)</f>
        <v>0</v>
      </c>
      <c r="D17" s="303">
        <f>【5】精・国外講師!K57</f>
        <v>0</v>
      </c>
      <c r="E17" s="571">
        <f t="shared" si="4"/>
        <v>0</v>
      </c>
      <c r="F17" s="572"/>
      <c r="G17" s="571">
        <f t="shared" si="5"/>
        <v>0</v>
      </c>
      <c r="H17" s="304"/>
      <c r="I17" s="78"/>
    </row>
    <row r="18" spans="2:9" ht="21.75" customHeight="1">
      <c r="B18" s="79" t="s">
        <v>200</v>
      </c>
      <c r="C18" s="306">
        <f>IF(【1】精・内訳!D19="",【1】精・内訳!C19,【1】精・内訳!D19)</f>
        <v>0</v>
      </c>
      <c r="D18" s="306">
        <f>【5】精・国外講師!K59</f>
        <v>0</v>
      </c>
      <c r="E18" s="573">
        <f t="shared" si="4"/>
        <v>0</v>
      </c>
      <c r="F18" s="574"/>
      <c r="G18" s="573">
        <f t="shared" si="5"/>
        <v>0</v>
      </c>
      <c r="H18" s="307"/>
      <c r="I18" s="85"/>
    </row>
    <row r="19" spans="2:9" ht="21.75" customHeight="1" collapsed="1">
      <c r="B19" s="308" t="s">
        <v>201</v>
      </c>
      <c r="C19" s="309">
        <f>SUM(C20:C27)</f>
        <v>0</v>
      </c>
      <c r="D19" s="309">
        <f>SUM(D20:D27)</f>
        <v>0</v>
      </c>
      <c r="E19" s="575">
        <f>C19-D19</f>
        <v>0</v>
      </c>
      <c r="F19" s="575">
        <f>SUM(F20:F27)</f>
        <v>0</v>
      </c>
      <c r="G19" s="575">
        <f>SUM(G20:G27)</f>
        <v>0</v>
      </c>
      <c r="H19" s="310">
        <f>IF(E19=0,0,ROUNDDOWN(C19*0.1,0))</f>
        <v>0</v>
      </c>
      <c r="I19" s="311"/>
    </row>
    <row r="20" spans="2:9" ht="21.75" customHeight="1">
      <c r="B20" s="315" t="s">
        <v>202</v>
      </c>
      <c r="C20" s="316">
        <f>IF(【1】精・内訳!D21="",【1】精・内訳!C21,【1】精・内訳!D21)</f>
        <v>0</v>
      </c>
      <c r="D20" s="316">
        <f>【6】精・諸経費!I35</f>
        <v>0</v>
      </c>
      <c r="E20" s="578">
        <f t="shared" ref="E20:E27" si="6">C20-D20</f>
        <v>0</v>
      </c>
      <c r="F20" s="579"/>
      <c r="G20" s="578">
        <f t="shared" ref="G20:G27" si="7">E20+F20</f>
        <v>0</v>
      </c>
      <c r="H20" s="301"/>
      <c r="I20" s="81"/>
    </row>
    <row r="21" spans="2:9" ht="21.75" customHeight="1">
      <c r="B21" s="88" t="s">
        <v>204</v>
      </c>
      <c r="C21" s="316">
        <f>IF(【1】精・内訳!D22="",【1】精・内訳!C22,【1】精・内訳!D22)</f>
        <v>0</v>
      </c>
      <c r="D21" s="316">
        <f>【6】精・諸経費!I37</f>
        <v>0</v>
      </c>
      <c r="E21" s="578">
        <f t="shared" si="6"/>
        <v>0</v>
      </c>
      <c r="F21" s="579"/>
      <c r="G21" s="578">
        <f t="shared" si="7"/>
        <v>0</v>
      </c>
      <c r="H21" s="317"/>
      <c r="I21" s="81"/>
    </row>
    <row r="22" spans="2:9" ht="21.75" customHeight="1">
      <c r="B22" s="88" t="s">
        <v>205</v>
      </c>
      <c r="C22" s="316">
        <f>IF(【1】精・内訳!D23="",【1】精・内訳!C23,【1】精・内訳!D23)</f>
        <v>0</v>
      </c>
      <c r="D22" s="316">
        <f>【6】精・諸経費!I147</f>
        <v>0</v>
      </c>
      <c r="E22" s="578">
        <f t="shared" si="6"/>
        <v>0</v>
      </c>
      <c r="F22" s="579"/>
      <c r="G22" s="578">
        <f t="shared" si="7"/>
        <v>0</v>
      </c>
      <c r="H22" s="317"/>
      <c r="I22" s="81"/>
    </row>
    <row r="23" spans="2:9" ht="21.75" customHeight="1">
      <c r="B23" s="88" t="s">
        <v>206</v>
      </c>
      <c r="C23" s="303">
        <f>IF(【1】精・内訳!D24="",【1】精・内訳!C24,【1】精・内訳!D24)</f>
        <v>0</v>
      </c>
      <c r="D23" s="303">
        <f>【6】精・諸経費!I154</f>
        <v>0</v>
      </c>
      <c r="E23" s="571">
        <f t="shared" si="6"/>
        <v>0</v>
      </c>
      <c r="F23" s="572"/>
      <c r="G23" s="571">
        <f t="shared" si="7"/>
        <v>0</v>
      </c>
      <c r="H23" s="304"/>
      <c r="I23" s="78"/>
    </row>
    <row r="24" spans="2:9" ht="21.75" customHeight="1">
      <c r="B24" s="88" t="s">
        <v>207</v>
      </c>
      <c r="C24" s="303">
        <f>IF(【1】精・内訳!D25="",【1】精・内訳!C25,【1】精・内訳!D25)</f>
        <v>0</v>
      </c>
      <c r="D24" s="303">
        <f>【6】精・諸経費!I167</f>
        <v>0</v>
      </c>
      <c r="E24" s="571">
        <f t="shared" si="6"/>
        <v>0</v>
      </c>
      <c r="F24" s="572"/>
      <c r="G24" s="571">
        <f t="shared" si="7"/>
        <v>0</v>
      </c>
      <c r="H24" s="304"/>
      <c r="I24" s="78"/>
    </row>
    <row r="25" spans="2:9" ht="21.75" customHeight="1">
      <c r="B25" s="88" t="s">
        <v>208</v>
      </c>
      <c r="C25" s="303">
        <f>IF(【1】精・内訳!D26="",【1】精・内訳!C26,【1】精・内訳!D26)</f>
        <v>0</v>
      </c>
      <c r="D25" s="303">
        <f>【6】精・諸経費!I191</f>
        <v>0</v>
      </c>
      <c r="E25" s="571">
        <f t="shared" si="6"/>
        <v>0</v>
      </c>
      <c r="F25" s="572"/>
      <c r="G25" s="571">
        <f t="shared" si="7"/>
        <v>0</v>
      </c>
      <c r="H25" s="304"/>
      <c r="I25" s="78"/>
    </row>
    <row r="26" spans="2:9" ht="21.75" customHeight="1">
      <c r="B26" s="88" t="s">
        <v>475</v>
      </c>
      <c r="C26" s="303">
        <f>IF(【1】精・内訳!D27="",【1】精・内訳!C27,【1】精・内訳!D27)</f>
        <v>0</v>
      </c>
      <c r="D26" s="303">
        <f>【6】精・諸経費!I198</f>
        <v>0</v>
      </c>
      <c r="E26" s="571">
        <f t="shared" si="6"/>
        <v>0</v>
      </c>
      <c r="F26" s="749"/>
      <c r="G26" s="571">
        <f t="shared" si="7"/>
        <v>0</v>
      </c>
      <c r="H26" s="750"/>
      <c r="I26" s="93"/>
    </row>
    <row r="27" spans="2:9" ht="21.75" customHeight="1" thickBot="1">
      <c r="B27" s="318" t="s">
        <v>210</v>
      </c>
      <c r="C27" s="319">
        <f>IF(【1】精・内訳!D28="",【1】精・内訳!C28,【1】精・内訳!D28)</f>
        <v>0</v>
      </c>
      <c r="D27" s="319">
        <f>【6】精・諸経費!I221</f>
        <v>0</v>
      </c>
      <c r="E27" s="580">
        <f t="shared" si="6"/>
        <v>0</v>
      </c>
      <c r="F27" s="581"/>
      <c r="G27" s="580">
        <f t="shared" si="7"/>
        <v>0</v>
      </c>
      <c r="H27" s="320"/>
      <c r="I27" s="321"/>
    </row>
    <row r="28" spans="2:9" ht="32.25" customHeight="1" collapsed="1" thickBot="1">
      <c r="B28" s="322" t="s">
        <v>503</v>
      </c>
      <c r="C28" s="323">
        <f>SUM(C5,C11,C14,C19)</f>
        <v>0</v>
      </c>
      <c r="D28" s="323">
        <f>SUM(D5,D11,D14,D19)</f>
        <v>0</v>
      </c>
      <c r="E28" s="582">
        <f>SUM(E5,E11,E14,E19)</f>
        <v>0</v>
      </c>
      <c r="F28" s="583">
        <f>SUM(F5,F11,F14,F19)</f>
        <v>0</v>
      </c>
      <c r="G28" s="583">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H4" sqref="H4:H6"/>
    </sheetView>
  </sheetViews>
  <sheetFormatPr defaultColWidth="9" defaultRowHeight="13.5" outlineLevelCol="1"/>
  <cols>
    <col min="1" max="1" width="61" style="145" customWidth="1" outlineLevel="1"/>
    <col min="2" max="2" width="2.125" style="145" customWidth="1"/>
    <col min="3" max="3" width="5" style="148" customWidth="1"/>
    <col min="4" max="4" width="10.75"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5" style="145" customWidth="1"/>
    <col min="42" max="16384" width="9" style="145"/>
  </cols>
  <sheetData>
    <row r="1" spans="3:41" ht="21" customHeight="1">
      <c r="D1" s="585" t="s">
        <v>221</v>
      </c>
      <c r="AJ1" s="66"/>
      <c r="AM1" s="66"/>
      <c r="AO1" s="212" t="s">
        <v>504</v>
      </c>
    </row>
    <row r="2" spans="3:41" ht="21" customHeight="1">
      <c r="D2" s="2" t="s">
        <v>223</v>
      </c>
      <c r="AO2" s="108"/>
    </row>
    <row r="3" spans="3:41" ht="16.5" customHeight="1">
      <c r="AO3" s="108" t="s">
        <v>224</v>
      </c>
    </row>
    <row r="4" spans="3:41" ht="36" customHeight="1">
      <c r="C4" s="1030" t="s">
        <v>505</v>
      </c>
      <c r="D4" s="809" t="s">
        <v>226</v>
      </c>
      <c r="E4" s="812" t="s">
        <v>227</v>
      </c>
      <c r="F4" s="812"/>
      <c r="G4" s="812"/>
      <c r="H4" s="809" t="s">
        <v>228</v>
      </c>
      <c r="I4" s="809" t="s">
        <v>229</v>
      </c>
      <c r="J4" s="809"/>
      <c r="K4" s="812" t="s">
        <v>230</v>
      </c>
      <c r="L4" s="812"/>
      <c r="M4" s="809" t="s">
        <v>231</v>
      </c>
      <c r="N4" s="809" t="s">
        <v>232</v>
      </c>
      <c r="O4" s="809" t="s">
        <v>233</v>
      </c>
      <c r="P4" s="809" t="s">
        <v>234</v>
      </c>
      <c r="Q4" s="809" t="s">
        <v>235</v>
      </c>
      <c r="R4" s="1045" t="s">
        <v>236</v>
      </c>
      <c r="S4" s="1045"/>
      <c r="T4" s="1045"/>
      <c r="U4" s="1045" t="s">
        <v>237</v>
      </c>
      <c r="V4" s="1045"/>
      <c r="W4" s="1045"/>
      <c r="X4" s="1045" t="s">
        <v>238</v>
      </c>
      <c r="Y4" s="1045"/>
      <c r="Z4" s="1045"/>
      <c r="AA4" s="1045"/>
      <c r="AB4" s="1045"/>
      <c r="AC4" s="1045" t="s">
        <v>239</v>
      </c>
      <c r="AD4" s="1045"/>
      <c r="AE4" s="1045"/>
      <c r="AF4" s="1045"/>
      <c r="AG4" s="1045"/>
      <c r="AH4" s="1045" t="s">
        <v>240</v>
      </c>
      <c r="AI4" s="1045"/>
      <c r="AJ4" s="1045"/>
      <c r="AK4" s="810" t="s">
        <v>506</v>
      </c>
      <c r="AL4" s="1045"/>
      <c r="AM4" s="1045"/>
      <c r="AN4" s="810" t="s">
        <v>242</v>
      </c>
      <c r="AO4" s="1045" t="s">
        <v>243</v>
      </c>
    </row>
    <row r="5" spans="3:41" ht="15.75" customHeight="1">
      <c r="C5" s="1030"/>
      <c r="D5" s="809"/>
      <c r="E5" s="812"/>
      <c r="F5" s="812"/>
      <c r="G5" s="812"/>
      <c r="H5" s="809"/>
      <c r="I5" s="809"/>
      <c r="J5" s="809"/>
      <c r="K5" s="812" t="s">
        <v>244</v>
      </c>
      <c r="L5" s="812" t="s">
        <v>245</v>
      </c>
      <c r="M5" s="809"/>
      <c r="N5" s="809"/>
      <c r="O5" s="809"/>
      <c r="P5" s="809"/>
      <c r="Q5" s="809"/>
      <c r="R5" s="809" t="s">
        <v>246</v>
      </c>
      <c r="S5" s="809" t="s">
        <v>247</v>
      </c>
      <c r="T5" s="1045" t="s">
        <v>248</v>
      </c>
      <c r="U5" s="809" t="s">
        <v>246</v>
      </c>
      <c r="V5" s="809" t="s">
        <v>247</v>
      </c>
      <c r="W5" s="1045" t="s">
        <v>248</v>
      </c>
      <c r="X5" s="1045" t="s">
        <v>249</v>
      </c>
      <c r="Y5" s="1045" t="s">
        <v>250</v>
      </c>
      <c r="Z5" s="1045" t="s">
        <v>251</v>
      </c>
      <c r="AA5" s="809" t="s">
        <v>247</v>
      </c>
      <c r="AB5" s="1045" t="s">
        <v>248</v>
      </c>
      <c r="AC5" s="1045" t="s">
        <v>252</v>
      </c>
      <c r="AD5" s="1045" t="s">
        <v>253</v>
      </c>
      <c r="AE5" s="809" t="s">
        <v>247</v>
      </c>
      <c r="AF5" s="813" t="s">
        <v>254</v>
      </c>
      <c r="AG5" s="810" t="s">
        <v>255</v>
      </c>
      <c r="AH5" s="809" t="s">
        <v>246</v>
      </c>
      <c r="AI5" s="810" t="s">
        <v>256</v>
      </c>
      <c r="AJ5" s="1045" t="s">
        <v>255</v>
      </c>
      <c r="AK5" s="809" t="s">
        <v>246</v>
      </c>
      <c r="AL5" s="810" t="s">
        <v>256</v>
      </c>
      <c r="AM5" s="1045" t="s">
        <v>255</v>
      </c>
      <c r="AN5" s="810"/>
      <c r="AO5" s="1045"/>
    </row>
    <row r="6" spans="3:41" ht="15.75" customHeight="1">
      <c r="C6" s="1030"/>
      <c r="D6" s="809"/>
      <c r="E6" s="812"/>
      <c r="F6" s="812"/>
      <c r="G6" s="812"/>
      <c r="H6" s="809"/>
      <c r="I6" s="809"/>
      <c r="J6" s="809"/>
      <c r="K6" s="812"/>
      <c r="L6" s="812"/>
      <c r="M6" s="809"/>
      <c r="N6" s="809"/>
      <c r="O6" s="809"/>
      <c r="P6" s="809"/>
      <c r="Q6" s="809"/>
      <c r="R6" s="809"/>
      <c r="S6" s="809"/>
      <c r="T6" s="1045"/>
      <c r="U6" s="809"/>
      <c r="V6" s="809"/>
      <c r="W6" s="1045"/>
      <c r="X6" s="1045"/>
      <c r="Y6" s="1045"/>
      <c r="Z6" s="1045"/>
      <c r="AA6" s="809"/>
      <c r="AB6" s="1045"/>
      <c r="AC6" s="1045"/>
      <c r="AD6" s="1045"/>
      <c r="AE6" s="809"/>
      <c r="AF6" s="1031"/>
      <c r="AG6" s="1045"/>
      <c r="AH6" s="809"/>
      <c r="AI6" s="810"/>
      <c r="AJ6" s="1045"/>
      <c r="AK6" s="809"/>
      <c r="AL6" s="810"/>
      <c r="AM6" s="1045"/>
      <c r="AN6" s="810"/>
      <c r="AO6" s="1045"/>
    </row>
    <row r="7" spans="3:41" ht="27.75" customHeight="1">
      <c r="D7" s="695"/>
      <c r="E7" s="531" t="str">
        <f>IF(【2】見・謝金!E7="","",【2】見・謝金!E7)</f>
        <v/>
      </c>
      <c r="F7" s="482" t="s">
        <v>258</v>
      </c>
      <c r="G7" s="483" t="str">
        <f>IF(【2】見・謝金!G7="","",【2】見・謝金!G7)</f>
        <v/>
      </c>
      <c r="H7" s="484" t="str">
        <f>IF(【2】見・謝金!H7="","",【2】見・謝金!H7)</f>
        <v/>
      </c>
      <c r="I7" s="1046" t="str">
        <f>IF(【2】見・謝金!I7="","",【2】見・謝金!I7)</f>
        <v/>
      </c>
      <c r="J7" s="1046"/>
      <c r="K7" s="496" t="str">
        <f>IF(【2】見・謝金!K7="","",【2】見・謝金!K7)</f>
        <v/>
      </c>
      <c r="L7" s="496" t="str">
        <f>IF(【2】見・謝金!L7="","",【2】見・謝金!L7)</f>
        <v/>
      </c>
      <c r="M7" s="485" t="str">
        <f>IF(【2】見・謝金!M7="","",【2】見・謝金!M7)</f>
        <v/>
      </c>
      <c r="N7" s="486" t="str">
        <f>IF(【2】見・謝金!N7="","",【2】見・謝金!N7)</f>
        <v/>
      </c>
      <c r="O7" s="523" t="str">
        <f>IF(【2】見・謝金!O7="","",【2】見・謝金!O7)</f>
        <v/>
      </c>
      <c r="P7" s="523" t="str">
        <f>IF(【2】見・謝金!P7="","",【2】見・謝金!P7)</f>
        <v/>
      </c>
      <c r="Q7" s="524" t="str">
        <f>IF(【2】見・謝金!Q7="","",【2】見・謝金!Q7)</f>
        <v/>
      </c>
      <c r="R7" s="525" t="str">
        <f>IF(【2】見・謝金!$R7="",IF($Q7="講師",IF($E7="","",TIME(HOUR($G7-$E7),ROUNDUP(MINUTE($G7-$E7)/30,0)*30,0)*24),""),IF(OR(【2】見・謝金!$E7&lt;&gt;$E7,【2】見・謝金!$G7&lt;&gt;$G7),TIME(HOUR($G7-$E7),ROUNDUP(MINUTE($G7-$E7)/30,0)*30,0)*24,IF($Q7&lt;&gt;"講師","",【2】見・謝金!$R7)))</f>
        <v/>
      </c>
      <c r="S7" s="526" t="str">
        <f>IF($R7="","",IF(OR($O7="",$M7=""),"",IF($P7="サブ",VLOOKUP($O7,単価表!$A$5:$C$14,MATCH($M7,単価表!$A$5:$C$5,0),0)/2,VLOOKUP($O7,単価表!$A$5:$C$14,MATCH($M7,単価表!$A$5:$C$5,0),0))))</f>
        <v/>
      </c>
      <c r="T7" s="493" t="str">
        <f>IF($R7="","",IF($M7="","",(R7*S7)))</f>
        <v/>
      </c>
      <c r="U7" s="525" t="str">
        <f>IF(【2】見・謝金!$U7="",IF($Q7="検討会等参加",IF($E7="","",TIME(HOUR($G7-$E7),ROUNDUP(MINUTE($G7-$E7)/30,0)*30,0)*24),""),IF(OR(【2】見・謝金!$E7&lt;&gt;$E7,【2】見・謝金!$G7&lt;&gt;$G7),TIME(HOUR($G7-$E7),ROUNDUP(MINUTE($G7-$E7)/30,0)*30,0)*24,IF($Q7&lt;&gt;"検討会等参加","",【2】見・謝金!$U7)))</f>
        <v/>
      </c>
      <c r="V7" s="526" t="str">
        <f>IF($U7="","",IF(OR($M7="",$O7=""),"",VLOOKUP($O7,単価表!$A$5:$C$11,MATCH($M7,単価表!$A$5:$C$5,0),0)/2))</f>
        <v/>
      </c>
      <c r="W7" s="493" t="str">
        <f>IF($U7="","",IF($M7="","",(U7*V7)))</f>
        <v/>
      </c>
      <c r="X7" s="486" t="str">
        <f>IF(【2】見・謝金!X7="","",【2】見・謝金!X7)</f>
        <v/>
      </c>
      <c r="Y7" s="527" t="str">
        <f>IF(【2】見・謝金!Y7="","",【2】見・謝金!Y7)</f>
        <v/>
      </c>
      <c r="Z7" s="485" t="str">
        <f>IF(【2】見・謝金!Z7="","",【2】見・謝金!Z7)</f>
        <v/>
      </c>
      <c r="AA7" s="493" t="str">
        <f>IF(OR($Y7="",$Z7=""),"",IF($Z7="日","1,500",IF($Z7="外","5,500")))</f>
        <v/>
      </c>
      <c r="AB7" s="493" t="str">
        <f>IF(OR($Y7="",$Z7=""),"",(Y7*AA7))</f>
        <v/>
      </c>
      <c r="AC7" s="528" t="str">
        <f>IF(【2】見・謝金!AC7="","",【2】見・謝金!AC7)</f>
        <v/>
      </c>
      <c r="AD7" s="484" t="str">
        <f>IF(【2】見・謝金!AD7="","",【2】見・謝金!AD7)</f>
        <v/>
      </c>
      <c r="AE7" s="493" t="str">
        <f>IF(OR($AC7="",$AD7=""),"",IF(OR($AC7="見学",$AC7="視察"),"10,000",IF($AC7="手土産","3,000")))</f>
        <v/>
      </c>
      <c r="AF7" s="493"/>
      <c r="AG7" s="493" t="str">
        <f>IFERROR(ROUND(IF(AF7="","",IF(AF7="8%税込",AD7*AE7/1.08,IF(AF7="10%税込",AD7*AE7/1.1))),0),"")</f>
        <v/>
      </c>
      <c r="AH7" s="525" t="str">
        <f>IF(【2】見・謝金!$AH7="",IF($Q7="講習料",IF($E7="","",TIME(HOUR($G7-$E7),ROUNDUP(MINUTE($G7-$E7)/30,0)*30,0)*24),""),IF(OR(【2】見・謝金!$E7&lt;&gt;$E7,【2】見・謝金!$G7&lt;&gt;$G7),TIME(HOUR($G7-$E7),ROUNDUP(MINUTE($G7-$E7)/30,0)*30,0)*24,IF($Q7&lt;&gt;"講習料","",【2】見・謝金!$AH7)))</f>
        <v/>
      </c>
      <c r="AI7" s="526" t="str">
        <f>IF($AH7="","",IF(OR($O7="",$M7=""),"",IF($P7="サブ",VLOOKUP($O7,単価表!$A$34:$C$38,MATCH($M7,単価表!$A$34:$C$34,0),0)/2,VLOOKUP($O7,単価表!$A$34:$C$38,MATCH($M7,単価表!$A$34:$C$34,0),0))))</f>
        <v/>
      </c>
      <c r="AJ7" s="493" t="str">
        <f>IF($AH7="","",IF($M7="","",(AH7*AI7)))</f>
        <v/>
      </c>
      <c r="AK7" s="525" t="str">
        <f>IF(【2】見・謝金!$AK7="",IF($Q7="検討会(法人参加)",IF($E7="","",TIME(HOUR($G7-$E7),ROUNDUP(MINUTE($G7-$E7)/30,0)*30,0)*24),""),IF(OR(【2】見・謝金!$E7&lt;&gt;$E7,【2】見・謝金!$G7&lt;&gt;$G7),TIME(HOUR($G7-$E7),ROUNDUP(MINUTE($G7-$E7)/30,0)*30,0)*24,IF($Q7&lt;&gt;"検討会(法人参加)","",【2】見・謝金!$AK7)))</f>
        <v/>
      </c>
      <c r="AL7" s="595" t="str">
        <f>IF($AK7="","",IF(OR($O7="",$M7=""),"",VLOOKUP($O7,単価表!$A$34:$C$38,MATCH($M7,単価表!$A$34:$C$34,0),0)/2))</f>
        <v/>
      </c>
      <c r="AM7" s="493" t="str">
        <f>IF($AK7="","",IF($M7="","",(AK7*AL7)))</f>
        <v/>
      </c>
      <c r="AN7" s="529"/>
      <c r="AO7" s="508" t="str">
        <f>IF(【2】見・謝金!$AO7="","",【2】見・謝金!$AO7)</f>
        <v/>
      </c>
    </row>
    <row r="8" spans="3:41" ht="27.75" customHeight="1">
      <c r="D8" s="695" t="str">
        <f>IF(【2】見・謝金!D8="","",【2】見・謝金!D8)</f>
        <v/>
      </c>
      <c r="E8" s="531" t="str">
        <f>IF(【2】見・謝金!E8="","",【2】見・謝金!E8)</f>
        <v/>
      </c>
      <c r="F8" s="482" t="s">
        <v>257</v>
      </c>
      <c r="G8" s="483" t="str">
        <f>IF(【2】見・謝金!G8="","",【2】見・謝金!G8)</f>
        <v/>
      </c>
      <c r="H8" s="484" t="str">
        <f>IF(【2】見・謝金!H8="","",【2】見・謝金!H8)</f>
        <v/>
      </c>
      <c r="I8" s="1046" t="str">
        <f>IF(【2】見・謝金!I8="","",【2】見・謝金!I8)</f>
        <v/>
      </c>
      <c r="J8" s="1046"/>
      <c r="K8" s="496" t="str">
        <f>IF(【2】見・謝金!K8="","",【2】見・謝金!K8)</f>
        <v/>
      </c>
      <c r="L8" s="496" t="str">
        <f>IF(【2】見・謝金!L8="","",【2】見・謝金!L8)</f>
        <v/>
      </c>
      <c r="M8" s="484" t="str">
        <f>IF(【2】見・謝金!M8="","",【2】見・謝金!M8)</f>
        <v/>
      </c>
      <c r="N8" s="486" t="str">
        <f>IF(【2】見・謝金!N8="","",【2】見・謝金!N8)</f>
        <v/>
      </c>
      <c r="O8" s="523" t="str">
        <f>IF(【2】見・謝金!O8="","",【2】見・謝金!O8)</f>
        <v/>
      </c>
      <c r="P8" s="523" t="str">
        <f>IF(【2】見・謝金!P8="","",【2】見・謝金!P8)</f>
        <v/>
      </c>
      <c r="Q8" s="524" t="str">
        <f>IF(【2】見・謝金!Q8="","",【2】見・謝金!Q8)</f>
        <v/>
      </c>
      <c r="R8" s="530" t="str">
        <f>IF(【2】見・謝金!$R8="",IF($Q8="講師",IF($E8="","",TIME(HOUR($G8-$E8),ROUNDUP(MINUTE($G8-$E8)/30,0)*30,0)*24),""),IF(OR(【2】見・謝金!$E8&lt;&gt;$E8,【2】見・謝金!$G8&lt;&gt;$G8),TIME(HOUR($G8-$E8),ROUNDUP(MINUTE($G8-$E8)/30,0)*30,0)*24,IF($Q8&lt;&gt;"講師","",【2】見・謝金!$R8)))</f>
        <v/>
      </c>
      <c r="S8" s="526" t="str">
        <f>IF($R8="","",IF(OR($O8="",$M8=""),"",IF($P8="サブ",VLOOKUP($O8,単価表!$A$5:$C$14,MATCH($M8,単価表!$A$5:$C$5,0),0)/2,VLOOKUP($O8,単価表!$A$5:$C$14,MATCH($M8,単価表!$A$5:$C$5,0),0))))</f>
        <v/>
      </c>
      <c r="T8" s="493" t="str">
        <f t="shared" ref="T8:T71" si="0">IF($R8="","",IF($M8="","",(R8*S8)))</f>
        <v/>
      </c>
      <c r="U8" s="530" t="str">
        <f>IF(【2】見・謝金!$U8="",IF($Q8="検討会等参加",IF($E8="","",TIME(HOUR($G8-$E8),ROUNDUP(MINUTE($G8-$E8)/30,0)*30,0)*24),""),IF(OR(【2】見・謝金!$E8&lt;&gt;$E8,【2】見・謝金!$G8&lt;&gt;$G8),TIME(HOUR($G8-$E8),ROUNDUP(MINUTE($G8-$E8)/30,0)*30,0)*24,IF($Q8&lt;&gt;"検討会等参加","",【2】見・謝金!$U8)))</f>
        <v/>
      </c>
      <c r="V8" s="526" t="str">
        <f>IF($U8="","",IF(OR($M8="",$O8=""),"",VLOOKUP($O8,単価表!$A$5:$C$11,MATCH($M8,単価表!$A$5:$C$5,0),0)/2))</f>
        <v/>
      </c>
      <c r="W8" s="493" t="str">
        <f t="shared" ref="W8:W71" si="1">IF($U8="","",IF($M8="","",(U8*V8)))</f>
        <v/>
      </c>
      <c r="X8" s="486" t="str">
        <f>IF(【2】見・謝金!X8="","",【2】見・謝金!X8)</f>
        <v/>
      </c>
      <c r="Y8" s="527" t="str">
        <f>IF(【2】見・謝金!Y8="","",【2】見・謝金!Y8)</f>
        <v/>
      </c>
      <c r="Z8" s="484" t="str">
        <f>IF(【2】見・謝金!Z8="","",【2】見・謝金!Z8)</f>
        <v/>
      </c>
      <c r="AA8" s="493" t="str">
        <f t="shared" ref="AA8:AA71" si="2">IF(OR($Y8="",$Z8=""),"",IF($Z8="日","1,500",IF($Z8="外","5,500")))</f>
        <v/>
      </c>
      <c r="AB8" s="493" t="str">
        <f t="shared" ref="AB8:AB71" si="3">IF(OR($Y8="",$Z8=""),"",(Y8*AA8))</f>
        <v/>
      </c>
      <c r="AC8" s="528" t="str">
        <f>IF(【2】見・謝金!AC8="","",【2】見・謝金!AC8)</f>
        <v/>
      </c>
      <c r="AD8" s="484" t="str">
        <f>IF(【2】見・謝金!AD8="","",【2】見・謝金!AD8)</f>
        <v/>
      </c>
      <c r="AE8" s="493" t="str">
        <f t="shared" ref="AE8:AE71" si="4">IF(OR($AC8="",$AD8=""),"",IF(OR($AC8="見学",$AC8="視察"),"10,000",IF($AC8="手土産","3,000")))</f>
        <v/>
      </c>
      <c r="AF8" s="493"/>
      <c r="AG8" s="493" t="str">
        <f t="shared" ref="AG8:AG71" si="5">IFERROR(ROUND(IF(AF8="","",IF(AF8="8%税込",AD8*AE8/1.08,IF(AF8="10%税込",AD8*AE8/1.1))),0),"")</f>
        <v/>
      </c>
      <c r="AH8" s="530" t="str">
        <f>IF(【2】見・謝金!$AH8="",IF($Q8="講習料",IF($E8="","",TIME(HOUR($G8-$E8),ROUNDUP(MINUTE($G8-$E8)/30,0)*30,0)*24),""),IF(OR(【2】見・謝金!$E8&lt;&gt;$E8,【2】見・謝金!$G8&lt;&gt;$G8),TIME(HOUR($G8-$E8),ROUNDUP(MINUTE($G8-$E8)/30,0)*30,0)*24,IF($Q8&lt;&gt;"講習料","",【2】見・謝金!$AH8)))</f>
        <v/>
      </c>
      <c r="AI8" s="526" t="str">
        <f>IF($AH8="","",IF(OR($O8="",$M8=""),"",IF($P8="サブ",VLOOKUP($O8,単価表!$A$34:$C$38,MATCH($M8,単価表!$A$34:$C$34,0),0)/2,VLOOKUP($O8,単価表!$A$34:$C$38,MATCH($M8,単価表!$A$34:$C$34,0),0))))</f>
        <v/>
      </c>
      <c r="AJ8" s="493" t="str">
        <f t="shared" ref="AJ8:AJ71" si="6">IF($AH8="","",IF($M8="","",(AH8*AI8)))</f>
        <v/>
      </c>
      <c r="AK8" s="530" t="str">
        <f>IF(【2】見・謝金!$AK8="",IF($Q8="検討会(法人参加)",IF($E8="","",TIME(HOUR($G8-$E8),ROUNDUP(MINUTE($G8-$E8)/30,0)*30,0)*24),""),IF(OR(【2】見・謝金!$E8&lt;&gt;$E8,【2】見・謝金!$G8&lt;&gt;$G8),TIME(HOUR($G8-$E8),ROUNDUP(MINUTE($G8-$E8)/30,0)*30,0)*24,IF($Q8&lt;&gt;"検討会(法人参加)","",【2】見・謝金!$AK8)))</f>
        <v/>
      </c>
      <c r="AL8" s="593" t="str">
        <f>IF($AK8="","",IF(OR($O8="",$M8=""),"",VLOOKUP($O8,単価表!$A$34:$C$38,MATCH($M8,単価表!$A$34:$C$34,0),0)/2))</f>
        <v/>
      </c>
      <c r="AM8" s="493" t="str">
        <f t="shared" ref="AM8:AM71" si="7">IF($AK8="","",IF($M8="","",(AK8*AL8)))</f>
        <v/>
      </c>
      <c r="AN8" s="529"/>
      <c r="AO8" s="508" t="str">
        <f>IF(【2】見・謝金!$AO8="","",【2】見・謝金!$AO8)</f>
        <v/>
      </c>
    </row>
    <row r="9" spans="3:41" ht="27.75" customHeight="1">
      <c r="D9" s="695" t="str">
        <f>IF(【2】見・謝金!D9="","",【2】見・謝金!D9)</f>
        <v/>
      </c>
      <c r="E9" s="531" t="str">
        <f>IF(【2】見・謝金!E9="","",【2】見・謝金!E9)</f>
        <v/>
      </c>
      <c r="F9" s="482" t="s">
        <v>258</v>
      </c>
      <c r="G9" s="483" t="str">
        <f>IF(【2】見・謝金!G9="","",【2】見・謝金!G9)</f>
        <v/>
      </c>
      <c r="H9" s="484" t="str">
        <f>IF(【2】見・謝金!H9="","",【2】見・謝金!H9)</f>
        <v/>
      </c>
      <c r="I9" s="1046" t="str">
        <f>IF(【2】見・謝金!I9="","",【2】見・謝金!I9)</f>
        <v/>
      </c>
      <c r="J9" s="1046"/>
      <c r="K9" s="496" t="str">
        <f>IF(【2】見・謝金!K9="","",【2】見・謝金!K9)</f>
        <v/>
      </c>
      <c r="L9" s="496" t="str">
        <f>IF(【2】見・謝金!L9="","",【2】見・謝金!L9)</f>
        <v/>
      </c>
      <c r="M9" s="485" t="str">
        <f>IF(【2】見・謝金!M9="","",【2】見・謝金!M9)</f>
        <v/>
      </c>
      <c r="N9" s="486" t="str">
        <f>IF(【2】見・謝金!N9="","",【2】見・謝金!N9)</f>
        <v/>
      </c>
      <c r="O9" s="523" t="str">
        <f>IF(【2】見・謝金!O9="","",【2】見・謝金!O9)</f>
        <v/>
      </c>
      <c r="P9" s="523" t="str">
        <f>IF(【2】見・謝金!P9="","",【2】見・謝金!P9)</f>
        <v/>
      </c>
      <c r="Q9" s="524" t="str">
        <f>IF(【2】見・謝金!Q9="","",【2】見・謝金!Q9)</f>
        <v/>
      </c>
      <c r="R9" s="525" t="str">
        <f>IF(【2】見・謝金!$R9="",IF($Q9="講師",IF($E9="","",TIME(HOUR($G9-$E9),ROUNDUP(MINUTE($G9-$E9)/30,0)*30,0)*24),""),IF(OR(【2】見・謝金!$E9&lt;&gt;$E9,【2】見・謝金!$G9&lt;&gt;$G9),TIME(HOUR($G9-$E9),ROUNDUP(MINUTE($G9-$E9)/30,0)*30,0)*24,IF($Q9&lt;&gt;"講師","",【2】見・謝金!$R9)))</f>
        <v/>
      </c>
      <c r="S9" s="526" t="str">
        <f>IF($R9="","",IF(OR($O9="",$M9=""),"",IF($P9="サブ",VLOOKUP($O9,単価表!$A$5:$C$14,MATCH($M9,単価表!$A$5:$C$5,0),0)/2,VLOOKUP($O9,単価表!$A$5:$C$14,MATCH($M9,単価表!$A$5:$C$5,0),0))))</f>
        <v/>
      </c>
      <c r="T9" s="493" t="str">
        <f t="shared" si="0"/>
        <v/>
      </c>
      <c r="U9" s="525" t="str">
        <f>IF(【2】見・謝金!$U9="",IF($Q9="検討会等参加",IF($E9="","",TIME(HOUR($G9-$E9),ROUNDUP(MINUTE($G9-$E9)/30,0)*30,0)*24),""),IF(OR(【2】見・謝金!$E9&lt;&gt;$E9,【2】見・謝金!$G9&lt;&gt;$G9),TIME(HOUR($G9-$E9),ROUNDUP(MINUTE($G9-$E9)/30,0)*30,0)*24,IF($Q9&lt;&gt;"検討会等参加","",【2】見・謝金!$U9)))</f>
        <v/>
      </c>
      <c r="V9" s="526" t="str">
        <f>IF($U9="","",IF(OR($M9="",$O9=""),"",VLOOKUP($O9,単価表!$A$5:$C$11,MATCH($M9,単価表!$A$5:$C$5,0),0)/2))</f>
        <v/>
      </c>
      <c r="W9" s="493" t="str">
        <f t="shared" si="1"/>
        <v/>
      </c>
      <c r="X9" s="486" t="str">
        <f>IF(【2】見・謝金!X9="","",【2】見・謝金!X9)</f>
        <v/>
      </c>
      <c r="Y9" s="527" t="str">
        <f>IF(【2】見・謝金!Y9="","",【2】見・謝金!Y9)</f>
        <v/>
      </c>
      <c r="Z9" s="485" t="str">
        <f>IF(【2】見・謝金!Z9="","",【2】見・謝金!Z9)</f>
        <v/>
      </c>
      <c r="AA9" s="493" t="str">
        <f t="shared" si="2"/>
        <v/>
      </c>
      <c r="AB9" s="493" t="str">
        <f t="shared" si="3"/>
        <v/>
      </c>
      <c r="AC9" s="528" t="str">
        <f>IF(【2】見・謝金!AC9="","",【2】見・謝金!AC9)</f>
        <v/>
      </c>
      <c r="AD9" s="484" t="str">
        <f>IF(【2】見・謝金!AD9="","",【2】見・謝金!AD9)</f>
        <v/>
      </c>
      <c r="AE9" s="493" t="str">
        <f t="shared" si="4"/>
        <v/>
      </c>
      <c r="AF9" s="493"/>
      <c r="AG9" s="493" t="str">
        <f t="shared" si="5"/>
        <v/>
      </c>
      <c r="AH9" s="525" t="str">
        <f>IF(【2】見・謝金!$AH9="",IF($Q9="講習料",IF($E9="","",TIME(HOUR($G9-$E9),ROUNDUP(MINUTE($G9-$E9)/30,0)*30,0)*24),""),IF(OR(【2】見・謝金!$E9&lt;&gt;$E9,【2】見・謝金!$G9&lt;&gt;$G9),TIME(HOUR($G9-$E9),ROUNDUP(MINUTE($G9-$E9)/30,0)*30,0)*24,IF($Q9&lt;&gt;"講習料","",【2】見・謝金!$AH9)))</f>
        <v/>
      </c>
      <c r="AI9" s="526" t="str">
        <f>IF($AH9="","",IF(OR($O9="",$M9=""),"",IF($P9="サブ",VLOOKUP($O9,単価表!$A$34:$C$38,MATCH($M9,単価表!$A$34:$C$34,0),0)/2,VLOOKUP($O9,単価表!$A$34:$C$38,MATCH($M9,単価表!$A$34:$C$34,0),0))))</f>
        <v/>
      </c>
      <c r="AJ9" s="493" t="str">
        <f t="shared" si="6"/>
        <v/>
      </c>
      <c r="AK9" s="525" t="str">
        <f>IF(【2】見・謝金!$AK9="",IF($Q9="検討会(法人参加)",IF($E9="","",TIME(HOUR($G9-$E9),ROUNDUP(MINUTE($G9-$E9)/30,0)*30,0)*24),""),IF(OR(【2】見・謝金!$E9&lt;&gt;$E9,【2】見・謝金!$G9&lt;&gt;$G9),TIME(HOUR($G9-$E9),ROUNDUP(MINUTE($G9-$E9)/30,0)*30,0)*24,IF($Q9&lt;&gt;"検討会(法人参加)","",【2】見・謝金!$AK9)))</f>
        <v/>
      </c>
      <c r="AL9" s="595" t="str">
        <f>IF($AK9="","",IF(OR($O9="",$M9=""),"",VLOOKUP($O9,単価表!$A$34:$C$38,MATCH($M9,単価表!$A$34:$C$34,0),0)/2))</f>
        <v/>
      </c>
      <c r="AM9" s="493" t="str">
        <f t="shared" si="7"/>
        <v/>
      </c>
      <c r="AN9" s="529"/>
      <c r="AO9" s="508" t="str">
        <f>IF(【2】見・謝金!$AO9="","",【2】見・謝金!$AO9)</f>
        <v/>
      </c>
    </row>
    <row r="10" spans="3:41" ht="27.75" customHeight="1">
      <c r="D10" s="695" t="str">
        <f>IF(【2】見・謝金!D10="","",【2】見・謝金!D10)</f>
        <v/>
      </c>
      <c r="E10" s="531" t="str">
        <f>IF(【2】見・謝金!E10="","",【2】見・謝金!E10)</f>
        <v/>
      </c>
      <c r="F10" s="482" t="s">
        <v>257</v>
      </c>
      <c r="G10" s="483" t="str">
        <f>IF(【2】見・謝金!G10="","",【2】見・謝金!G10)</f>
        <v/>
      </c>
      <c r="H10" s="484" t="str">
        <f>IF(【2】見・謝金!H10="","",【2】見・謝金!H10)</f>
        <v/>
      </c>
      <c r="I10" s="1046" t="str">
        <f>IF(【2】見・謝金!I10="","",【2】見・謝金!I10)</f>
        <v/>
      </c>
      <c r="J10" s="1046"/>
      <c r="K10" s="496" t="str">
        <f>IF(【2】見・謝金!K10="","",【2】見・謝金!K10)</f>
        <v/>
      </c>
      <c r="L10" s="496" t="str">
        <f>IF(【2】見・謝金!L10="","",【2】見・謝金!L10)</f>
        <v/>
      </c>
      <c r="M10" s="484" t="str">
        <f>IF(【2】見・謝金!M10="","",【2】見・謝金!M10)</f>
        <v/>
      </c>
      <c r="N10" s="486" t="str">
        <f>IF(【2】見・謝金!N10="","",【2】見・謝金!N10)</f>
        <v/>
      </c>
      <c r="O10" s="523" t="str">
        <f>IF(【2】見・謝金!O10="","",【2】見・謝金!O10)</f>
        <v/>
      </c>
      <c r="P10" s="523" t="str">
        <f>IF(【2】見・謝金!P10="","",【2】見・謝金!P10)</f>
        <v/>
      </c>
      <c r="Q10" s="524" t="str">
        <f>IF(【2】見・謝金!Q10="","",【2】見・謝金!Q10)</f>
        <v/>
      </c>
      <c r="R10" s="530" t="str">
        <f>IF(【2】見・謝金!$R10="",IF($Q10="講師",IF($E10="","",TIME(HOUR($G10-$E10),ROUNDUP(MINUTE($G10-$E10)/30,0)*30,0)*24),""),IF(OR(【2】見・謝金!$E10&lt;&gt;$E10,【2】見・謝金!$G10&lt;&gt;$G10),TIME(HOUR($G10-$E10),ROUNDUP(MINUTE($G10-$E10)/30,0)*30,0)*24,IF($Q10&lt;&gt;"講師","",【2】見・謝金!$R10)))</f>
        <v/>
      </c>
      <c r="S10" s="526" t="str">
        <f>IF($R10="","",IF(OR($O10="",$M10=""),"",IF($P10="サブ",VLOOKUP($O10,単価表!$A$5:$C$14,MATCH($M10,単価表!$A$5:$C$5,0),0)/2,VLOOKUP($O10,単価表!$A$5:$C$14,MATCH($M10,単価表!$A$5:$C$5,0),0))))</f>
        <v/>
      </c>
      <c r="T10" s="493" t="str">
        <f t="shared" si="0"/>
        <v/>
      </c>
      <c r="U10" s="530" t="str">
        <f>IF(【2】見・謝金!$U10="",IF($Q10="検討会等参加",IF($E10="","",TIME(HOUR($G10-$E10),ROUNDUP(MINUTE($G10-$E10)/30,0)*30,0)*24),""),IF(OR(【2】見・謝金!$E10&lt;&gt;$E10,【2】見・謝金!$G10&lt;&gt;$G10),TIME(HOUR($G10-$E10),ROUNDUP(MINUTE($G10-$E10)/30,0)*30,0)*24,IF($Q10&lt;&gt;"検討会等参加","",【2】見・謝金!$U10)))</f>
        <v/>
      </c>
      <c r="V10" s="526" t="str">
        <f>IF($U10="","",IF(OR($M10="",$O10=""),"",VLOOKUP($O10,単価表!$A$5:$C$11,MATCH($M10,単価表!$A$5:$C$5,0),0)/2))</f>
        <v/>
      </c>
      <c r="W10" s="493" t="str">
        <f t="shared" si="1"/>
        <v/>
      </c>
      <c r="X10" s="486" t="str">
        <f>IF(【2】見・謝金!X10="","",【2】見・謝金!X10)</f>
        <v/>
      </c>
      <c r="Y10" s="527" t="str">
        <f>IF(【2】見・謝金!Y10="","",【2】見・謝金!Y10)</f>
        <v/>
      </c>
      <c r="Z10" s="484" t="str">
        <f>IF(【2】見・謝金!Z10="","",【2】見・謝金!Z10)</f>
        <v/>
      </c>
      <c r="AA10" s="493" t="str">
        <f t="shared" si="2"/>
        <v/>
      </c>
      <c r="AB10" s="493" t="str">
        <f t="shared" si="3"/>
        <v/>
      </c>
      <c r="AC10" s="528" t="str">
        <f>IF(【2】見・謝金!AC10="","",【2】見・謝金!AC10)</f>
        <v/>
      </c>
      <c r="AD10" s="484" t="str">
        <f>IF(【2】見・謝金!AD10="","",【2】見・謝金!AD10)</f>
        <v/>
      </c>
      <c r="AE10" s="493" t="str">
        <f t="shared" si="4"/>
        <v/>
      </c>
      <c r="AF10" s="493"/>
      <c r="AG10" s="493" t="str">
        <f t="shared" si="5"/>
        <v/>
      </c>
      <c r="AH10" s="530" t="str">
        <f>IF(【2】見・謝金!$AH10="",IF($Q10="講習料",IF($E10="","",TIME(HOUR($G10-$E10),ROUNDUP(MINUTE($G10-$E10)/30,0)*30,0)*24),""),IF(OR(【2】見・謝金!$E10&lt;&gt;$E10,【2】見・謝金!$G10&lt;&gt;$G10),TIME(HOUR($G10-$E10),ROUNDUP(MINUTE($G10-$E10)/30,0)*30,0)*24,IF($Q10&lt;&gt;"講習料","",【2】見・謝金!$AH10)))</f>
        <v/>
      </c>
      <c r="AI10" s="526" t="str">
        <f>IF($AH10="","",IF(OR($O10="",$M10=""),"",IF($P10="サブ",VLOOKUP($O10,単価表!$A$34:$C$38,MATCH($M10,単価表!$A$34:$C$34,0),0)/2,VLOOKUP($O10,単価表!$A$34:$C$38,MATCH($M10,単価表!$A$34:$C$34,0),0))))</f>
        <v/>
      </c>
      <c r="AJ10" s="493" t="str">
        <f t="shared" si="6"/>
        <v/>
      </c>
      <c r="AK10" s="530" t="str">
        <f>IF(【2】見・謝金!$AK10="",IF($Q10="検討会(法人参加)",IF($E10="","",TIME(HOUR($G10-$E10),ROUNDUP(MINUTE($G10-$E10)/30,0)*30,0)*24),""),IF(OR(【2】見・謝金!$E10&lt;&gt;$E10,【2】見・謝金!$G10&lt;&gt;$G10),TIME(HOUR($G10-$E10),ROUNDUP(MINUTE($G10-$E10)/30,0)*30,0)*24,IF($Q10&lt;&gt;"検討会(法人参加)","",【2】見・謝金!$AK10)))</f>
        <v/>
      </c>
      <c r="AL10" s="593" t="str">
        <f>IF($AK10="","",IF(OR($O10="",$M10=""),"",VLOOKUP($O10,単価表!$A$34:$C$38,MATCH($M10,単価表!$A$34:$C$34,0),0)/2))</f>
        <v/>
      </c>
      <c r="AM10" s="493" t="str">
        <f t="shared" si="7"/>
        <v/>
      </c>
      <c r="AN10" s="529"/>
      <c r="AO10" s="508" t="str">
        <f>IF(【2】見・謝金!$AO10="","",【2】見・謝金!$AO10)</f>
        <v/>
      </c>
    </row>
    <row r="11" spans="3:41" ht="27.75" customHeight="1">
      <c r="D11" s="695" t="str">
        <f>IF(【2】見・謝金!D11="","",【2】見・謝金!D11)</f>
        <v/>
      </c>
      <c r="E11" s="531" t="str">
        <f>IF(【2】見・謝金!E11="","",【2】見・謝金!E11)</f>
        <v/>
      </c>
      <c r="F11" s="482" t="s">
        <v>258</v>
      </c>
      <c r="G11" s="483" t="str">
        <f>IF(【2】見・謝金!G11="","",【2】見・謝金!G11)</f>
        <v/>
      </c>
      <c r="H11" s="484" t="str">
        <f>IF(【2】見・謝金!H11="","",【2】見・謝金!H11)</f>
        <v/>
      </c>
      <c r="I11" s="1046" t="str">
        <f>IF(【2】見・謝金!I11="","",【2】見・謝金!I11)</f>
        <v/>
      </c>
      <c r="J11" s="1046"/>
      <c r="K11" s="496" t="str">
        <f>IF(【2】見・謝金!K11="","",【2】見・謝金!K11)</f>
        <v/>
      </c>
      <c r="L11" s="496" t="str">
        <f>IF(【2】見・謝金!L11="","",【2】見・謝金!L11)</f>
        <v/>
      </c>
      <c r="M11" s="485" t="str">
        <f>IF(【2】見・謝金!M11="","",【2】見・謝金!M11)</f>
        <v/>
      </c>
      <c r="N11" s="486" t="str">
        <f>IF(【2】見・謝金!N11="","",【2】見・謝金!N11)</f>
        <v/>
      </c>
      <c r="O11" s="523" t="str">
        <f>IF(【2】見・謝金!O11="","",【2】見・謝金!O11)</f>
        <v/>
      </c>
      <c r="P11" s="523" t="str">
        <f>IF(【2】見・謝金!P11="","",【2】見・謝金!P11)</f>
        <v/>
      </c>
      <c r="Q11" s="524" t="str">
        <f>IF(【2】見・謝金!Q11="","",【2】見・謝金!Q11)</f>
        <v/>
      </c>
      <c r="R11" s="525" t="str">
        <f>IF(【2】見・謝金!$R11="",IF($Q11="講師",IF($E11="","",TIME(HOUR($G11-$E11),ROUNDUP(MINUTE($G11-$E11)/30,0)*30,0)*24),""),IF(OR(【2】見・謝金!$E11&lt;&gt;$E11,【2】見・謝金!$G11&lt;&gt;$G11),TIME(HOUR($G11-$E11),ROUNDUP(MINUTE($G11-$E11)/30,0)*30,0)*24,IF($Q11&lt;&gt;"講師","",【2】見・謝金!$R11)))</f>
        <v/>
      </c>
      <c r="S11" s="526" t="str">
        <f>IF($R11="","",IF(OR($O11="",$M11=""),"",IF($P11="サブ",VLOOKUP($O11,単価表!$A$5:$C$14,MATCH($M11,単価表!$A$5:$C$5,0),0)/2,VLOOKUP($O11,単価表!$A$5:$C$14,MATCH($M11,単価表!$A$5:$C$5,0),0))))</f>
        <v/>
      </c>
      <c r="T11" s="493" t="str">
        <f t="shared" si="0"/>
        <v/>
      </c>
      <c r="U11" s="525" t="str">
        <f>IF(【2】見・謝金!$U11="",IF($Q11="検討会等参加",IF($E11="","",TIME(HOUR($G11-$E11),ROUNDUP(MINUTE($G11-$E11)/30,0)*30,0)*24),""),IF(OR(【2】見・謝金!$E11&lt;&gt;$E11,【2】見・謝金!$G11&lt;&gt;$G11),TIME(HOUR($G11-$E11),ROUNDUP(MINUTE($G11-$E11)/30,0)*30,0)*24,IF($Q11&lt;&gt;"検討会等参加","",【2】見・謝金!$U11)))</f>
        <v/>
      </c>
      <c r="V11" s="526" t="str">
        <f>IF($U11="","",IF(OR($M11="",$O11=""),"",VLOOKUP($O11,単価表!$A$5:$C$11,MATCH($M11,単価表!$A$5:$C$5,0),0)/2))</f>
        <v/>
      </c>
      <c r="W11" s="493" t="str">
        <f t="shared" si="1"/>
        <v/>
      </c>
      <c r="X11" s="486" t="str">
        <f>IF(【2】見・謝金!X11="","",【2】見・謝金!X11)</f>
        <v/>
      </c>
      <c r="Y11" s="527" t="str">
        <f>IF(【2】見・謝金!Y11="","",【2】見・謝金!Y11)</f>
        <v/>
      </c>
      <c r="Z11" s="485" t="str">
        <f>IF(【2】見・謝金!Z11="","",【2】見・謝金!Z11)</f>
        <v/>
      </c>
      <c r="AA11" s="493" t="str">
        <f t="shared" si="2"/>
        <v/>
      </c>
      <c r="AB11" s="493" t="str">
        <f t="shared" si="3"/>
        <v/>
      </c>
      <c r="AC11" s="528" t="str">
        <f>IF(【2】見・謝金!AC11="","",【2】見・謝金!AC11)</f>
        <v/>
      </c>
      <c r="AD11" s="484" t="str">
        <f>IF(【2】見・謝金!AD11="","",【2】見・謝金!AD11)</f>
        <v/>
      </c>
      <c r="AE11" s="493" t="str">
        <f t="shared" si="4"/>
        <v/>
      </c>
      <c r="AF11" s="493"/>
      <c r="AG11" s="493" t="str">
        <f t="shared" si="5"/>
        <v/>
      </c>
      <c r="AH11" s="525" t="str">
        <f>IF(【2】見・謝金!$AH11="",IF($Q11="講習料",IF($E11="","",TIME(HOUR($G11-$E11),ROUNDUP(MINUTE($G11-$E11)/30,0)*30,0)*24),""),IF(OR(【2】見・謝金!$E11&lt;&gt;$E11,【2】見・謝金!$G11&lt;&gt;$G11),TIME(HOUR($G11-$E11),ROUNDUP(MINUTE($G11-$E11)/30,0)*30,0)*24,IF($Q11&lt;&gt;"講習料","",【2】見・謝金!$AH11)))</f>
        <v/>
      </c>
      <c r="AI11" s="526" t="str">
        <f>IF($AH11="","",IF(OR($O11="",$M11=""),"",IF($P11="サブ",VLOOKUP($O11,単価表!$A$34:$C$38,MATCH($M11,単価表!$A$34:$C$34,0),0)/2,VLOOKUP($O11,単価表!$A$34:$C$38,MATCH($M11,単価表!$A$34:$C$34,0),0))))</f>
        <v/>
      </c>
      <c r="AJ11" s="493" t="str">
        <f t="shared" si="6"/>
        <v/>
      </c>
      <c r="AK11" s="525" t="str">
        <f>IF(【2】見・謝金!$AK11="",IF($Q11="検討会(法人参加)",IF($E11="","",TIME(HOUR($G11-$E11),ROUNDUP(MINUTE($G11-$E11)/30,0)*30,0)*24),""),IF(OR(【2】見・謝金!$E11&lt;&gt;$E11,【2】見・謝金!$G11&lt;&gt;$G11),TIME(HOUR($G11-$E11),ROUNDUP(MINUTE($G11-$E11)/30,0)*30,0)*24,IF($Q11&lt;&gt;"検討会(法人参加)","",【2】見・謝金!$AK11)))</f>
        <v/>
      </c>
      <c r="AL11" s="595" t="str">
        <f>IF($AK11="","",IF(OR($O11="",$M11=""),"",VLOOKUP($O11,単価表!$A$34:$C$38,MATCH($M11,単価表!$A$34:$C$34,0),0)/2))</f>
        <v/>
      </c>
      <c r="AM11" s="493" t="str">
        <f t="shared" si="7"/>
        <v/>
      </c>
      <c r="AN11" s="529"/>
      <c r="AO11" s="508" t="str">
        <f>IF(【2】見・謝金!$AO11="","",【2】見・謝金!$AO11)</f>
        <v/>
      </c>
    </row>
    <row r="12" spans="3:41" ht="27.75" customHeight="1">
      <c r="D12" s="695" t="str">
        <f>IF(【2】見・謝金!D12="","",【2】見・謝金!D12)</f>
        <v/>
      </c>
      <c r="E12" s="531" t="str">
        <f>IF(【2】見・謝金!E12="","",【2】見・謝金!E12)</f>
        <v/>
      </c>
      <c r="F12" s="482" t="s">
        <v>257</v>
      </c>
      <c r="G12" s="483" t="str">
        <f>IF(【2】見・謝金!G12="","",【2】見・謝金!G12)</f>
        <v/>
      </c>
      <c r="H12" s="484" t="str">
        <f>IF(【2】見・謝金!H12="","",【2】見・謝金!H12)</f>
        <v/>
      </c>
      <c r="I12" s="1046" t="str">
        <f>IF(【2】見・謝金!I12="","",【2】見・謝金!I12)</f>
        <v/>
      </c>
      <c r="J12" s="1046"/>
      <c r="K12" s="496" t="str">
        <f>IF(【2】見・謝金!K12="","",【2】見・謝金!K12)</f>
        <v/>
      </c>
      <c r="L12" s="496" t="str">
        <f>IF(【2】見・謝金!L12="","",【2】見・謝金!L12)</f>
        <v/>
      </c>
      <c r="M12" s="484" t="str">
        <f>IF(【2】見・謝金!M12="","",【2】見・謝金!M12)</f>
        <v/>
      </c>
      <c r="N12" s="486" t="str">
        <f>IF(【2】見・謝金!N12="","",【2】見・謝金!N12)</f>
        <v/>
      </c>
      <c r="O12" s="523" t="str">
        <f>IF(【2】見・謝金!O12="","",【2】見・謝金!O12)</f>
        <v/>
      </c>
      <c r="P12" s="523" t="str">
        <f>IF(【2】見・謝金!P12="","",【2】見・謝金!P12)</f>
        <v/>
      </c>
      <c r="Q12" s="524" t="str">
        <f>IF(【2】見・謝金!Q12="","",【2】見・謝金!Q12)</f>
        <v/>
      </c>
      <c r="R12" s="530" t="str">
        <f>IF(【2】見・謝金!$R12="",IF($Q12="講師",IF($E12="","",TIME(HOUR($G12-$E12),ROUNDUP(MINUTE($G12-$E12)/30,0)*30,0)*24),""),IF(OR(【2】見・謝金!$E12&lt;&gt;$E12,【2】見・謝金!$G12&lt;&gt;$G12),TIME(HOUR($G12-$E12),ROUNDUP(MINUTE($G12-$E12)/30,0)*30,0)*24,IF($Q12&lt;&gt;"講師","",【2】見・謝金!$R12)))</f>
        <v/>
      </c>
      <c r="S12" s="526" t="str">
        <f>IF($R12="","",IF(OR($O12="",$M12=""),"",IF($P12="サブ",VLOOKUP($O12,単価表!$A$5:$C$14,MATCH($M12,単価表!$A$5:$C$5,0),0)/2,VLOOKUP($O12,単価表!$A$5:$C$14,MATCH($M12,単価表!$A$5:$C$5,0),0))))</f>
        <v/>
      </c>
      <c r="T12" s="493" t="str">
        <f t="shared" si="0"/>
        <v/>
      </c>
      <c r="U12" s="530" t="str">
        <f>IF(【2】見・謝金!$U12="",IF($Q12="検討会等参加",IF($E12="","",TIME(HOUR($G12-$E12),ROUNDUP(MINUTE($G12-$E12)/30,0)*30,0)*24),""),IF(OR(【2】見・謝金!$E12&lt;&gt;$E12,【2】見・謝金!$G12&lt;&gt;$G12),TIME(HOUR($G12-$E12),ROUNDUP(MINUTE($G12-$E12)/30,0)*30,0)*24,IF($Q12&lt;&gt;"検討会等参加","",【2】見・謝金!$U12)))</f>
        <v/>
      </c>
      <c r="V12" s="526" t="str">
        <f>IF($U12="","",IF(OR($M12="",$O12=""),"",VLOOKUP($O12,単価表!$A$5:$C$11,MATCH($M12,単価表!$A$5:$C$5,0),0)/2))</f>
        <v/>
      </c>
      <c r="W12" s="493" t="str">
        <f t="shared" si="1"/>
        <v/>
      </c>
      <c r="X12" s="486" t="str">
        <f>IF(【2】見・謝金!X12="","",【2】見・謝金!X12)</f>
        <v/>
      </c>
      <c r="Y12" s="527" t="str">
        <f>IF(【2】見・謝金!Y12="","",【2】見・謝金!Y12)</f>
        <v/>
      </c>
      <c r="Z12" s="484" t="str">
        <f>IF(【2】見・謝金!Z12="","",【2】見・謝金!Z12)</f>
        <v/>
      </c>
      <c r="AA12" s="493" t="str">
        <f t="shared" si="2"/>
        <v/>
      </c>
      <c r="AB12" s="493" t="str">
        <f t="shared" si="3"/>
        <v/>
      </c>
      <c r="AC12" s="528" t="str">
        <f>IF(【2】見・謝金!AC12="","",【2】見・謝金!AC12)</f>
        <v/>
      </c>
      <c r="AD12" s="484" t="str">
        <f>IF(【2】見・謝金!AD12="","",【2】見・謝金!AD12)</f>
        <v/>
      </c>
      <c r="AE12" s="493" t="str">
        <f t="shared" si="4"/>
        <v/>
      </c>
      <c r="AF12" s="493"/>
      <c r="AG12" s="493" t="str">
        <f t="shared" si="5"/>
        <v/>
      </c>
      <c r="AH12" s="530" t="str">
        <f>IF(【2】見・謝金!$AH12="",IF($Q12="講習料",IF($E12="","",TIME(HOUR($G12-$E12),ROUNDUP(MINUTE($G12-$E12)/30,0)*30,0)*24),""),IF(OR(【2】見・謝金!$E12&lt;&gt;$E12,【2】見・謝金!$G12&lt;&gt;$G12),TIME(HOUR($G12-$E12),ROUNDUP(MINUTE($G12-$E12)/30,0)*30,0)*24,IF($Q12&lt;&gt;"講習料","",【2】見・謝金!$AH12)))</f>
        <v/>
      </c>
      <c r="AI12" s="526" t="str">
        <f>IF($AH12="","",IF(OR($O12="",$M12=""),"",IF($P12="サブ",VLOOKUP($O12,単価表!$A$34:$C$38,MATCH($M12,単価表!$A$34:$C$34,0),0)/2,VLOOKUP($O12,単価表!$A$34:$C$38,MATCH($M12,単価表!$A$34:$C$34,0),0))))</f>
        <v/>
      </c>
      <c r="AJ12" s="493" t="str">
        <f t="shared" si="6"/>
        <v/>
      </c>
      <c r="AK12" s="530" t="str">
        <f>IF(【2】見・謝金!$AK12="",IF($Q12="検討会(法人参加)",IF($E12="","",TIME(HOUR($G12-$E12),ROUNDUP(MINUTE($G12-$E12)/30,0)*30,0)*24),""),IF(OR(【2】見・謝金!$E12&lt;&gt;$E12,【2】見・謝金!$G12&lt;&gt;$G12),TIME(HOUR($G12-$E12),ROUNDUP(MINUTE($G12-$E12)/30,0)*30,0)*24,IF($Q12&lt;&gt;"検討会(法人参加)","",【2】見・謝金!$AK12)))</f>
        <v/>
      </c>
      <c r="AL12" s="593" t="str">
        <f>IF($AK12="","",IF(OR($O12="",$M12=""),"",VLOOKUP($O12,単価表!$A$34:$C$38,MATCH($M12,単価表!$A$34:$C$34,0),0)/2))</f>
        <v/>
      </c>
      <c r="AM12" s="493" t="str">
        <f t="shared" si="7"/>
        <v/>
      </c>
      <c r="AN12" s="529"/>
      <c r="AO12" s="508" t="str">
        <f>IF(【2】見・謝金!$AO12="","",【2】見・謝金!$AO12)</f>
        <v/>
      </c>
    </row>
    <row r="13" spans="3:41" ht="27.75" customHeight="1">
      <c r="D13" s="695" t="str">
        <f>IF(【2】見・謝金!D13="","",【2】見・謝金!D13)</f>
        <v/>
      </c>
      <c r="E13" s="531" t="str">
        <f>IF(【2】見・謝金!E13="","",【2】見・謝金!E13)</f>
        <v/>
      </c>
      <c r="F13" s="482" t="s">
        <v>258</v>
      </c>
      <c r="G13" s="483" t="str">
        <f>IF(【2】見・謝金!G13="","",【2】見・謝金!G13)</f>
        <v/>
      </c>
      <c r="H13" s="484" t="str">
        <f>IF(【2】見・謝金!H13="","",【2】見・謝金!H13)</f>
        <v/>
      </c>
      <c r="I13" s="1046" t="str">
        <f>IF(【2】見・謝金!I13="","",【2】見・謝金!I13)</f>
        <v/>
      </c>
      <c r="J13" s="1046"/>
      <c r="K13" s="496" t="str">
        <f>IF(【2】見・謝金!K13="","",【2】見・謝金!K13)</f>
        <v/>
      </c>
      <c r="L13" s="496" t="str">
        <f>IF(【2】見・謝金!L13="","",【2】見・謝金!L13)</f>
        <v/>
      </c>
      <c r="M13" s="485" t="str">
        <f>IF(【2】見・謝金!M13="","",【2】見・謝金!M13)</f>
        <v/>
      </c>
      <c r="N13" s="486" t="str">
        <f>IF(【2】見・謝金!N13="","",【2】見・謝金!N13)</f>
        <v/>
      </c>
      <c r="O13" s="523" t="str">
        <f>IF(【2】見・謝金!O13="","",【2】見・謝金!O13)</f>
        <v/>
      </c>
      <c r="P13" s="523" t="str">
        <f>IF(【2】見・謝金!P13="","",【2】見・謝金!P13)</f>
        <v/>
      </c>
      <c r="Q13" s="524" t="str">
        <f>IF(【2】見・謝金!Q13="","",【2】見・謝金!Q13)</f>
        <v/>
      </c>
      <c r="R13" s="525" t="str">
        <f>IF(【2】見・謝金!$R13="",IF($Q13="講師",IF($E13="","",TIME(HOUR($G13-$E13),ROUNDUP(MINUTE($G13-$E13)/30,0)*30,0)*24),""),IF(OR(【2】見・謝金!$E13&lt;&gt;$E13,【2】見・謝金!$G13&lt;&gt;$G13),TIME(HOUR($G13-$E13),ROUNDUP(MINUTE($G13-$E13)/30,0)*30,0)*24,IF($Q13&lt;&gt;"講師","",【2】見・謝金!$R13)))</f>
        <v/>
      </c>
      <c r="S13" s="526" t="str">
        <f>IF($R13="","",IF(OR($O13="",$M13=""),"",IF($P13="サブ",VLOOKUP($O13,単価表!$A$5:$C$14,MATCH($M13,単価表!$A$5:$C$5,0),0)/2,VLOOKUP($O13,単価表!$A$5:$C$14,MATCH($M13,単価表!$A$5:$C$5,0),0))))</f>
        <v/>
      </c>
      <c r="T13" s="493" t="str">
        <f t="shared" si="0"/>
        <v/>
      </c>
      <c r="U13" s="525" t="str">
        <f>IF(【2】見・謝金!$U13="",IF($Q13="検討会等参加",IF($E13="","",TIME(HOUR($G13-$E13),ROUNDUP(MINUTE($G13-$E13)/30,0)*30,0)*24),""),IF(OR(【2】見・謝金!$E13&lt;&gt;$E13,【2】見・謝金!$G13&lt;&gt;$G13),TIME(HOUR($G13-$E13),ROUNDUP(MINUTE($G13-$E13)/30,0)*30,0)*24,IF($Q13&lt;&gt;"検討会等参加","",【2】見・謝金!$U13)))</f>
        <v/>
      </c>
      <c r="V13" s="526" t="str">
        <f>IF($U13="","",IF(OR($M13="",$O13=""),"",VLOOKUP($O13,単価表!$A$5:$C$11,MATCH($M13,単価表!$A$5:$C$5,0),0)/2))</f>
        <v/>
      </c>
      <c r="W13" s="493" t="str">
        <f t="shared" si="1"/>
        <v/>
      </c>
      <c r="X13" s="486" t="str">
        <f>IF(【2】見・謝金!X13="","",【2】見・謝金!X13)</f>
        <v/>
      </c>
      <c r="Y13" s="527" t="str">
        <f>IF(【2】見・謝金!Y13="","",【2】見・謝金!Y13)</f>
        <v/>
      </c>
      <c r="Z13" s="485" t="str">
        <f>IF(【2】見・謝金!Z13="","",【2】見・謝金!Z13)</f>
        <v/>
      </c>
      <c r="AA13" s="493" t="str">
        <f t="shared" si="2"/>
        <v/>
      </c>
      <c r="AB13" s="493" t="str">
        <f t="shared" si="3"/>
        <v/>
      </c>
      <c r="AC13" s="528" t="str">
        <f>IF(【2】見・謝金!AC13="","",【2】見・謝金!AC13)</f>
        <v/>
      </c>
      <c r="AD13" s="484" t="str">
        <f>IF(【2】見・謝金!AD13="","",【2】見・謝金!AD13)</f>
        <v/>
      </c>
      <c r="AE13" s="493" t="str">
        <f t="shared" si="4"/>
        <v/>
      </c>
      <c r="AF13" s="493"/>
      <c r="AG13" s="493" t="str">
        <f t="shared" si="5"/>
        <v/>
      </c>
      <c r="AH13" s="525" t="str">
        <f>IF(【2】見・謝金!$AH13="",IF($Q13="講習料",IF($E13="","",TIME(HOUR($G13-$E13),ROUNDUP(MINUTE($G13-$E13)/30,0)*30,0)*24),""),IF(OR(【2】見・謝金!$E13&lt;&gt;$E13,【2】見・謝金!$G13&lt;&gt;$G13),TIME(HOUR($G13-$E13),ROUNDUP(MINUTE($G13-$E13)/30,0)*30,0)*24,IF($Q13&lt;&gt;"講習料","",【2】見・謝金!$AH13)))</f>
        <v/>
      </c>
      <c r="AI13" s="526" t="str">
        <f>IF($AH13="","",IF(OR($O13="",$M13=""),"",IF($P13="サブ",VLOOKUP($O13,単価表!$A$34:$C$38,MATCH($M13,単価表!$A$34:$C$34,0),0)/2,VLOOKUP($O13,単価表!$A$34:$C$38,MATCH($M13,単価表!$A$34:$C$34,0),0))))</f>
        <v/>
      </c>
      <c r="AJ13" s="493" t="str">
        <f t="shared" si="6"/>
        <v/>
      </c>
      <c r="AK13" s="525" t="str">
        <f>IF(【2】見・謝金!$AK13="",IF($Q13="検討会(法人参加)",IF($E13="","",TIME(HOUR($G13-$E13),ROUNDUP(MINUTE($G13-$E13)/30,0)*30,0)*24),""),IF(OR(【2】見・謝金!$E13&lt;&gt;$E13,【2】見・謝金!$G13&lt;&gt;$G13),TIME(HOUR($G13-$E13),ROUNDUP(MINUTE($G13-$E13)/30,0)*30,0)*24,IF($Q13&lt;&gt;"検討会(法人参加)","",【2】見・謝金!$AK13)))</f>
        <v/>
      </c>
      <c r="AL13" s="595" t="str">
        <f>IF($AK13="","",IF(OR($O13="",$M13=""),"",VLOOKUP($O13,単価表!$A$34:$C$38,MATCH($M13,単価表!$A$34:$C$34,0),0)/2))</f>
        <v/>
      </c>
      <c r="AM13" s="493" t="str">
        <f t="shared" si="7"/>
        <v/>
      </c>
      <c r="AN13" s="529"/>
      <c r="AO13" s="508" t="str">
        <f>IF(【2】見・謝金!$AO13="","",【2】見・謝金!$AO13)</f>
        <v/>
      </c>
    </row>
    <row r="14" spans="3:41" ht="27.75" customHeight="1">
      <c r="D14" s="695" t="str">
        <f>IF(【2】見・謝金!D14="","",【2】見・謝金!D14)</f>
        <v/>
      </c>
      <c r="E14" s="531" t="str">
        <f>IF(【2】見・謝金!E14="","",【2】見・謝金!E14)</f>
        <v/>
      </c>
      <c r="F14" s="482" t="s">
        <v>257</v>
      </c>
      <c r="G14" s="483" t="str">
        <f>IF(【2】見・謝金!G14="","",【2】見・謝金!G14)</f>
        <v/>
      </c>
      <c r="H14" s="484" t="str">
        <f>IF(【2】見・謝金!H14="","",【2】見・謝金!H14)</f>
        <v/>
      </c>
      <c r="I14" s="1046" t="str">
        <f>IF(【2】見・謝金!I14="","",【2】見・謝金!I14)</f>
        <v/>
      </c>
      <c r="J14" s="1046"/>
      <c r="K14" s="496" t="str">
        <f>IF(【2】見・謝金!K14="","",【2】見・謝金!K14)</f>
        <v/>
      </c>
      <c r="L14" s="496" t="str">
        <f>IF(【2】見・謝金!L14="","",【2】見・謝金!L14)</f>
        <v/>
      </c>
      <c r="M14" s="484" t="str">
        <f>IF(【2】見・謝金!M14="","",【2】見・謝金!M14)</f>
        <v/>
      </c>
      <c r="N14" s="486" t="str">
        <f>IF(【2】見・謝金!N14="","",【2】見・謝金!N14)</f>
        <v/>
      </c>
      <c r="O14" s="523" t="str">
        <f>IF(【2】見・謝金!O14="","",【2】見・謝金!O14)</f>
        <v/>
      </c>
      <c r="P14" s="523" t="str">
        <f>IF(【2】見・謝金!P14="","",【2】見・謝金!P14)</f>
        <v/>
      </c>
      <c r="Q14" s="524" t="str">
        <f>IF(【2】見・謝金!Q14="","",【2】見・謝金!Q14)</f>
        <v/>
      </c>
      <c r="R14" s="530" t="str">
        <f>IF(【2】見・謝金!$R14="",IF($Q14="講師",IF($E14="","",TIME(HOUR($G14-$E14),ROUNDUP(MINUTE($G14-$E14)/30,0)*30,0)*24),""),IF(OR(【2】見・謝金!$E14&lt;&gt;$E14,【2】見・謝金!$G14&lt;&gt;$G14),TIME(HOUR($G14-$E14),ROUNDUP(MINUTE($G14-$E14)/30,0)*30,0)*24,IF($Q14&lt;&gt;"講師","",【2】見・謝金!$R14)))</f>
        <v/>
      </c>
      <c r="S14" s="526" t="str">
        <f>IF($R14="","",IF(OR($O14="",$M14=""),"",IF($P14="サブ",VLOOKUP($O14,単価表!$A$5:$C$14,MATCH($M14,単価表!$A$5:$C$5,0),0)/2,VLOOKUP($O14,単価表!$A$5:$C$14,MATCH($M14,単価表!$A$5:$C$5,0),0))))</f>
        <v/>
      </c>
      <c r="T14" s="493" t="str">
        <f t="shared" si="0"/>
        <v/>
      </c>
      <c r="U14" s="530" t="str">
        <f>IF(【2】見・謝金!$U14="",IF($Q14="検討会等参加",IF($E14="","",TIME(HOUR($G14-$E14),ROUNDUP(MINUTE($G14-$E14)/30,0)*30,0)*24),""),IF(OR(【2】見・謝金!$E14&lt;&gt;$E14,【2】見・謝金!$G14&lt;&gt;$G14),TIME(HOUR($G14-$E14),ROUNDUP(MINUTE($G14-$E14)/30,0)*30,0)*24,IF($Q14&lt;&gt;"検討会等参加","",【2】見・謝金!$U14)))</f>
        <v/>
      </c>
      <c r="V14" s="526" t="str">
        <f>IF($U14="","",IF(OR($M14="",$O14=""),"",VLOOKUP($O14,単価表!$A$5:$C$11,MATCH($M14,単価表!$A$5:$C$5,0),0)/2))</f>
        <v/>
      </c>
      <c r="W14" s="493" t="str">
        <f t="shared" si="1"/>
        <v/>
      </c>
      <c r="X14" s="486" t="str">
        <f>IF(【2】見・謝金!X14="","",【2】見・謝金!X14)</f>
        <v/>
      </c>
      <c r="Y14" s="527" t="str">
        <f>IF(【2】見・謝金!Y14="","",【2】見・謝金!Y14)</f>
        <v/>
      </c>
      <c r="Z14" s="484" t="str">
        <f>IF(【2】見・謝金!Z14="","",【2】見・謝金!Z14)</f>
        <v/>
      </c>
      <c r="AA14" s="493" t="str">
        <f t="shared" si="2"/>
        <v/>
      </c>
      <c r="AB14" s="493" t="str">
        <f t="shared" si="3"/>
        <v/>
      </c>
      <c r="AC14" s="528" t="str">
        <f>IF(【2】見・謝金!AC14="","",【2】見・謝金!AC14)</f>
        <v/>
      </c>
      <c r="AD14" s="484" t="str">
        <f>IF(【2】見・謝金!AD14="","",【2】見・謝金!AD14)</f>
        <v/>
      </c>
      <c r="AE14" s="493" t="str">
        <f t="shared" si="4"/>
        <v/>
      </c>
      <c r="AF14" s="493"/>
      <c r="AG14" s="493" t="str">
        <f t="shared" si="5"/>
        <v/>
      </c>
      <c r="AH14" s="530" t="str">
        <f>IF(【2】見・謝金!$AH14="",IF($Q14="講習料",IF($E14="","",TIME(HOUR($G14-$E14),ROUNDUP(MINUTE($G14-$E14)/30,0)*30,0)*24),""),IF(OR(【2】見・謝金!$E14&lt;&gt;$E14,【2】見・謝金!$G14&lt;&gt;$G14),TIME(HOUR($G14-$E14),ROUNDUP(MINUTE($G14-$E14)/30,0)*30,0)*24,IF($Q14&lt;&gt;"講習料","",【2】見・謝金!$AH14)))</f>
        <v/>
      </c>
      <c r="AI14" s="526" t="str">
        <f>IF($AH14="","",IF(OR($O14="",$M14=""),"",IF($P14="サブ",VLOOKUP($O14,単価表!$A$34:$C$38,MATCH($M14,単価表!$A$34:$C$34,0),0)/2,VLOOKUP($O14,単価表!$A$34:$C$38,MATCH($M14,単価表!$A$34:$C$34,0),0))))</f>
        <v/>
      </c>
      <c r="AJ14" s="493" t="str">
        <f t="shared" si="6"/>
        <v/>
      </c>
      <c r="AK14" s="530" t="str">
        <f>IF(【2】見・謝金!$AK14="",IF($Q14="検討会(法人参加)",IF($E14="","",TIME(HOUR($G14-$E14),ROUNDUP(MINUTE($G14-$E14)/30,0)*30,0)*24),""),IF(OR(【2】見・謝金!$E14&lt;&gt;$E14,【2】見・謝金!$G14&lt;&gt;$G14),TIME(HOUR($G14-$E14),ROUNDUP(MINUTE($G14-$E14)/30,0)*30,0)*24,IF($Q14&lt;&gt;"検討会(法人参加)","",【2】見・謝金!$AK14)))</f>
        <v/>
      </c>
      <c r="AL14" s="593" t="str">
        <f>IF($AK14="","",IF(OR($O14="",$M14=""),"",VLOOKUP($O14,単価表!$A$34:$C$38,MATCH($M14,単価表!$A$34:$C$34,0),0)/2))</f>
        <v/>
      </c>
      <c r="AM14" s="493" t="str">
        <f t="shared" si="7"/>
        <v/>
      </c>
      <c r="AN14" s="529"/>
      <c r="AO14" s="508" t="str">
        <f>IF(【2】見・謝金!$AO14="","",【2】見・謝金!$AO14)</f>
        <v/>
      </c>
    </row>
    <row r="15" spans="3:41" ht="27.75" customHeight="1">
      <c r="D15" s="695" t="str">
        <f>IF(【2】見・謝金!D15="","",【2】見・謝金!D15)</f>
        <v/>
      </c>
      <c r="E15" s="531" t="str">
        <f>IF(【2】見・謝金!E15="","",【2】見・謝金!E15)</f>
        <v/>
      </c>
      <c r="F15" s="482" t="s">
        <v>258</v>
      </c>
      <c r="G15" s="483" t="str">
        <f>IF(【2】見・謝金!G15="","",【2】見・謝金!G15)</f>
        <v/>
      </c>
      <c r="H15" s="484" t="str">
        <f>IF(【2】見・謝金!H15="","",【2】見・謝金!H15)</f>
        <v/>
      </c>
      <c r="I15" s="1046" t="str">
        <f>IF(【2】見・謝金!I15="","",【2】見・謝金!I15)</f>
        <v/>
      </c>
      <c r="J15" s="1046"/>
      <c r="K15" s="496" t="str">
        <f>IF(【2】見・謝金!K15="","",【2】見・謝金!K15)</f>
        <v/>
      </c>
      <c r="L15" s="496" t="str">
        <f>IF(【2】見・謝金!L15="","",【2】見・謝金!L15)</f>
        <v/>
      </c>
      <c r="M15" s="485" t="str">
        <f>IF(【2】見・謝金!M15="","",【2】見・謝金!M15)</f>
        <v/>
      </c>
      <c r="N15" s="486" t="str">
        <f>IF(【2】見・謝金!N15="","",【2】見・謝金!N15)</f>
        <v/>
      </c>
      <c r="O15" s="523" t="str">
        <f>IF(【2】見・謝金!O15="","",【2】見・謝金!O15)</f>
        <v/>
      </c>
      <c r="P15" s="523" t="str">
        <f>IF(【2】見・謝金!P15="","",【2】見・謝金!P15)</f>
        <v/>
      </c>
      <c r="Q15" s="524" t="str">
        <f>IF(【2】見・謝金!Q15="","",【2】見・謝金!Q15)</f>
        <v/>
      </c>
      <c r="R15" s="525" t="str">
        <f>IF(【2】見・謝金!$R15="",IF($Q15="講師",IF($E15="","",TIME(HOUR($G15-$E15),ROUNDUP(MINUTE($G15-$E15)/30,0)*30,0)*24),""),IF(OR(【2】見・謝金!$E15&lt;&gt;$E15,【2】見・謝金!$G15&lt;&gt;$G15),TIME(HOUR($G15-$E15),ROUNDUP(MINUTE($G15-$E15)/30,0)*30,0)*24,IF($Q15&lt;&gt;"講師","",【2】見・謝金!$R15)))</f>
        <v/>
      </c>
      <c r="S15" s="526" t="str">
        <f>IF($R15="","",IF(OR($O15="",$M15=""),"",IF($P15="サブ",VLOOKUP($O15,単価表!$A$5:$C$14,MATCH($M15,単価表!$A$5:$C$5,0),0)/2,VLOOKUP($O15,単価表!$A$5:$C$14,MATCH($M15,単価表!$A$5:$C$5,0),0))))</f>
        <v/>
      </c>
      <c r="T15" s="493" t="str">
        <f t="shared" si="0"/>
        <v/>
      </c>
      <c r="U15" s="525" t="str">
        <f>IF(【2】見・謝金!$U15="",IF($Q15="検討会等参加",IF($E15="","",TIME(HOUR($G15-$E15),ROUNDUP(MINUTE($G15-$E15)/30,0)*30,0)*24),""),IF(OR(【2】見・謝金!$E15&lt;&gt;$E15,【2】見・謝金!$G15&lt;&gt;$G15),TIME(HOUR($G15-$E15),ROUNDUP(MINUTE($G15-$E15)/30,0)*30,0)*24,IF($Q15&lt;&gt;"検討会等参加","",【2】見・謝金!$U15)))</f>
        <v/>
      </c>
      <c r="V15" s="526" t="str">
        <f>IF($U15="","",IF(OR($M15="",$O15=""),"",VLOOKUP($O15,単価表!$A$5:$C$11,MATCH($M15,単価表!$A$5:$C$5,0),0)/2))</f>
        <v/>
      </c>
      <c r="W15" s="493" t="str">
        <f t="shared" si="1"/>
        <v/>
      </c>
      <c r="X15" s="486" t="str">
        <f>IF(【2】見・謝金!X15="","",【2】見・謝金!X15)</f>
        <v/>
      </c>
      <c r="Y15" s="527" t="str">
        <f>IF(【2】見・謝金!Y15="","",【2】見・謝金!Y15)</f>
        <v/>
      </c>
      <c r="Z15" s="485" t="str">
        <f>IF(【2】見・謝金!Z15="","",【2】見・謝金!Z15)</f>
        <v/>
      </c>
      <c r="AA15" s="493" t="str">
        <f t="shared" si="2"/>
        <v/>
      </c>
      <c r="AB15" s="493" t="str">
        <f t="shared" si="3"/>
        <v/>
      </c>
      <c r="AC15" s="528" t="str">
        <f>IF(【2】見・謝金!AC15="","",【2】見・謝金!AC15)</f>
        <v/>
      </c>
      <c r="AD15" s="484" t="str">
        <f>IF(【2】見・謝金!AD15="","",【2】見・謝金!AD15)</f>
        <v/>
      </c>
      <c r="AE15" s="493" t="str">
        <f t="shared" si="4"/>
        <v/>
      </c>
      <c r="AF15" s="493"/>
      <c r="AG15" s="493" t="str">
        <f t="shared" si="5"/>
        <v/>
      </c>
      <c r="AH15" s="525" t="str">
        <f>IF(【2】見・謝金!$AH15="",IF($Q15="講習料",IF($E15="","",TIME(HOUR($G15-$E15),ROUNDUP(MINUTE($G15-$E15)/30,0)*30,0)*24),""),IF(OR(【2】見・謝金!$E15&lt;&gt;$E15,【2】見・謝金!$G15&lt;&gt;$G15),TIME(HOUR($G15-$E15),ROUNDUP(MINUTE($G15-$E15)/30,0)*30,0)*24,IF($Q15&lt;&gt;"講習料","",【2】見・謝金!$AH15)))</f>
        <v/>
      </c>
      <c r="AI15" s="526" t="str">
        <f>IF($AH15="","",IF(OR($O15="",$M15=""),"",IF($P15="サブ",VLOOKUP($O15,単価表!$A$34:$C$38,MATCH($M15,単価表!$A$34:$C$34,0),0)/2,VLOOKUP($O15,単価表!$A$34:$C$38,MATCH($M15,単価表!$A$34:$C$34,0),0))))</f>
        <v/>
      </c>
      <c r="AJ15" s="493" t="str">
        <f t="shared" si="6"/>
        <v/>
      </c>
      <c r="AK15" s="525" t="str">
        <f>IF(【2】見・謝金!$AK15="",IF($Q15="検討会(法人参加)",IF($E15="","",TIME(HOUR($G15-$E15),ROUNDUP(MINUTE($G15-$E15)/30,0)*30,0)*24),""),IF(OR(【2】見・謝金!$E15&lt;&gt;$E15,【2】見・謝金!$G15&lt;&gt;$G15),TIME(HOUR($G15-$E15),ROUNDUP(MINUTE($G15-$E15)/30,0)*30,0)*24,IF($Q15&lt;&gt;"検討会(法人参加)","",【2】見・謝金!$AK15)))</f>
        <v/>
      </c>
      <c r="AL15" s="595" t="str">
        <f>IF($AK15="","",IF(OR($O15="",$M15=""),"",VLOOKUP($O15,単価表!$A$34:$C$38,MATCH($M15,単価表!$A$34:$C$34,0),0)/2))</f>
        <v/>
      </c>
      <c r="AM15" s="493" t="str">
        <f t="shared" si="7"/>
        <v/>
      </c>
      <c r="AN15" s="529"/>
      <c r="AO15" s="508" t="str">
        <f>IF(【2】見・謝金!$AO15="","",【2】見・謝金!$AO15)</f>
        <v/>
      </c>
    </row>
    <row r="16" spans="3:41" ht="27.75" customHeight="1">
      <c r="D16" s="695" t="str">
        <f>IF(【2】見・謝金!D16="","",【2】見・謝金!D16)</f>
        <v/>
      </c>
      <c r="E16" s="531" t="str">
        <f>IF(【2】見・謝金!E16="","",【2】見・謝金!E16)</f>
        <v/>
      </c>
      <c r="F16" s="482" t="s">
        <v>257</v>
      </c>
      <c r="G16" s="483" t="str">
        <f>IF(【2】見・謝金!G16="","",【2】見・謝金!G16)</f>
        <v/>
      </c>
      <c r="H16" s="484" t="str">
        <f>IF(【2】見・謝金!H16="","",【2】見・謝金!H16)</f>
        <v/>
      </c>
      <c r="I16" s="1046" t="str">
        <f>IF(【2】見・謝金!I16="","",【2】見・謝金!I16)</f>
        <v/>
      </c>
      <c r="J16" s="1046"/>
      <c r="K16" s="496" t="str">
        <f>IF(【2】見・謝金!K16="","",【2】見・謝金!K16)</f>
        <v/>
      </c>
      <c r="L16" s="496" t="str">
        <f>IF(【2】見・謝金!L16="","",【2】見・謝金!L16)</f>
        <v/>
      </c>
      <c r="M16" s="484" t="str">
        <f>IF(【2】見・謝金!M16="","",【2】見・謝金!M16)</f>
        <v/>
      </c>
      <c r="N16" s="486" t="str">
        <f>IF(【2】見・謝金!N16="","",【2】見・謝金!N16)</f>
        <v/>
      </c>
      <c r="O16" s="523" t="str">
        <f>IF(【2】見・謝金!O16="","",【2】見・謝金!O16)</f>
        <v/>
      </c>
      <c r="P16" s="523" t="str">
        <f>IF(【2】見・謝金!P16="","",【2】見・謝金!P16)</f>
        <v/>
      </c>
      <c r="Q16" s="524" t="str">
        <f>IF(【2】見・謝金!Q16="","",【2】見・謝金!Q16)</f>
        <v/>
      </c>
      <c r="R16" s="530" t="str">
        <f>IF(【2】見・謝金!$R16="",IF($Q16="講師",IF($E16="","",TIME(HOUR($G16-$E16),ROUNDUP(MINUTE($G16-$E16)/30,0)*30,0)*24),""),IF(OR(【2】見・謝金!$E16&lt;&gt;$E16,【2】見・謝金!$G16&lt;&gt;$G16),TIME(HOUR($G16-$E16),ROUNDUP(MINUTE($G16-$E16)/30,0)*30,0)*24,IF($Q16&lt;&gt;"講師","",【2】見・謝金!$R16)))</f>
        <v/>
      </c>
      <c r="S16" s="526" t="str">
        <f>IF($R16="","",IF(OR($O16="",$M16=""),"",IF($P16="サブ",VLOOKUP($O16,単価表!$A$5:$C$14,MATCH($M16,単価表!$A$5:$C$5,0),0)/2,VLOOKUP($O16,単価表!$A$5:$C$14,MATCH($M16,単価表!$A$5:$C$5,0),0))))</f>
        <v/>
      </c>
      <c r="T16" s="493" t="str">
        <f t="shared" si="0"/>
        <v/>
      </c>
      <c r="U16" s="530" t="str">
        <f>IF(【2】見・謝金!$U16="",IF($Q16="検討会等参加",IF($E16="","",TIME(HOUR($G16-$E16),ROUNDUP(MINUTE($G16-$E16)/30,0)*30,0)*24),""),IF(OR(【2】見・謝金!$E16&lt;&gt;$E16,【2】見・謝金!$G16&lt;&gt;$G16),TIME(HOUR($G16-$E16),ROUNDUP(MINUTE($G16-$E16)/30,0)*30,0)*24,IF($Q16&lt;&gt;"検討会等参加","",【2】見・謝金!$U16)))</f>
        <v/>
      </c>
      <c r="V16" s="526" t="str">
        <f>IF($U16="","",IF(OR($M16="",$O16=""),"",VLOOKUP($O16,単価表!$A$5:$C$11,MATCH($M16,単価表!$A$5:$C$5,0),0)/2))</f>
        <v/>
      </c>
      <c r="W16" s="493" t="str">
        <f t="shared" si="1"/>
        <v/>
      </c>
      <c r="X16" s="486" t="str">
        <f>IF(【2】見・謝金!X16="","",【2】見・謝金!X16)</f>
        <v/>
      </c>
      <c r="Y16" s="527" t="str">
        <f>IF(【2】見・謝金!Y16="","",【2】見・謝金!Y16)</f>
        <v/>
      </c>
      <c r="Z16" s="484" t="str">
        <f>IF(【2】見・謝金!Z16="","",【2】見・謝金!Z16)</f>
        <v/>
      </c>
      <c r="AA16" s="493" t="str">
        <f t="shared" si="2"/>
        <v/>
      </c>
      <c r="AB16" s="493" t="str">
        <f t="shared" si="3"/>
        <v/>
      </c>
      <c r="AC16" s="528" t="str">
        <f>IF(【2】見・謝金!AC16="","",【2】見・謝金!AC16)</f>
        <v/>
      </c>
      <c r="AD16" s="484" t="str">
        <f>IF(【2】見・謝金!AD16="","",【2】見・謝金!AD16)</f>
        <v/>
      </c>
      <c r="AE16" s="493" t="str">
        <f t="shared" si="4"/>
        <v/>
      </c>
      <c r="AF16" s="493"/>
      <c r="AG16" s="493" t="str">
        <f t="shared" si="5"/>
        <v/>
      </c>
      <c r="AH16" s="530" t="str">
        <f>IF(【2】見・謝金!$AH16="",IF($Q16="講習料",IF($E16="","",TIME(HOUR($G16-$E16),ROUNDUP(MINUTE($G16-$E16)/30,0)*30,0)*24),""),IF(OR(【2】見・謝金!$E16&lt;&gt;$E16,【2】見・謝金!$G16&lt;&gt;$G16),TIME(HOUR($G16-$E16),ROUNDUP(MINUTE($G16-$E16)/30,0)*30,0)*24,IF($Q16&lt;&gt;"講習料","",【2】見・謝金!$AH16)))</f>
        <v/>
      </c>
      <c r="AI16" s="526" t="str">
        <f>IF($AH16="","",IF(OR($O16="",$M16=""),"",IF($P16="サブ",VLOOKUP($O16,単価表!$A$34:$C$38,MATCH($M16,単価表!$A$34:$C$34,0),0)/2,VLOOKUP($O16,単価表!$A$34:$C$38,MATCH($M16,単価表!$A$34:$C$34,0),0))))</f>
        <v/>
      </c>
      <c r="AJ16" s="493" t="str">
        <f t="shared" si="6"/>
        <v/>
      </c>
      <c r="AK16" s="530" t="str">
        <f>IF(【2】見・謝金!$AK16="",IF($Q16="検討会(法人参加)",IF($E16="","",TIME(HOUR($G16-$E16),ROUNDUP(MINUTE($G16-$E16)/30,0)*30,0)*24),""),IF(OR(【2】見・謝金!$E16&lt;&gt;$E16,【2】見・謝金!$G16&lt;&gt;$G16),TIME(HOUR($G16-$E16),ROUNDUP(MINUTE($G16-$E16)/30,0)*30,0)*24,IF($Q16&lt;&gt;"検討会(法人参加)","",【2】見・謝金!$AK16)))</f>
        <v/>
      </c>
      <c r="AL16" s="593" t="str">
        <f>IF($AK16="","",IF(OR($O16="",$M16=""),"",VLOOKUP($O16,単価表!$A$34:$C$38,MATCH($M16,単価表!$A$34:$C$34,0),0)/2))</f>
        <v/>
      </c>
      <c r="AM16" s="493" t="str">
        <f t="shared" si="7"/>
        <v/>
      </c>
      <c r="AN16" s="529"/>
      <c r="AO16" s="508" t="str">
        <f>IF(【2】見・謝金!$AO16="","",【2】見・謝金!$AO16)</f>
        <v/>
      </c>
    </row>
    <row r="17" spans="4:41" ht="27.75" customHeight="1">
      <c r="D17" s="695" t="str">
        <f>IF(【2】見・謝金!D17="","",【2】見・謝金!D17)</f>
        <v/>
      </c>
      <c r="E17" s="531" t="str">
        <f>IF(【2】見・謝金!E17="","",【2】見・謝金!E17)</f>
        <v/>
      </c>
      <c r="F17" s="482" t="s">
        <v>258</v>
      </c>
      <c r="G17" s="483" t="str">
        <f>IF(【2】見・謝金!G17="","",【2】見・謝金!G17)</f>
        <v/>
      </c>
      <c r="H17" s="484" t="str">
        <f>IF(【2】見・謝金!H17="","",【2】見・謝金!H17)</f>
        <v/>
      </c>
      <c r="I17" s="1046" t="str">
        <f>IF(【2】見・謝金!I17="","",【2】見・謝金!I17)</f>
        <v/>
      </c>
      <c r="J17" s="1046"/>
      <c r="K17" s="496" t="str">
        <f>IF(【2】見・謝金!K17="","",【2】見・謝金!K17)</f>
        <v/>
      </c>
      <c r="L17" s="496" t="str">
        <f>IF(【2】見・謝金!L17="","",【2】見・謝金!L17)</f>
        <v/>
      </c>
      <c r="M17" s="485" t="str">
        <f>IF(【2】見・謝金!M17="","",【2】見・謝金!M17)</f>
        <v/>
      </c>
      <c r="N17" s="486" t="str">
        <f>IF(【2】見・謝金!N17="","",【2】見・謝金!N17)</f>
        <v/>
      </c>
      <c r="O17" s="523" t="str">
        <f>IF(【2】見・謝金!O17="","",【2】見・謝金!O17)</f>
        <v/>
      </c>
      <c r="P17" s="523" t="str">
        <f>IF(【2】見・謝金!P17="","",【2】見・謝金!P17)</f>
        <v/>
      </c>
      <c r="Q17" s="524" t="str">
        <f>IF(【2】見・謝金!Q17="","",【2】見・謝金!Q17)</f>
        <v/>
      </c>
      <c r="R17" s="525" t="str">
        <f>IF(【2】見・謝金!$R17="",IF($Q17="講師",IF($E17="","",TIME(HOUR($G17-$E17),ROUNDUP(MINUTE($G17-$E17)/30,0)*30,0)*24),""),IF(OR(【2】見・謝金!$E17&lt;&gt;$E17,【2】見・謝金!$G17&lt;&gt;$G17),TIME(HOUR($G17-$E17),ROUNDUP(MINUTE($G17-$E17)/30,0)*30,0)*24,IF($Q17&lt;&gt;"講師","",【2】見・謝金!$R17)))</f>
        <v/>
      </c>
      <c r="S17" s="526" t="str">
        <f>IF($R17="","",IF(OR($O17="",$M17=""),"",IF($P17="サブ",VLOOKUP($O17,単価表!$A$5:$C$14,MATCH($M17,単価表!$A$5:$C$5,0),0)/2,VLOOKUP($O17,単価表!$A$5:$C$14,MATCH($M17,単価表!$A$5:$C$5,0),0))))</f>
        <v/>
      </c>
      <c r="T17" s="493" t="str">
        <f t="shared" si="0"/>
        <v/>
      </c>
      <c r="U17" s="525" t="str">
        <f>IF(【2】見・謝金!$U17="",IF($Q17="検討会等参加",IF($E17="","",TIME(HOUR($G17-$E17),ROUNDUP(MINUTE($G17-$E17)/30,0)*30,0)*24),""),IF(OR(【2】見・謝金!$E17&lt;&gt;$E17,【2】見・謝金!$G17&lt;&gt;$G17),TIME(HOUR($G17-$E17),ROUNDUP(MINUTE($G17-$E17)/30,0)*30,0)*24,IF($Q17&lt;&gt;"検討会等参加","",【2】見・謝金!$U17)))</f>
        <v/>
      </c>
      <c r="V17" s="526" t="str">
        <f>IF($U17="","",IF(OR($M17="",$O17=""),"",VLOOKUP($O17,単価表!$A$5:$C$11,MATCH($M17,単価表!$A$5:$C$5,0),0)/2))</f>
        <v/>
      </c>
      <c r="W17" s="493" t="str">
        <f t="shared" si="1"/>
        <v/>
      </c>
      <c r="X17" s="486" t="str">
        <f>IF(【2】見・謝金!X17="","",【2】見・謝金!X17)</f>
        <v/>
      </c>
      <c r="Y17" s="527" t="str">
        <f>IF(【2】見・謝金!Y17="","",【2】見・謝金!Y17)</f>
        <v/>
      </c>
      <c r="Z17" s="485" t="str">
        <f>IF(【2】見・謝金!Z17="","",【2】見・謝金!Z17)</f>
        <v/>
      </c>
      <c r="AA17" s="493" t="str">
        <f t="shared" si="2"/>
        <v/>
      </c>
      <c r="AB17" s="493" t="str">
        <f t="shared" si="3"/>
        <v/>
      </c>
      <c r="AC17" s="528" t="str">
        <f>IF(【2】見・謝金!AC17="","",【2】見・謝金!AC17)</f>
        <v/>
      </c>
      <c r="AD17" s="484" t="str">
        <f>IF(【2】見・謝金!AD17="","",【2】見・謝金!AD17)</f>
        <v/>
      </c>
      <c r="AE17" s="493" t="str">
        <f t="shared" si="4"/>
        <v/>
      </c>
      <c r="AF17" s="493"/>
      <c r="AG17" s="493" t="str">
        <f t="shared" si="5"/>
        <v/>
      </c>
      <c r="AH17" s="525" t="str">
        <f>IF(【2】見・謝金!$AH17="",IF($Q17="講習料",IF($E17="","",TIME(HOUR($G17-$E17),ROUNDUP(MINUTE($G17-$E17)/30,0)*30,0)*24),""),IF(OR(【2】見・謝金!$E17&lt;&gt;$E17,【2】見・謝金!$G17&lt;&gt;$G17),TIME(HOUR($G17-$E17),ROUNDUP(MINUTE($G17-$E17)/30,0)*30,0)*24,IF($Q17&lt;&gt;"講習料","",【2】見・謝金!$AH17)))</f>
        <v/>
      </c>
      <c r="AI17" s="526" t="str">
        <f>IF($AH17="","",IF(OR($O17="",$M17=""),"",IF($P17="サブ",VLOOKUP($O17,単価表!$A$34:$C$38,MATCH($M17,単価表!$A$34:$C$34,0),0)/2,VLOOKUP($O17,単価表!$A$34:$C$38,MATCH($M17,単価表!$A$34:$C$34,0),0))))</f>
        <v/>
      </c>
      <c r="AJ17" s="493" t="str">
        <f t="shared" si="6"/>
        <v/>
      </c>
      <c r="AK17" s="525" t="str">
        <f>IF(【2】見・謝金!$AK17="",IF($Q17="検討会(法人参加)",IF($E17="","",TIME(HOUR($G17-$E17),ROUNDUP(MINUTE($G17-$E17)/30,0)*30,0)*24),""),IF(OR(【2】見・謝金!$E17&lt;&gt;$E17,【2】見・謝金!$G17&lt;&gt;$G17),TIME(HOUR($G17-$E17),ROUNDUP(MINUTE($G17-$E17)/30,0)*30,0)*24,IF($Q17&lt;&gt;"検討会(法人参加)","",【2】見・謝金!$AK17)))</f>
        <v/>
      </c>
      <c r="AL17" s="595" t="str">
        <f>IF($AK17="","",IF(OR($O17="",$M17=""),"",VLOOKUP($O17,単価表!$A$34:$C$38,MATCH($M17,単価表!$A$34:$C$34,0),0)/2))</f>
        <v/>
      </c>
      <c r="AM17" s="493" t="str">
        <f t="shared" si="7"/>
        <v/>
      </c>
      <c r="AN17" s="529"/>
      <c r="AO17" s="508" t="str">
        <f>IF(【2】見・謝金!$AO17="","",【2】見・謝金!$AO17)</f>
        <v/>
      </c>
    </row>
    <row r="18" spans="4:41" ht="27.75" customHeight="1">
      <c r="D18" s="695" t="str">
        <f>IF(【2】見・謝金!D18="","",【2】見・謝金!D18)</f>
        <v/>
      </c>
      <c r="E18" s="531" t="str">
        <f>IF(【2】見・謝金!E18="","",【2】見・謝金!E18)</f>
        <v/>
      </c>
      <c r="F18" s="482" t="s">
        <v>257</v>
      </c>
      <c r="G18" s="483" t="str">
        <f>IF(【2】見・謝金!G18="","",【2】見・謝金!G18)</f>
        <v/>
      </c>
      <c r="H18" s="484" t="str">
        <f>IF(【2】見・謝金!H18="","",【2】見・謝金!H18)</f>
        <v/>
      </c>
      <c r="I18" s="1046" t="str">
        <f>IF(【2】見・謝金!I18="","",【2】見・謝金!I18)</f>
        <v/>
      </c>
      <c r="J18" s="1046"/>
      <c r="K18" s="496" t="str">
        <f>IF(【2】見・謝金!K18="","",【2】見・謝金!K18)</f>
        <v/>
      </c>
      <c r="L18" s="496" t="str">
        <f>IF(【2】見・謝金!L18="","",【2】見・謝金!L18)</f>
        <v/>
      </c>
      <c r="M18" s="484" t="str">
        <f>IF(【2】見・謝金!M18="","",【2】見・謝金!M18)</f>
        <v/>
      </c>
      <c r="N18" s="486" t="str">
        <f>IF(【2】見・謝金!N18="","",【2】見・謝金!N18)</f>
        <v/>
      </c>
      <c r="O18" s="523" t="str">
        <f>IF(【2】見・謝金!O18="","",【2】見・謝金!O18)</f>
        <v/>
      </c>
      <c r="P18" s="523" t="str">
        <f>IF(【2】見・謝金!P18="","",【2】見・謝金!P18)</f>
        <v/>
      </c>
      <c r="Q18" s="524" t="str">
        <f>IF(【2】見・謝金!Q18="","",【2】見・謝金!Q18)</f>
        <v/>
      </c>
      <c r="R18" s="530" t="str">
        <f>IF(【2】見・謝金!$R18="",IF($Q18="講師",IF($E18="","",TIME(HOUR($G18-$E18),ROUNDUP(MINUTE($G18-$E18)/30,0)*30,0)*24),""),IF(OR(【2】見・謝金!$E18&lt;&gt;$E18,【2】見・謝金!$G18&lt;&gt;$G18),TIME(HOUR($G18-$E18),ROUNDUP(MINUTE($G18-$E18)/30,0)*30,0)*24,IF($Q18&lt;&gt;"講師","",【2】見・謝金!$R18)))</f>
        <v/>
      </c>
      <c r="S18" s="526" t="str">
        <f>IF($R18="","",IF(OR($O18="",$M18=""),"",IF($P18="サブ",VLOOKUP($O18,単価表!$A$5:$C$14,MATCH($M18,単価表!$A$5:$C$5,0),0)/2,VLOOKUP($O18,単価表!$A$5:$C$14,MATCH($M18,単価表!$A$5:$C$5,0),0))))</f>
        <v/>
      </c>
      <c r="T18" s="493" t="str">
        <f t="shared" si="0"/>
        <v/>
      </c>
      <c r="U18" s="530" t="str">
        <f>IF(【2】見・謝金!$U18="",IF($Q18="検討会等参加",IF($E18="","",TIME(HOUR($G18-$E18),ROUNDUP(MINUTE($G18-$E18)/30,0)*30,0)*24),""),IF(OR(【2】見・謝金!$E18&lt;&gt;$E18,【2】見・謝金!$G18&lt;&gt;$G18),TIME(HOUR($G18-$E18),ROUNDUP(MINUTE($G18-$E18)/30,0)*30,0)*24,IF($Q18&lt;&gt;"検討会等参加","",【2】見・謝金!$U18)))</f>
        <v/>
      </c>
      <c r="V18" s="526" t="str">
        <f>IF($U18="","",IF(OR($M18="",$O18=""),"",VLOOKUP($O18,単価表!$A$5:$C$11,MATCH($M18,単価表!$A$5:$C$5,0),0)/2))</f>
        <v/>
      </c>
      <c r="W18" s="493" t="str">
        <f t="shared" si="1"/>
        <v/>
      </c>
      <c r="X18" s="486" t="str">
        <f>IF(【2】見・謝金!X18="","",【2】見・謝金!X18)</f>
        <v/>
      </c>
      <c r="Y18" s="527" t="str">
        <f>IF(【2】見・謝金!Y18="","",【2】見・謝金!Y18)</f>
        <v/>
      </c>
      <c r="Z18" s="484" t="str">
        <f>IF(【2】見・謝金!Z18="","",【2】見・謝金!Z18)</f>
        <v/>
      </c>
      <c r="AA18" s="493" t="str">
        <f t="shared" si="2"/>
        <v/>
      </c>
      <c r="AB18" s="493" t="str">
        <f t="shared" si="3"/>
        <v/>
      </c>
      <c r="AC18" s="528" t="str">
        <f>IF(【2】見・謝金!AC18="","",【2】見・謝金!AC18)</f>
        <v/>
      </c>
      <c r="AD18" s="484" t="str">
        <f>IF(【2】見・謝金!AD18="","",【2】見・謝金!AD18)</f>
        <v/>
      </c>
      <c r="AE18" s="493" t="str">
        <f t="shared" si="4"/>
        <v/>
      </c>
      <c r="AF18" s="493"/>
      <c r="AG18" s="493" t="str">
        <f t="shared" si="5"/>
        <v/>
      </c>
      <c r="AH18" s="530" t="str">
        <f>IF(【2】見・謝金!$AH18="",IF($Q18="講習料",IF($E18="","",TIME(HOUR($G18-$E18),ROUNDUP(MINUTE($G18-$E18)/30,0)*30,0)*24),""),IF(OR(【2】見・謝金!$E18&lt;&gt;$E18,【2】見・謝金!$G18&lt;&gt;$G18),TIME(HOUR($G18-$E18),ROUNDUP(MINUTE($G18-$E18)/30,0)*30,0)*24,IF($Q18&lt;&gt;"講習料","",【2】見・謝金!$AH18)))</f>
        <v/>
      </c>
      <c r="AI18" s="526" t="str">
        <f>IF($AH18="","",IF(OR($O18="",$M18=""),"",IF($P18="サブ",VLOOKUP($O18,単価表!$A$34:$C$38,MATCH($M18,単価表!$A$34:$C$34,0),0)/2,VLOOKUP($O18,単価表!$A$34:$C$38,MATCH($M18,単価表!$A$34:$C$34,0),0))))</f>
        <v/>
      </c>
      <c r="AJ18" s="493" t="str">
        <f t="shared" si="6"/>
        <v/>
      </c>
      <c r="AK18" s="530" t="str">
        <f>IF(【2】見・謝金!$AK18="",IF($Q18="検討会(法人参加)",IF($E18="","",TIME(HOUR($G18-$E18),ROUNDUP(MINUTE($G18-$E18)/30,0)*30,0)*24),""),IF(OR(【2】見・謝金!$E18&lt;&gt;$E18,【2】見・謝金!$G18&lt;&gt;$G18),TIME(HOUR($G18-$E18),ROUNDUP(MINUTE($G18-$E18)/30,0)*30,0)*24,IF($Q18&lt;&gt;"検討会(法人参加)","",【2】見・謝金!$AK18)))</f>
        <v/>
      </c>
      <c r="AL18" s="593" t="str">
        <f>IF($AK18="","",IF(OR($O18="",$M18=""),"",VLOOKUP($O18,単価表!$A$34:$C$38,MATCH($M18,単価表!$A$34:$C$34,0),0)/2))</f>
        <v/>
      </c>
      <c r="AM18" s="493" t="str">
        <f t="shared" si="7"/>
        <v/>
      </c>
      <c r="AN18" s="529"/>
      <c r="AO18" s="508" t="str">
        <f>IF(【2】見・謝金!$AO18="","",【2】見・謝金!$AO18)</f>
        <v/>
      </c>
    </row>
    <row r="19" spans="4:41" ht="27.75" customHeight="1">
      <c r="D19" s="695" t="str">
        <f>IF(【2】見・謝金!D19="","",【2】見・謝金!D19)</f>
        <v/>
      </c>
      <c r="E19" s="531" t="str">
        <f>IF(【2】見・謝金!E19="","",【2】見・謝金!E19)</f>
        <v/>
      </c>
      <c r="F19" s="482" t="s">
        <v>258</v>
      </c>
      <c r="G19" s="483" t="str">
        <f>IF(【2】見・謝金!G19="","",【2】見・謝金!G19)</f>
        <v/>
      </c>
      <c r="H19" s="484" t="str">
        <f>IF(【2】見・謝金!H19="","",【2】見・謝金!H19)</f>
        <v/>
      </c>
      <c r="I19" s="1046" t="str">
        <f>IF(【2】見・謝金!I19="","",【2】見・謝金!I19)</f>
        <v/>
      </c>
      <c r="J19" s="1046"/>
      <c r="K19" s="496" t="str">
        <f>IF(【2】見・謝金!K19="","",【2】見・謝金!K19)</f>
        <v/>
      </c>
      <c r="L19" s="496" t="str">
        <f>IF(【2】見・謝金!L19="","",【2】見・謝金!L19)</f>
        <v/>
      </c>
      <c r="M19" s="485" t="str">
        <f>IF(【2】見・謝金!M19="","",【2】見・謝金!M19)</f>
        <v/>
      </c>
      <c r="N19" s="486" t="str">
        <f>IF(【2】見・謝金!N19="","",【2】見・謝金!N19)</f>
        <v/>
      </c>
      <c r="O19" s="523" t="str">
        <f>IF(【2】見・謝金!O19="","",【2】見・謝金!O19)</f>
        <v/>
      </c>
      <c r="P19" s="523" t="str">
        <f>IF(【2】見・謝金!P19="","",【2】見・謝金!P19)</f>
        <v/>
      </c>
      <c r="Q19" s="524" t="str">
        <f>IF(【2】見・謝金!Q19="","",【2】見・謝金!Q19)</f>
        <v/>
      </c>
      <c r="R19" s="525" t="str">
        <f>IF(【2】見・謝金!$R19="",IF($Q19="講師",IF($E19="","",TIME(HOUR($G19-$E19),ROUNDUP(MINUTE($G19-$E19)/30,0)*30,0)*24),""),IF(OR(【2】見・謝金!$E19&lt;&gt;$E19,【2】見・謝金!$G19&lt;&gt;$G19),TIME(HOUR($G19-$E19),ROUNDUP(MINUTE($G19-$E19)/30,0)*30,0)*24,IF($Q19&lt;&gt;"講師","",【2】見・謝金!$R19)))</f>
        <v/>
      </c>
      <c r="S19" s="526" t="str">
        <f>IF($R19="","",IF(OR($O19="",$M19=""),"",IF($P19="サブ",VLOOKUP($O19,単価表!$A$5:$C$14,MATCH($M19,単価表!$A$5:$C$5,0),0)/2,VLOOKUP($O19,単価表!$A$5:$C$14,MATCH($M19,単価表!$A$5:$C$5,0),0))))</f>
        <v/>
      </c>
      <c r="T19" s="493" t="str">
        <f t="shared" si="0"/>
        <v/>
      </c>
      <c r="U19" s="525" t="str">
        <f>IF(【2】見・謝金!$U19="",IF($Q19="検討会等参加",IF($E19="","",TIME(HOUR($G19-$E19),ROUNDUP(MINUTE($G19-$E19)/30,0)*30,0)*24),""),IF(OR(【2】見・謝金!$E19&lt;&gt;$E19,【2】見・謝金!$G19&lt;&gt;$G19),TIME(HOUR($G19-$E19),ROUNDUP(MINUTE($G19-$E19)/30,0)*30,0)*24,IF($Q19&lt;&gt;"検討会等参加","",【2】見・謝金!$U19)))</f>
        <v/>
      </c>
      <c r="V19" s="526" t="str">
        <f>IF($U19="","",IF(OR($M19="",$O19=""),"",VLOOKUP($O19,単価表!$A$5:$C$11,MATCH($M19,単価表!$A$5:$C$5,0),0)/2))</f>
        <v/>
      </c>
      <c r="W19" s="493" t="str">
        <f t="shared" si="1"/>
        <v/>
      </c>
      <c r="X19" s="486" t="str">
        <f>IF(【2】見・謝金!X19="","",【2】見・謝金!X19)</f>
        <v/>
      </c>
      <c r="Y19" s="527" t="str">
        <f>IF(【2】見・謝金!Y19="","",【2】見・謝金!Y19)</f>
        <v/>
      </c>
      <c r="Z19" s="485" t="str">
        <f>IF(【2】見・謝金!Z19="","",【2】見・謝金!Z19)</f>
        <v/>
      </c>
      <c r="AA19" s="493" t="str">
        <f t="shared" si="2"/>
        <v/>
      </c>
      <c r="AB19" s="493" t="str">
        <f t="shared" si="3"/>
        <v/>
      </c>
      <c r="AC19" s="528" t="str">
        <f>IF(【2】見・謝金!AC19="","",【2】見・謝金!AC19)</f>
        <v/>
      </c>
      <c r="AD19" s="484" t="str">
        <f>IF(【2】見・謝金!AD19="","",【2】見・謝金!AD19)</f>
        <v/>
      </c>
      <c r="AE19" s="493" t="str">
        <f t="shared" si="4"/>
        <v/>
      </c>
      <c r="AF19" s="493"/>
      <c r="AG19" s="493" t="str">
        <f t="shared" si="5"/>
        <v/>
      </c>
      <c r="AH19" s="525" t="str">
        <f>IF(【2】見・謝金!$AH19="",IF($Q19="講習料",IF($E19="","",TIME(HOUR($G19-$E19),ROUNDUP(MINUTE($G19-$E19)/30,0)*30,0)*24),""),IF(OR(【2】見・謝金!$E19&lt;&gt;$E19,【2】見・謝金!$G19&lt;&gt;$G19),TIME(HOUR($G19-$E19),ROUNDUP(MINUTE($G19-$E19)/30,0)*30,0)*24,IF($Q19&lt;&gt;"講習料","",【2】見・謝金!$AH19)))</f>
        <v/>
      </c>
      <c r="AI19" s="526" t="str">
        <f>IF($AH19="","",IF(OR($O19="",$M19=""),"",IF($P19="サブ",VLOOKUP($O19,単価表!$A$34:$C$38,MATCH($M19,単価表!$A$34:$C$34,0),0)/2,VLOOKUP($O19,単価表!$A$34:$C$38,MATCH($M19,単価表!$A$34:$C$34,0),0))))</f>
        <v/>
      </c>
      <c r="AJ19" s="493" t="str">
        <f t="shared" si="6"/>
        <v/>
      </c>
      <c r="AK19" s="525" t="str">
        <f>IF(【2】見・謝金!$AK19="",IF($Q19="検討会(法人参加)",IF($E19="","",TIME(HOUR($G19-$E19),ROUNDUP(MINUTE($G19-$E19)/30,0)*30,0)*24),""),IF(OR(【2】見・謝金!$E19&lt;&gt;$E19,【2】見・謝金!$G19&lt;&gt;$G19),TIME(HOUR($G19-$E19),ROUNDUP(MINUTE($G19-$E19)/30,0)*30,0)*24,IF($Q19&lt;&gt;"検討会(法人参加)","",【2】見・謝金!$AK19)))</f>
        <v/>
      </c>
      <c r="AL19" s="595" t="str">
        <f>IF($AK19="","",IF(OR($O19="",$M19=""),"",VLOOKUP($O19,単価表!$A$34:$C$38,MATCH($M19,単価表!$A$34:$C$34,0),0)/2))</f>
        <v/>
      </c>
      <c r="AM19" s="493" t="str">
        <f t="shared" si="7"/>
        <v/>
      </c>
      <c r="AN19" s="529"/>
      <c r="AO19" s="508" t="str">
        <f>IF(【2】見・謝金!$AO19="","",【2】見・謝金!$AO19)</f>
        <v/>
      </c>
    </row>
    <row r="20" spans="4:41" ht="27.75" customHeight="1">
      <c r="D20" s="695" t="str">
        <f>IF(【2】見・謝金!D20="","",【2】見・謝金!D20)</f>
        <v/>
      </c>
      <c r="E20" s="531" t="str">
        <f>IF(【2】見・謝金!E20="","",【2】見・謝金!E20)</f>
        <v/>
      </c>
      <c r="F20" s="482" t="s">
        <v>257</v>
      </c>
      <c r="G20" s="483" t="str">
        <f>IF(【2】見・謝金!G20="","",【2】見・謝金!G20)</f>
        <v/>
      </c>
      <c r="H20" s="484" t="str">
        <f>IF(【2】見・謝金!H20="","",【2】見・謝金!H20)</f>
        <v/>
      </c>
      <c r="I20" s="1046" t="str">
        <f>IF(【2】見・謝金!I20="","",【2】見・謝金!I20)</f>
        <v/>
      </c>
      <c r="J20" s="1046"/>
      <c r="K20" s="496" t="str">
        <f>IF(【2】見・謝金!K20="","",【2】見・謝金!K20)</f>
        <v/>
      </c>
      <c r="L20" s="496" t="str">
        <f>IF(【2】見・謝金!L20="","",【2】見・謝金!L20)</f>
        <v/>
      </c>
      <c r="M20" s="484" t="str">
        <f>IF(【2】見・謝金!M20="","",【2】見・謝金!M20)</f>
        <v/>
      </c>
      <c r="N20" s="486" t="str">
        <f>IF(【2】見・謝金!N20="","",【2】見・謝金!N20)</f>
        <v/>
      </c>
      <c r="O20" s="523" t="str">
        <f>IF(【2】見・謝金!O20="","",【2】見・謝金!O20)</f>
        <v/>
      </c>
      <c r="P20" s="523" t="str">
        <f>IF(【2】見・謝金!P20="","",【2】見・謝金!P20)</f>
        <v/>
      </c>
      <c r="Q20" s="524" t="str">
        <f>IF(【2】見・謝金!Q20="","",【2】見・謝金!Q20)</f>
        <v/>
      </c>
      <c r="R20" s="530" t="str">
        <f>IF(【2】見・謝金!$R20="",IF($Q20="講師",IF($E20="","",TIME(HOUR($G20-$E20),ROUNDUP(MINUTE($G20-$E20)/30,0)*30,0)*24),""),IF(OR(【2】見・謝金!$E20&lt;&gt;$E20,【2】見・謝金!$G20&lt;&gt;$G20),TIME(HOUR($G20-$E20),ROUNDUP(MINUTE($G20-$E20)/30,0)*30,0)*24,IF($Q20&lt;&gt;"講師","",【2】見・謝金!$R20)))</f>
        <v/>
      </c>
      <c r="S20" s="526" t="str">
        <f>IF($R20="","",IF(OR($O20="",$M20=""),"",IF($P20="サブ",VLOOKUP($O20,単価表!$A$5:$C$14,MATCH($M20,単価表!$A$5:$C$5,0),0)/2,VLOOKUP($O20,単価表!$A$5:$C$14,MATCH($M20,単価表!$A$5:$C$5,0),0))))</f>
        <v/>
      </c>
      <c r="T20" s="493" t="str">
        <f t="shared" si="0"/>
        <v/>
      </c>
      <c r="U20" s="530" t="str">
        <f>IF(【2】見・謝金!$U20="",IF($Q20="検討会等参加",IF($E20="","",TIME(HOUR($G20-$E20),ROUNDUP(MINUTE($G20-$E20)/30,0)*30,0)*24),""),IF(OR(【2】見・謝金!$E20&lt;&gt;$E20,【2】見・謝金!$G20&lt;&gt;$G20),TIME(HOUR($G20-$E20),ROUNDUP(MINUTE($G20-$E20)/30,0)*30,0)*24,IF($Q20&lt;&gt;"検討会等参加","",【2】見・謝金!$U20)))</f>
        <v/>
      </c>
      <c r="V20" s="526" t="str">
        <f>IF($U20="","",IF(OR($M20="",$O20=""),"",VLOOKUP($O20,単価表!$A$5:$C$11,MATCH($M20,単価表!$A$5:$C$5,0),0)/2))</f>
        <v/>
      </c>
      <c r="W20" s="493" t="str">
        <f t="shared" si="1"/>
        <v/>
      </c>
      <c r="X20" s="486" t="str">
        <f>IF(【2】見・謝金!X20="","",【2】見・謝金!X20)</f>
        <v/>
      </c>
      <c r="Y20" s="527" t="str">
        <f>IF(【2】見・謝金!Y20="","",【2】見・謝金!Y20)</f>
        <v/>
      </c>
      <c r="Z20" s="484" t="str">
        <f>IF(【2】見・謝金!Z20="","",【2】見・謝金!Z20)</f>
        <v/>
      </c>
      <c r="AA20" s="493" t="str">
        <f t="shared" si="2"/>
        <v/>
      </c>
      <c r="AB20" s="493" t="str">
        <f t="shared" si="3"/>
        <v/>
      </c>
      <c r="AC20" s="528" t="str">
        <f>IF(【2】見・謝金!AC20="","",【2】見・謝金!AC20)</f>
        <v/>
      </c>
      <c r="AD20" s="484" t="str">
        <f>IF(【2】見・謝金!AD20="","",【2】見・謝金!AD20)</f>
        <v/>
      </c>
      <c r="AE20" s="493" t="str">
        <f t="shared" si="4"/>
        <v/>
      </c>
      <c r="AF20" s="493"/>
      <c r="AG20" s="493" t="str">
        <f t="shared" si="5"/>
        <v/>
      </c>
      <c r="AH20" s="530" t="str">
        <f>IF(【2】見・謝金!$AH20="",IF($Q20="講習料",IF($E20="","",TIME(HOUR($G20-$E20),ROUNDUP(MINUTE($G20-$E20)/30,0)*30,0)*24),""),IF(OR(【2】見・謝金!$E20&lt;&gt;$E20,【2】見・謝金!$G20&lt;&gt;$G20),TIME(HOUR($G20-$E20),ROUNDUP(MINUTE($G20-$E20)/30,0)*30,0)*24,IF($Q20&lt;&gt;"講習料","",【2】見・謝金!$AH20)))</f>
        <v/>
      </c>
      <c r="AI20" s="526" t="str">
        <f>IF($AH20="","",IF(OR($O20="",$M20=""),"",IF($P20="サブ",VLOOKUP($O20,単価表!$A$34:$C$38,MATCH($M20,単価表!$A$34:$C$34,0),0)/2,VLOOKUP($O20,単価表!$A$34:$C$38,MATCH($M20,単価表!$A$34:$C$34,0),0))))</f>
        <v/>
      </c>
      <c r="AJ20" s="493" t="str">
        <f t="shared" si="6"/>
        <v/>
      </c>
      <c r="AK20" s="530" t="str">
        <f>IF(【2】見・謝金!$AK20="",IF($Q20="検討会(法人参加)",IF($E20="","",TIME(HOUR($G20-$E20),ROUNDUP(MINUTE($G20-$E20)/30,0)*30,0)*24),""),IF(OR(【2】見・謝金!$E20&lt;&gt;$E20,【2】見・謝金!$G20&lt;&gt;$G20),TIME(HOUR($G20-$E20),ROUNDUP(MINUTE($G20-$E20)/30,0)*30,0)*24,IF($Q20&lt;&gt;"検討会(法人参加)","",【2】見・謝金!$AK20)))</f>
        <v/>
      </c>
      <c r="AL20" s="593" t="str">
        <f>IF($AK20="","",IF(OR($O20="",$M20=""),"",VLOOKUP($O20,単価表!$A$34:$C$38,MATCH($M20,単価表!$A$34:$C$34,0),0)/2))</f>
        <v/>
      </c>
      <c r="AM20" s="493" t="str">
        <f t="shared" si="7"/>
        <v/>
      </c>
      <c r="AN20" s="529"/>
      <c r="AO20" s="508" t="str">
        <f>IF(【2】見・謝金!$AO20="","",【2】見・謝金!$AO20)</f>
        <v/>
      </c>
    </row>
    <row r="21" spans="4:41" ht="27.75" customHeight="1">
      <c r="D21" s="695" t="str">
        <f>IF(【2】見・謝金!D21="","",【2】見・謝金!D21)</f>
        <v/>
      </c>
      <c r="E21" s="531" t="str">
        <f>IF(【2】見・謝金!E21="","",【2】見・謝金!E21)</f>
        <v/>
      </c>
      <c r="F21" s="482" t="s">
        <v>258</v>
      </c>
      <c r="G21" s="483" t="str">
        <f>IF(【2】見・謝金!G21="","",【2】見・謝金!G21)</f>
        <v/>
      </c>
      <c r="H21" s="484" t="str">
        <f>IF(【2】見・謝金!H21="","",【2】見・謝金!H21)</f>
        <v/>
      </c>
      <c r="I21" s="1046" t="str">
        <f>IF(【2】見・謝金!I21="","",【2】見・謝金!I21)</f>
        <v/>
      </c>
      <c r="J21" s="1046"/>
      <c r="K21" s="496" t="str">
        <f>IF(【2】見・謝金!K21="","",【2】見・謝金!K21)</f>
        <v/>
      </c>
      <c r="L21" s="496" t="str">
        <f>IF(【2】見・謝金!L21="","",【2】見・謝金!L21)</f>
        <v/>
      </c>
      <c r="M21" s="485" t="str">
        <f>IF(【2】見・謝金!M21="","",【2】見・謝金!M21)</f>
        <v/>
      </c>
      <c r="N21" s="486" t="str">
        <f>IF(【2】見・謝金!N21="","",【2】見・謝金!N21)</f>
        <v/>
      </c>
      <c r="O21" s="523" t="str">
        <f>IF(【2】見・謝金!O21="","",【2】見・謝金!O21)</f>
        <v/>
      </c>
      <c r="P21" s="523" t="str">
        <f>IF(【2】見・謝金!P21="","",【2】見・謝金!P21)</f>
        <v/>
      </c>
      <c r="Q21" s="524" t="str">
        <f>IF(【2】見・謝金!Q21="","",【2】見・謝金!Q21)</f>
        <v/>
      </c>
      <c r="R21" s="525" t="str">
        <f>IF(【2】見・謝金!$R21="",IF($Q21="講師",IF($E21="","",TIME(HOUR($G21-$E21),ROUNDUP(MINUTE($G21-$E21)/30,0)*30,0)*24),""),IF(OR(【2】見・謝金!$E21&lt;&gt;$E21,【2】見・謝金!$G21&lt;&gt;$G21),TIME(HOUR($G21-$E21),ROUNDUP(MINUTE($G21-$E21)/30,0)*30,0)*24,IF($Q21&lt;&gt;"講師","",【2】見・謝金!$R21)))</f>
        <v/>
      </c>
      <c r="S21" s="526" t="str">
        <f>IF($R21="","",IF(OR($O21="",$M21=""),"",IF($P21="サブ",VLOOKUP($O21,単価表!$A$5:$C$14,MATCH($M21,単価表!$A$5:$C$5,0),0)/2,VLOOKUP($O21,単価表!$A$5:$C$14,MATCH($M21,単価表!$A$5:$C$5,0),0))))</f>
        <v/>
      </c>
      <c r="T21" s="493" t="str">
        <f t="shared" si="0"/>
        <v/>
      </c>
      <c r="U21" s="525" t="str">
        <f>IF(【2】見・謝金!$U21="",IF($Q21="検討会等参加",IF($E21="","",TIME(HOUR($G21-$E21),ROUNDUP(MINUTE($G21-$E21)/30,0)*30,0)*24),""),IF(OR(【2】見・謝金!$E21&lt;&gt;$E21,【2】見・謝金!$G21&lt;&gt;$G21),TIME(HOUR($G21-$E21),ROUNDUP(MINUTE($G21-$E21)/30,0)*30,0)*24,IF($Q21&lt;&gt;"検討会等参加","",【2】見・謝金!$U21)))</f>
        <v/>
      </c>
      <c r="V21" s="526" t="str">
        <f>IF($U21="","",IF(OR($M21="",$O21=""),"",VLOOKUP($O21,単価表!$A$5:$C$11,MATCH($M21,単価表!$A$5:$C$5,0),0)/2))</f>
        <v/>
      </c>
      <c r="W21" s="493" t="str">
        <f t="shared" si="1"/>
        <v/>
      </c>
      <c r="X21" s="486" t="str">
        <f>IF(【2】見・謝金!X21="","",【2】見・謝金!X21)</f>
        <v/>
      </c>
      <c r="Y21" s="527" t="str">
        <f>IF(【2】見・謝金!Y21="","",【2】見・謝金!Y21)</f>
        <v/>
      </c>
      <c r="Z21" s="485" t="str">
        <f>IF(【2】見・謝金!Z21="","",【2】見・謝金!Z21)</f>
        <v/>
      </c>
      <c r="AA21" s="493" t="str">
        <f t="shared" si="2"/>
        <v/>
      </c>
      <c r="AB21" s="493" t="str">
        <f t="shared" si="3"/>
        <v/>
      </c>
      <c r="AC21" s="528" t="str">
        <f>IF(【2】見・謝金!AC21="","",【2】見・謝金!AC21)</f>
        <v/>
      </c>
      <c r="AD21" s="484" t="str">
        <f>IF(【2】見・謝金!AD21="","",【2】見・謝金!AD21)</f>
        <v/>
      </c>
      <c r="AE21" s="493" t="str">
        <f t="shared" si="4"/>
        <v/>
      </c>
      <c r="AF21" s="493"/>
      <c r="AG21" s="493" t="str">
        <f t="shared" si="5"/>
        <v/>
      </c>
      <c r="AH21" s="525" t="str">
        <f>IF(【2】見・謝金!$AH21="",IF($Q21="講習料",IF($E21="","",TIME(HOUR($G21-$E21),ROUNDUP(MINUTE($G21-$E21)/30,0)*30,0)*24),""),IF(OR(【2】見・謝金!$E21&lt;&gt;$E21,【2】見・謝金!$G21&lt;&gt;$G21),TIME(HOUR($G21-$E21),ROUNDUP(MINUTE($G21-$E21)/30,0)*30,0)*24,IF($Q21&lt;&gt;"講習料","",【2】見・謝金!$AH21)))</f>
        <v/>
      </c>
      <c r="AI21" s="526" t="str">
        <f>IF($AH21="","",IF(OR($O21="",$M21=""),"",IF($P21="サブ",VLOOKUP($O21,単価表!$A$34:$C$38,MATCH($M21,単価表!$A$34:$C$34,0),0)/2,VLOOKUP($O21,単価表!$A$34:$C$38,MATCH($M21,単価表!$A$34:$C$34,0),0))))</f>
        <v/>
      </c>
      <c r="AJ21" s="493" t="str">
        <f t="shared" si="6"/>
        <v/>
      </c>
      <c r="AK21" s="525" t="str">
        <f>IF(【2】見・謝金!$AK21="",IF($Q21="検討会(法人参加)",IF($E21="","",TIME(HOUR($G21-$E21),ROUNDUP(MINUTE($G21-$E21)/30,0)*30,0)*24),""),IF(OR(【2】見・謝金!$E21&lt;&gt;$E21,【2】見・謝金!$G21&lt;&gt;$G21),TIME(HOUR($G21-$E21),ROUNDUP(MINUTE($G21-$E21)/30,0)*30,0)*24,IF($Q21&lt;&gt;"検討会(法人参加)","",【2】見・謝金!$AK21)))</f>
        <v/>
      </c>
      <c r="AL21" s="595" t="str">
        <f>IF($AK21="","",IF(OR($O21="",$M21=""),"",VLOOKUP($O21,単価表!$A$34:$C$38,MATCH($M21,単価表!$A$34:$C$34,0),0)/2))</f>
        <v/>
      </c>
      <c r="AM21" s="493" t="str">
        <f t="shared" si="7"/>
        <v/>
      </c>
      <c r="AN21" s="529"/>
      <c r="AO21" s="508" t="str">
        <f>IF(【2】見・謝金!$AO21="","",【2】見・謝金!$AO21)</f>
        <v/>
      </c>
    </row>
    <row r="22" spans="4:41" ht="27.75" customHeight="1">
      <c r="D22" s="695" t="str">
        <f>IF(【2】見・謝金!D22="","",【2】見・謝金!D22)</f>
        <v/>
      </c>
      <c r="E22" s="531" t="str">
        <f>IF(【2】見・謝金!E22="","",【2】見・謝金!E22)</f>
        <v/>
      </c>
      <c r="F22" s="482" t="s">
        <v>257</v>
      </c>
      <c r="G22" s="483" t="str">
        <f>IF(【2】見・謝金!G22="","",【2】見・謝金!G22)</f>
        <v/>
      </c>
      <c r="H22" s="484" t="str">
        <f>IF(【2】見・謝金!H22="","",【2】見・謝金!H22)</f>
        <v/>
      </c>
      <c r="I22" s="1046" t="str">
        <f>IF(【2】見・謝金!I22="","",【2】見・謝金!I22)</f>
        <v/>
      </c>
      <c r="J22" s="1046"/>
      <c r="K22" s="496" t="str">
        <f>IF(【2】見・謝金!K22="","",【2】見・謝金!K22)</f>
        <v/>
      </c>
      <c r="L22" s="496" t="str">
        <f>IF(【2】見・謝金!L22="","",【2】見・謝金!L22)</f>
        <v/>
      </c>
      <c r="M22" s="484" t="str">
        <f>IF(【2】見・謝金!M22="","",【2】見・謝金!M22)</f>
        <v/>
      </c>
      <c r="N22" s="486" t="str">
        <f>IF(【2】見・謝金!N22="","",【2】見・謝金!N22)</f>
        <v/>
      </c>
      <c r="O22" s="523" t="str">
        <f>IF(【2】見・謝金!O22="","",【2】見・謝金!O22)</f>
        <v/>
      </c>
      <c r="P22" s="523" t="str">
        <f>IF(【2】見・謝金!P22="","",【2】見・謝金!P22)</f>
        <v/>
      </c>
      <c r="Q22" s="524" t="str">
        <f>IF(【2】見・謝金!Q22="","",【2】見・謝金!Q22)</f>
        <v/>
      </c>
      <c r="R22" s="530" t="str">
        <f>IF(【2】見・謝金!$R22="",IF($Q22="講師",IF($E22="","",TIME(HOUR($G22-$E22),ROUNDUP(MINUTE($G22-$E22)/30,0)*30,0)*24),""),IF(OR(【2】見・謝金!$E22&lt;&gt;$E22,【2】見・謝金!$G22&lt;&gt;$G22),TIME(HOUR($G22-$E22),ROUNDUP(MINUTE($G22-$E22)/30,0)*30,0)*24,IF($Q22&lt;&gt;"講師","",【2】見・謝金!$R22)))</f>
        <v/>
      </c>
      <c r="S22" s="526" t="str">
        <f>IF($R22="","",IF(OR($O22="",$M22=""),"",IF($P22="サブ",VLOOKUP($O22,単価表!$A$5:$C$14,MATCH($M22,単価表!$A$5:$C$5,0),0)/2,VLOOKUP($O22,単価表!$A$5:$C$14,MATCH($M22,単価表!$A$5:$C$5,0),0))))</f>
        <v/>
      </c>
      <c r="T22" s="493" t="str">
        <f t="shared" si="0"/>
        <v/>
      </c>
      <c r="U22" s="530" t="str">
        <f>IF(【2】見・謝金!$U22="",IF($Q22="検討会等参加",IF($E22="","",TIME(HOUR($G22-$E22),ROUNDUP(MINUTE($G22-$E22)/30,0)*30,0)*24),""),IF(OR(【2】見・謝金!$E22&lt;&gt;$E22,【2】見・謝金!$G22&lt;&gt;$G22),TIME(HOUR($G22-$E22),ROUNDUP(MINUTE($G22-$E22)/30,0)*30,0)*24,IF($Q22&lt;&gt;"検討会等参加","",【2】見・謝金!$U22)))</f>
        <v/>
      </c>
      <c r="V22" s="526" t="str">
        <f>IF($U22="","",IF(OR($M22="",$O22=""),"",VLOOKUP($O22,単価表!$A$5:$C$11,MATCH($M22,単価表!$A$5:$C$5,0),0)/2))</f>
        <v/>
      </c>
      <c r="W22" s="493" t="str">
        <f t="shared" si="1"/>
        <v/>
      </c>
      <c r="X22" s="486" t="str">
        <f>IF(【2】見・謝金!X22="","",【2】見・謝金!X22)</f>
        <v/>
      </c>
      <c r="Y22" s="527" t="str">
        <f>IF(【2】見・謝金!Y22="","",【2】見・謝金!Y22)</f>
        <v/>
      </c>
      <c r="Z22" s="484" t="str">
        <f>IF(【2】見・謝金!Z22="","",【2】見・謝金!Z22)</f>
        <v/>
      </c>
      <c r="AA22" s="493" t="str">
        <f t="shared" si="2"/>
        <v/>
      </c>
      <c r="AB22" s="493" t="str">
        <f t="shared" si="3"/>
        <v/>
      </c>
      <c r="AC22" s="528" t="str">
        <f>IF(【2】見・謝金!AC22="","",【2】見・謝金!AC22)</f>
        <v/>
      </c>
      <c r="AD22" s="484" t="str">
        <f>IF(【2】見・謝金!AD22="","",【2】見・謝金!AD22)</f>
        <v/>
      </c>
      <c r="AE22" s="493" t="str">
        <f t="shared" si="4"/>
        <v/>
      </c>
      <c r="AF22" s="493"/>
      <c r="AG22" s="493" t="str">
        <f t="shared" si="5"/>
        <v/>
      </c>
      <c r="AH22" s="530" t="str">
        <f>IF(【2】見・謝金!$AH22="",IF($Q22="講習料",IF($E22="","",TIME(HOUR($G22-$E22),ROUNDUP(MINUTE($G22-$E22)/30,0)*30,0)*24),""),IF(OR(【2】見・謝金!$E22&lt;&gt;$E22,【2】見・謝金!$G22&lt;&gt;$G22),TIME(HOUR($G22-$E22),ROUNDUP(MINUTE($G22-$E22)/30,0)*30,0)*24,IF($Q22&lt;&gt;"講習料","",【2】見・謝金!$AH22)))</f>
        <v/>
      </c>
      <c r="AI22" s="526" t="str">
        <f>IF($AH22="","",IF(OR($O22="",$M22=""),"",IF($P22="サブ",VLOOKUP($O22,単価表!$A$34:$C$38,MATCH($M22,単価表!$A$34:$C$34,0),0)/2,VLOOKUP($O22,単価表!$A$34:$C$38,MATCH($M22,単価表!$A$34:$C$34,0),0))))</f>
        <v/>
      </c>
      <c r="AJ22" s="493" t="str">
        <f t="shared" si="6"/>
        <v/>
      </c>
      <c r="AK22" s="530" t="str">
        <f>IF(【2】見・謝金!$AK22="",IF($Q22="検討会(法人参加)",IF($E22="","",TIME(HOUR($G22-$E22),ROUNDUP(MINUTE($G22-$E22)/30,0)*30,0)*24),""),IF(OR(【2】見・謝金!$E22&lt;&gt;$E22,【2】見・謝金!$G22&lt;&gt;$G22),TIME(HOUR($G22-$E22),ROUNDUP(MINUTE($G22-$E22)/30,0)*30,0)*24,IF($Q22&lt;&gt;"検討会(法人参加)","",【2】見・謝金!$AK22)))</f>
        <v/>
      </c>
      <c r="AL22" s="593" t="str">
        <f>IF($AK22="","",IF(OR($O22="",$M22=""),"",VLOOKUP($O22,単価表!$A$34:$C$38,MATCH($M22,単価表!$A$34:$C$34,0),0)/2))</f>
        <v/>
      </c>
      <c r="AM22" s="493" t="str">
        <f t="shared" si="7"/>
        <v/>
      </c>
      <c r="AN22" s="529"/>
      <c r="AO22" s="508" t="str">
        <f>IF(【2】見・謝金!$AO22="","",【2】見・謝金!$AO22)</f>
        <v/>
      </c>
    </row>
    <row r="23" spans="4:41" ht="27.75" customHeight="1">
      <c r="D23" s="695" t="str">
        <f>IF(【2】見・謝金!D23="","",【2】見・謝金!D23)</f>
        <v/>
      </c>
      <c r="E23" s="531" t="str">
        <f>IF(【2】見・謝金!E23="","",【2】見・謝金!E23)</f>
        <v/>
      </c>
      <c r="F23" s="482" t="s">
        <v>258</v>
      </c>
      <c r="G23" s="483" t="str">
        <f>IF(【2】見・謝金!G23="","",【2】見・謝金!G23)</f>
        <v/>
      </c>
      <c r="H23" s="484" t="str">
        <f>IF(【2】見・謝金!H23="","",【2】見・謝金!H23)</f>
        <v/>
      </c>
      <c r="I23" s="1046" t="str">
        <f>IF(【2】見・謝金!I23="","",【2】見・謝金!I23)</f>
        <v/>
      </c>
      <c r="J23" s="1046"/>
      <c r="K23" s="496" t="str">
        <f>IF(【2】見・謝金!K23="","",【2】見・謝金!K23)</f>
        <v/>
      </c>
      <c r="L23" s="496" t="str">
        <f>IF(【2】見・謝金!L23="","",【2】見・謝金!L23)</f>
        <v/>
      </c>
      <c r="M23" s="485" t="str">
        <f>IF(【2】見・謝金!M23="","",【2】見・謝金!M23)</f>
        <v/>
      </c>
      <c r="N23" s="486" t="str">
        <f>IF(【2】見・謝金!N23="","",【2】見・謝金!N23)</f>
        <v/>
      </c>
      <c r="O23" s="523" t="str">
        <f>IF(【2】見・謝金!O23="","",【2】見・謝金!O23)</f>
        <v/>
      </c>
      <c r="P23" s="523" t="str">
        <f>IF(【2】見・謝金!P23="","",【2】見・謝金!P23)</f>
        <v/>
      </c>
      <c r="Q23" s="524" t="str">
        <f>IF(【2】見・謝金!Q23="","",【2】見・謝金!Q23)</f>
        <v/>
      </c>
      <c r="R23" s="525" t="str">
        <f>IF(【2】見・謝金!$R23="",IF($Q23="講師",IF($E23="","",TIME(HOUR($G23-$E23),ROUNDUP(MINUTE($G23-$E23)/30,0)*30,0)*24),""),IF(OR(【2】見・謝金!$E23&lt;&gt;$E23,【2】見・謝金!$G23&lt;&gt;$G23),TIME(HOUR($G23-$E23),ROUNDUP(MINUTE($G23-$E23)/30,0)*30,0)*24,IF($Q23&lt;&gt;"講師","",【2】見・謝金!$R23)))</f>
        <v/>
      </c>
      <c r="S23" s="526" t="str">
        <f>IF($R23="","",IF(OR($O23="",$M23=""),"",IF($P23="サブ",VLOOKUP($O23,単価表!$A$5:$C$14,MATCH($M23,単価表!$A$5:$C$5,0),0)/2,VLOOKUP($O23,単価表!$A$5:$C$14,MATCH($M23,単価表!$A$5:$C$5,0),0))))</f>
        <v/>
      </c>
      <c r="T23" s="493" t="str">
        <f t="shared" si="0"/>
        <v/>
      </c>
      <c r="U23" s="525" t="str">
        <f>IF(【2】見・謝金!$U23="",IF($Q23="検討会等参加",IF($E23="","",TIME(HOUR($G23-$E23),ROUNDUP(MINUTE($G23-$E23)/30,0)*30,0)*24),""),IF(OR(【2】見・謝金!$E23&lt;&gt;$E23,【2】見・謝金!$G23&lt;&gt;$G23),TIME(HOUR($G23-$E23),ROUNDUP(MINUTE($G23-$E23)/30,0)*30,0)*24,IF($Q23&lt;&gt;"検討会等参加","",【2】見・謝金!$U23)))</f>
        <v/>
      </c>
      <c r="V23" s="526" t="str">
        <f>IF($U23="","",IF(OR($M23="",$O23=""),"",VLOOKUP($O23,単価表!$A$5:$C$11,MATCH($M23,単価表!$A$5:$C$5,0),0)/2))</f>
        <v/>
      </c>
      <c r="W23" s="493" t="str">
        <f t="shared" si="1"/>
        <v/>
      </c>
      <c r="X23" s="486" t="str">
        <f>IF(【2】見・謝金!X23="","",【2】見・謝金!X23)</f>
        <v/>
      </c>
      <c r="Y23" s="527" t="str">
        <f>IF(【2】見・謝金!Y23="","",【2】見・謝金!Y23)</f>
        <v/>
      </c>
      <c r="Z23" s="485" t="str">
        <f>IF(【2】見・謝金!Z23="","",【2】見・謝金!Z23)</f>
        <v/>
      </c>
      <c r="AA23" s="493" t="str">
        <f t="shared" si="2"/>
        <v/>
      </c>
      <c r="AB23" s="493" t="str">
        <f t="shared" si="3"/>
        <v/>
      </c>
      <c r="AC23" s="528" t="str">
        <f>IF(【2】見・謝金!AC23="","",【2】見・謝金!AC23)</f>
        <v/>
      </c>
      <c r="AD23" s="484" t="str">
        <f>IF(【2】見・謝金!AD23="","",【2】見・謝金!AD23)</f>
        <v/>
      </c>
      <c r="AE23" s="493" t="str">
        <f t="shared" si="4"/>
        <v/>
      </c>
      <c r="AF23" s="493"/>
      <c r="AG23" s="493" t="str">
        <f t="shared" si="5"/>
        <v/>
      </c>
      <c r="AH23" s="525" t="str">
        <f>IF(【2】見・謝金!$AH23="",IF($Q23="講習料",IF($E23="","",TIME(HOUR($G23-$E23),ROUNDUP(MINUTE($G23-$E23)/30,0)*30,0)*24),""),IF(OR(【2】見・謝金!$E23&lt;&gt;$E23,【2】見・謝金!$G23&lt;&gt;$G23),TIME(HOUR($G23-$E23),ROUNDUP(MINUTE($G23-$E23)/30,0)*30,0)*24,IF($Q23&lt;&gt;"講習料","",【2】見・謝金!$AH23)))</f>
        <v/>
      </c>
      <c r="AI23" s="526" t="str">
        <f>IF($AH23="","",IF(OR($O23="",$M23=""),"",IF($P23="サブ",VLOOKUP($O23,単価表!$A$34:$C$38,MATCH($M23,単価表!$A$34:$C$34,0),0)/2,VLOOKUP($O23,単価表!$A$34:$C$38,MATCH($M23,単価表!$A$34:$C$34,0),0))))</f>
        <v/>
      </c>
      <c r="AJ23" s="493" t="str">
        <f t="shared" si="6"/>
        <v/>
      </c>
      <c r="AK23" s="525" t="str">
        <f>IF(【2】見・謝金!$AK23="",IF($Q23="検討会(法人参加)",IF($E23="","",TIME(HOUR($G23-$E23),ROUNDUP(MINUTE($G23-$E23)/30,0)*30,0)*24),""),IF(OR(【2】見・謝金!$E23&lt;&gt;$E23,【2】見・謝金!$G23&lt;&gt;$G23),TIME(HOUR($G23-$E23),ROUNDUP(MINUTE($G23-$E23)/30,0)*30,0)*24,IF($Q23&lt;&gt;"検討会(法人参加)","",【2】見・謝金!$AK23)))</f>
        <v/>
      </c>
      <c r="AL23" s="595" t="str">
        <f>IF($AK23="","",IF(OR($O23="",$M23=""),"",VLOOKUP($O23,単価表!$A$34:$C$38,MATCH($M23,単価表!$A$34:$C$34,0),0)/2))</f>
        <v/>
      </c>
      <c r="AM23" s="493" t="str">
        <f t="shared" si="7"/>
        <v/>
      </c>
      <c r="AN23" s="529"/>
      <c r="AO23" s="508" t="str">
        <f>IF(【2】見・謝金!$AO23="","",【2】見・謝金!$AO23)</f>
        <v/>
      </c>
    </row>
    <row r="24" spans="4:41" ht="27.75" customHeight="1">
      <c r="D24" s="695" t="str">
        <f>IF(【2】見・謝金!D24="","",【2】見・謝金!D24)</f>
        <v/>
      </c>
      <c r="E24" s="531" t="str">
        <f>IF(【2】見・謝金!E24="","",【2】見・謝金!E24)</f>
        <v/>
      </c>
      <c r="F24" s="482" t="s">
        <v>257</v>
      </c>
      <c r="G24" s="483" t="str">
        <f>IF(【2】見・謝金!G24="","",【2】見・謝金!G24)</f>
        <v/>
      </c>
      <c r="H24" s="484" t="str">
        <f>IF(【2】見・謝金!H24="","",【2】見・謝金!H24)</f>
        <v/>
      </c>
      <c r="I24" s="1046" t="str">
        <f>IF(【2】見・謝金!I24="","",【2】見・謝金!I24)</f>
        <v/>
      </c>
      <c r="J24" s="1046"/>
      <c r="K24" s="496" t="str">
        <f>IF(【2】見・謝金!K24="","",【2】見・謝金!K24)</f>
        <v/>
      </c>
      <c r="L24" s="496" t="str">
        <f>IF(【2】見・謝金!L24="","",【2】見・謝金!L24)</f>
        <v/>
      </c>
      <c r="M24" s="484" t="str">
        <f>IF(【2】見・謝金!M24="","",【2】見・謝金!M24)</f>
        <v/>
      </c>
      <c r="N24" s="486" t="str">
        <f>IF(【2】見・謝金!N24="","",【2】見・謝金!N24)</f>
        <v/>
      </c>
      <c r="O24" s="523" t="str">
        <f>IF(【2】見・謝金!O24="","",【2】見・謝金!O24)</f>
        <v/>
      </c>
      <c r="P24" s="523" t="str">
        <f>IF(【2】見・謝金!P24="","",【2】見・謝金!P24)</f>
        <v/>
      </c>
      <c r="Q24" s="524" t="str">
        <f>IF(【2】見・謝金!Q24="","",【2】見・謝金!Q24)</f>
        <v/>
      </c>
      <c r="R24" s="530" t="str">
        <f>IF(【2】見・謝金!$R24="",IF($Q24="講師",IF($E24="","",TIME(HOUR($G24-$E24),ROUNDUP(MINUTE($G24-$E24)/30,0)*30,0)*24),""),IF(OR(【2】見・謝金!$E24&lt;&gt;$E24,【2】見・謝金!$G24&lt;&gt;$G24),TIME(HOUR($G24-$E24),ROUNDUP(MINUTE($G24-$E24)/30,0)*30,0)*24,IF($Q24&lt;&gt;"講師","",【2】見・謝金!$R24)))</f>
        <v/>
      </c>
      <c r="S24" s="526" t="str">
        <f>IF($R24="","",IF(OR($O24="",$M24=""),"",IF($P24="サブ",VLOOKUP($O24,単価表!$A$5:$C$14,MATCH($M24,単価表!$A$5:$C$5,0),0)/2,VLOOKUP($O24,単価表!$A$5:$C$14,MATCH($M24,単価表!$A$5:$C$5,0),0))))</f>
        <v/>
      </c>
      <c r="T24" s="493" t="str">
        <f t="shared" si="0"/>
        <v/>
      </c>
      <c r="U24" s="530" t="str">
        <f>IF(【2】見・謝金!$U24="",IF($Q24="検討会等参加",IF($E24="","",TIME(HOUR($G24-$E24),ROUNDUP(MINUTE($G24-$E24)/30,0)*30,0)*24),""),IF(OR(【2】見・謝金!$E24&lt;&gt;$E24,【2】見・謝金!$G24&lt;&gt;$G24),TIME(HOUR($G24-$E24),ROUNDUP(MINUTE($G24-$E24)/30,0)*30,0)*24,IF($Q24&lt;&gt;"検討会等参加","",【2】見・謝金!$U24)))</f>
        <v/>
      </c>
      <c r="V24" s="526" t="str">
        <f>IF($U24="","",IF(OR($M24="",$O24=""),"",VLOOKUP($O24,単価表!$A$5:$C$11,MATCH($M24,単価表!$A$5:$C$5,0),0)/2))</f>
        <v/>
      </c>
      <c r="W24" s="493" t="str">
        <f t="shared" si="1"/>
        <v/>
      </c>
      <c r="X24" s="486" t="str">
        <f>IF(【2】見・謝金!X24="","",【2】見・謝金!X24)</f>
        <v/>
      </c>
      <c r="Y24" s="527" t="str">
        <f>IF(【2】見・謝金!Y24="","",【2】見・謝金!Y24)</f>
        <v/>
      </c>
      <c r="Z24" s="484" t="str">
        <f>IF(【2】見・謝金!Z24="","",【2】見・謝金!Z24)</f>
        <v/>
      </c>
      <c r="AA24" s="493" t="str">
        <f t="shared" si="2"/>
        <v/>
      </c>
      <c r="AB24" s="493" t="str">
        <f t="shared" si="3"/>
        <v/>
      </c>
      <c r="AC24" s="528" t="str">
        <f>IF(【2】見・謝金!AC24="","",【2】見・謝金!AC24)</f>
        <v/>
      </c>
      <c r="AD24" s="484" t="str">
        <f>IF(【2】見・謝金!AD24="","",【2】見・謝金!AD24)</f>
        <v/>
      </c>
      <c r="AE24" s="493" t="str">
        <f t="shared" si="4"/>
        <v/>
      </c>
      <c r="AF24" s="493"/>
      <c r="AG24" s="493" t="str">
        <f t="shared" si="5"/>
        <v/>
      </c>
      <c r="AH24" s="530" t="str">
        <f>IF(【2】見・謝金!$AH24="",IF($Q24="講習料",IF($E24="","",TIME(HOUR($G24-$E24),ROUNDUP(MINUTE($G24-$E24)/30,0)*30,0)*24),""),IF(OR(【2】見・謝金!$E24&lt;&gt;$E24,【2】見・謝金!$G24&lt;&gt;$G24),TIME(HOUR($G24-$E24),ROUNDUP(MINUTE($G24-$E24)/30,0)*30,0)*24,IF($Q24&lt;&gt;"講習料","",【2】見・謝金!$AH24)))</f>
        <v/>
      </c>
      <c r="AI24" s="526" t="str">
        <f>IF($AH24="","",IF(OR($O24="",$M24=""),"",IF($P24="サブ",VLOOKUP($O24,単価表!$A$34:$C$38,MATCH($M24,単価表!$A$34:$C$34,0),0)/2,VLOOKUP($O24,単価表!$A$34:$C$38,MATCH($M24,単価表!$A$34:$C$34,0),0))))</f>
        <v/>
      </c>
      <c r="AJ24" s="493" t="str">
        <f t="shared" si="6"/>
        <v/>
      </c>
      <c r="AK24" s="530" t="str">
        <f>IF(【2】見・謝金!$AK24="",IF($Q24="検討会(法人参加)",IF($E24="","",TIME(HOUR($G24-$E24),ROUNDUP(MINUTE($G24-$E24)/30,0)*30,0)*24),""),IF(OR(【2】見・謝金!$E24&lt;&gt;$E24,【2】見・謝金!$G24&lt;&gt;$G24),TIME(HOUR($G24-$E24),ROUNDUP(MINUTE($G24-$E24)/30,0)*30,0)*24,IF($Q24&lt;&gt;"検討会(法人参加)","",【2】見・謝金!$AK24)))</f>
        <v/>
      </c>
      <c r="AL24" s="593" t="str">
        <f>IF($AK24="","",IF(OR($O24="",$M24=""),"",VLOOKUP($O24,単価表!$A$34:$C$38,MATCH($M24,単価表!$A$34:$C$34,0),0)/2))</f>
        <v/>
      </c>
      <c r="AM24" s="493" t="str">
        <f t="shared" si="7"/>
        <v/>
      </c>
      <c r="AN24" s="529"/>
      <c r="AO24" s="508" t="str">
        <f>IF(【2】見・謝金!$AO24="","",【2】見・謝金!$AO24)</f>
        <v/>
      </c>
    </row>
    <row r="25" spans="4:41" ht="27.75" customHeight="1">
      <c r="D25" s="695" t="str">
        <f>IF(【2】見・謝金!D25="","",【2】見・謝金!D25)</f>
        <v/>
      </c>
      <c r="E25" s="531" t="str">
        <f>IF(【2】見・謝金!E25="","",【2】見・謝金!E25)</f>
        <v/>
      </c>
      <c r="F25" s="482" t="s">
        <v>258</v>
      </c>
      <c r="G25" s="483" t="str">
        <f>IF(【2】見・謝金!G25="","",【2】見・謝金!G25)</f>
        <v/>
      </c>
      <c r="H25" s="484" t="str">
        <f>IF(【2】見・謝金!H25="","",【2】見・謝金!H25)</f>
        <v/>
      </c>
      <c r="I25" s="1046" t="str">
        <f>IF(【2】見・謝金!I25="","",【2】見・謝金!I25)</f>
        <v/>
      </c>
      <c r="J25" s="1046"/>
      <c r="K25" s="496" t="str">
        <f>IF(【2】見・謝金!K25="","",【2】見・謝金!K25)</f>
        <v/>
      </c>
      <c r="L25" s="496" t="str">
        <f>IF(【2】見・謝金!L25="","",【2】見・謝金!L25)</f>
        <v/>
      </c>
      <c r="M25" s="485" t="str">
        <f>IF(【2】見・謝金!M25="","",【2】見・謝金!M25)</f>
        <v/>
      </c>
      <c r="N25" s="486" t="str">
        <f>IF(【2】見・謝金!N25="","",【2】見・謝金!N25)</f>
        <v/>
      </c>
      <c r="O25" s="523" t="str">
        <f>IF(【2】見・謝金!O25="","",【2】見・謝金!O25)</f>
        <v/>
      </c>
      <c r="P25" s="523" t="str">
        <f>IF(【2】見・謝金!P25="","",【2】見・謝金!P25)</f>
        <v/>
      </c>
      <c r="Q25" s="524" t="str">
        <f>IF(【2】見・謝金!Q25="","",【2】見・謝金!Q25)</f>
        <v/>
      </c>
      <c r="R25" s="525" t="str">
        <f>IF(【2】見・謝金!$R25="",IF($Q25="講師",IF($E25="","",TIME(HOUR($G25-$E25),ROUNDUP(MINUTE($G25-$E25)/30,0)*30,0)*24),""),IF(OR(【2】見・謝金!$E25&lt;&gt;$E25,【2】見・謝金!$G25&lt;&gt;$G25),TIME(HOUR($G25-$E25),ROUNDUP(MINUTE($G25-$E25)/30,0)*30,0)*24,IF($Q25&lt;&gt;"講師","",【2】見・謝金!$R25)))</f>
        <v/>
      </c>
      <c r="S25" s="526" t="str">
        <f>IF($R25="","",IF(OR($O25="",$M25=""),"",IF($P25="サブ",VLOOKUP($O25,単価表!$A$5:$C$14,MATCH($M25,単価表!$A$5:$C$5,0),0)/2,VLOOKUP($O25,単価表!$A$5:$C$14,MATCH($M25,単価表!$A$5:$C$5,0),0))))</f>
        <v/>
      </c>
      <c r="T25" s="493" t="str">
        <f t="shared" si="0"/>
        <v/>
      </c>
      <c r="U25" s="525" t="str">
        <f>IF(【2】見・謝金!$U25="",IF($Q25="検討会等参加",IF($E25="","",TIME(HOUR($G25-$E25),ROUNDUP(MINUTE($G25-$E25)/30,0)*30,0)*24),""),IF(OR(【2】見・謝金!$E25&lt;&gt;$E25,【2】見・謝金!$G25&lt;&gt;$G25),TIME(HOUR($G25-$E25),ROUNDUP(MINUTE($G25-$E25)/30,0)*30,0)*24,IF($Q25&lt;&gt;"検討会等参加","",【2】見・謝金!$U25)))</f>
        <v/>
      </c>
      <c r="V25" s="526" t="str">
        <f>IF($U25="","",IF(OR($M25="",$O25=""),"",VLOOKUP($O25,単価表!$A$5:$C$11,MATCH($M25,単価表!$A$5:$C$5,0),0)/2))</f>
        <v/>
      </c>
      <c r="W25" s="493" t="str">
        <f t="shared" si="1"/>
        <v/>
      </c>
      <c r="X25" s="486" t="str">
        <f>IF(【2】見・謝金!X25="","",【2】見・謝金!X25)</f>
        <v/>
      </c>
      <c r="Y25" s="527" t="str">
        <f>IF(【2】見・謝金!Y25="","",【2】見・謝金!Y25)</f>
        <v/>
      </c>
      <c r="Z25" s="485" t="str">
        <f>IF(【2】見・謝金!Z25="","",【2】見・謝金!Z25)</f>
        <v/>
      </c>
      <c r="AA25" s="493" t="str">
        <f t="shared" si="2"/>
        <v/>
      </c>
      <c r="AB25" s="493" t="str">
        <f t="shared" si="3"/>
        <v/>
      </c>
      <c r="AC25" s="528" t="str">
        <f>IF(【2】見・謝金!AC25="","",【2】見・謝金!AC25)</f>
        <v/>
      </c>
      <c r="AD25" s="484" t="str">
        <f>IF(【2】見・謝金!AD25="","",【2】見・謝金!AD25)</f>
        <v/>
      </c>
      <c r="AE25" s="493" t="str">
        <f t="shared" si="4"/>
        <v/>
      </c>
      <c r="AF25" s="493"/>
      <c r="AG25" s="493" t="str">
        <f t="shared" si="5"/>
        <v/>
      </c>
      <c r="AH25" s="525" t="str">
        <f>IF(【2】見・謝金!$AH25="",IF($Q25="講習料",IF($E25="","",TIME(HOUR($G25-$E25),ROUNDUP(MINUTE($G25-$E25)/30,0)*30,0)*24),""),IF(OR(【2】見・謝金!$E25&lt;&gt;$E25,【2】見・謝金!$G25&lt;&gt;$G25),TIME(HOUR($G25-$E25),ROUNDUP(MINUTE($G25-$E25)/30,0)*30,0)*24,IF($Q25&lt;&gt;"講習料","",【2】見・謝金!$AH25)))</f>
        <v/>
      </c>
      <c r="AI25" s="526" t="str">
        <f>IF($AH25="","",IF(OR($O25="",$M25=""),"",IF($P25="サブ",VLOOKUP($O25,単価表!$A$34:$C$38,MATCH($M25,単価表!$A$34:$C$34,0),0)/2,VLOOKUP($O25,単価表!$A$34:$C$38,MATCH($M25,単価表!$A$34:$C$34,0),0))))</f>
        <v/>
      </c>
      <c r="AJ25" s="493" t="str">
        <f t="shared" si="6"/>
        <v/>
      </c>
      <c r="AK25" s="525" t="str">
        <f>IF(【2】見・謝金!$AK25="",IF($Q25="検討会(法人参加)",IF($E25="","",TIME(HOUR($G25-$E25),ROUNDUP(MINUTE($G25-$E25)/30,0)*30,0)*24),""),IF(OR(【2】見・謝金!$E25&lt;&gt;$E25,【2】見・謝金!$G25&lt;&gt;$G25),TIME(HOUR($G25-$E25),ROUNDUP(MINUTE($G25-$E25)/30,0)*30,0)*24,IF($Q25&lt;&gt;"検討会(法人参加)","",【2】見・謝金!$AK25)))</f>
        <v/>
      </c>
      <c r="AL25" s="595" t="str">
        <f>IF($AK25="","",IF(OR($O25="",$M25=""),"",VLOOKUP($O25,単価表!$A$34:$C$38,MATCH($M25,単価表!$A$34:$C$34,0),0)/2))</f>
        <v/>
      </c>
      <c r="AM25" s="493" t="str">
        <f t="shared" si="7"/>
        <v/>
      </c>
      <c r="AN25" s="529"/>
      <c r="AO25" s="508" t="str">
        <f>IF(【2】見・謝金!$AO25="","",【2】見・謝金!$AO25)</f>
        <v/>
      </c>
    </row>
    <row r="26" spans="4:41" ht="27.75" customHeight="1">
      <c r="D26" s="695" t="str">
        <f>IF(【2】見・謝金!D26="","",【2】見・謝金!D26)</f>
        <v/>
      </c>
      <c r="E26" s="531" t="str">
        <f>IF(【2】見・謝金!E26="","",【2】見・謝金!E26)</f>
        <v/>
      </c>
      <c r="F26" s="482" t="s">
        <v>257</v>
      </c>
      <c r="G26" s="483" t="str">
        <f>IF(【2】見・謝金!G26="","",【2】見・謝金!G26)</f>
        <v/>
      </c>
      <c r="H26" s="484" t="str">
        <f>IF(【2】見・謝金!H26="","",【2】見・謝金!H26)</f>
        <v/>
      </c>
      <c r="I26" s="1046" t="str">
        <f>IF(【2】見・謝金!I26="","",【2】見・謝金!I26)</f>
        <v/>
      </c>
      <c r="J26" s="1046"/>
      <c r="K26" s="496" t="str">
        <f>IF(【2】見・謝金!K26="","",【2】見・謝金!K26)</f>
        <v/>
      </c>
      <c r="L26" s="496" t="str">
        <f>IF(【2】見・謝金!L26="","",【2】見・謝金!L26)</f>
        <v/>
      </c>
      <c r="M26" s="484" t="str">
        <f>IF(【2】見・謝金!M26="","",【2】見・謝金!M26)</f>
        <v/>
      </c>
      <c r="N26" s="486" t="str">
        <f>IF(【2】見・謝金!N26="","",【2】見・謝金!N26)</f>
        <v/>
      </c>
      <c r="O26" s="523" t="str">
        <f>IF(【2】見・謝金!O26="","",【2】見・謝金!O26)</f>
        <v/>
      </c>
      <c r="P26" s="523" t="str">
        <f>IF(【2】見・謝金!P26="","",【2】見・謝金!P26)</f>
        <v/>
      </c>
      <c r="Q26" s="524" t="str">
        <f>IF(【2】見・謝金!Q26="","",【2】見・謝金!Q26)</f>
        <v/>
      </c>
      <c r="R26" s="530" t="str">
        <f>IF(【2】見・謝金!$R26="",IF($Q26="講師",IF($E26="","",TIME(HOUR($G26-$E26),ROUNDUP(MINUTE($G26-$E26)/30,0)*30,0)*24),""),IF(OR(【2】見・謝金!$E26&lt;&gt;$E26,【2】見・謝金!$G26&lt;&gt;$G26),TIME(HOUR($G26-$E26),ROUNDUP(MINUTE($G26-$E26)/30,0)*30,0)*24,IF($Q26&lt;&gt;"講師","",【2】見・謝金!$R26)))</f>
        <v/>
      </c>
      <c r="S26" s="526" t="str">
        <f>IF($R26="","",IF(OR($O26="",$M26=""),"",IF($P26="サブ",VLOOKUP($O26,単価表!$A$5:$C$14,MATCH($M26,単価表!$A$5:$C$5,0),0)/2,VLOOKUP($O26,単価表!$A$5:$C$14,MATCH($M26,単価表!$A$5:$C$5,0),0))))</f>
        <v/>
      </c>
      <c r="T26" s="493" t="str">
        <f t="shared" si="0"/>
        <v/>
      </c>
      <c r="U26" s="530" t="str">
        <f>IF(【2】見・謝金!$U26="",IF($Q26="検討会等参加",IF($E26="","",TIME(HOUR($G26-$E26),ROUNDUP(MINUTE($G26-$E26)/30,0)*30,0)*24),""),IF(OR(【2】見・謝金!$E26&lt;&gt;$E26,【2】見・謝金!$G26&lt;&gt;$G26),TIME(HOUR($G26-$E26),ROUNDUP(MINUTE($G26-$E26)/30,0)*30,0)*24,IF($Q26&lt;&gt;"検討会等参加","",【2】見・謝金!$U26)))</f>
        <v/>
      </c>
      <c r="V26" s="526" t="str">
        <f>IF($U26="","",IF(OR($M26="",$O26=""),"",VLOOKUP($O26,単価表!$A$5:$C$11,MATCH($M26,単価表!$A$5:$C$5,0),0)/2))</f>
        <v/>
      </c>
      <c r="W26" s="493" t="str">
        <f t="shared" si="1"/>
        <v/>
      </c>
      <c r="X26" s="486" t="str">
        <f>IF(【2】見・謝金!X26="","",【2】見・謝金!X26)</f>
        <v/>
      </c>
      <c r="Y26" s="527" t="str">
        <f>IF(【2】見・謝金!Y26="","",【2】見・謝金!Y26)</f>
        <v/>
      </c>
      <c r="Z26" s="484" t="str">
        <f>IF(【2】見・謝金!Z26="","",【2】見・謝金!Z26)</f>
        <v/>
      </c>
      <c r="AA26" s="493" t="str">
        <f t="shared" si="2"/>
        <v/>
      </c>
      <c r="AB26" s="493" t="str">
        <f t="shared" si="3"/>
        <v/>
      </c>
      <c r="AC26" s="528" t="str">
        <f>IF(【2】見・謝金!AC26="","",【2】見・謝金!AC26)</f>
        <v/>
      </c>
      <c r="AD26" s="484" t="str">
        <f>IF(【2】見・謝金!AD26="","",【2】見・謝金!AD26)</f>
        <v/>
      </c>
      <c r="AE26" s="493" t="str">
        <f t="shared" si="4"/>
        <v/>
      </c>
      <c r="AF26" s="493"/>
      <c r="AG26" s="493" t="str">
        <f t="shared" si="5"/>
        <v/>
      </c>
      <c r="AH26" s="530" t="str">
        <f>IF(【2】見・謝金!$AH26="",IF($Q26="講習料",IF($E26="","",TIME(HOUR($G26-$E26),ROUNDUP(MINUTE($G26-$E26)/30,0)*30,0)*24),""),IF(OR(【2】見・謝金!$E26&lt;&gt;$E26,【2】見・謝金!$G26&lt;&gt;$G26),TIME(HOUR($G26-$E26),ROUNDUP(MINUTE($G26-$E26)/30,0)*30,0)*24,IF($Q26&lt;&gt;"講習料","",【2】見・謝金!$AH26)))</f>
        <v/>
      </c>
      <c r="AI26" s="526" t="str">
        <f>IF($AH26="","",IF(OR($O26="",$M26=""),"",IF($P26="サブ",VLOOKUP($O26,単価表!$A$34:$C$38,MATCH($M26,単価表!$A$34:$C$34,0),0)/2,VLOOKUP($O26,単価表!$A$34:$C$38,MATCH($M26,単価表!$A$34:$C$34,0),0))))</f>
        <v/>
      </c>
      <c r="AJ26" s="493" t="str">
        <f t="shared" si="6"/>
        <v/>
      </c>
      <c r="AK26" s="530" t="str">
        <f>IF(【2】見・謝金!$AK26="",IF($Q26="検討会(法人参加)",IF($E26="","",TIME(HOUR($G26-$E26),ROUNDUP(MINUTE($G26-$E26)/30,0)*30,0)*24),""),IF(OR(【2】見・謝金!$E26&lt;&gt;$E26,【2】見・謝金!$G26&lt;&gt;$G26),TIME(HOUR($G26-$E26),ROUNDUP(MINUTE($G26-$E26)/30,0)*30,0)*24,IF($Q26&lt;&gt;"検討会(法人参加)","",【2】見・謝金!$AK26)))</f>
        <v/>
      </c>
      <c r="AL26" s="593" t="str">
        <f>IF($AK26="","",IF(OR($O26="",$M26=""),"",VLOOKUP($O26,単価表!$A$34:$C$38,MATCH($M26,単価表!$A$34:$C$34,0),0)/2))</f>
        <v/>
      </c>
      <c r="AM26" s="493" t="str">
        <f t="shared" si="7"/>
        <v/>
      </c>
      <c r="AN26" s="529"/>
      <c r="AO26" s="508" t="str">
        <f>IF(【2】見・謝金!$AO26="","",【2】見・謝金!$AO26)</f>
        <v/>
      </c>
    </row>
    <row r="27" spans="4:41" ht="27.75" customHeight="1">
      <c r="D27" s="695" t="str">
        <f>IF(【2】見・謝金!D27="","",【2】見・謝金!D27)</f>
        <v/>
      </c>
      <c r="E27" s="531" t="str">
        <f>IF(【2】見・謝金!E27="","",【2】見・謝金!E27)</f>
        <v/>
      </c>
      <c r="F27" s="482" t="s">
        <v>258</v>
      </c>
      <c r="G27" s="483" t="str">
        <f>IF(【2】見・謝金!G27="","",【2】見・謝金!G27)</f>
        <v/>
      </c>
      <c r="H27" s="484" t="str">
        <f>IF(【2】見・謝金!H27="","",【2】見・謝金!H27)</f>
        <v/>
      </c>
      <c r="I27" s="1046" t="str">
        <f>IF(【2】見・謝金!I27="","",【2】見・謝金!I27)</f>
        <v/>
      </c>
      <c r="J27" s="1046"/>
      <c r="K27" s="496" t="str">
        <f>IF(【2】見・謝金!K27="","",【2】見・謝金!K27)</f>
        <v/>
      </c>
      <c r="L27" s="496" t="str">
        <f>IF(【2】見・謝金!L27="","",【2】見・謝金!L27)</f>
        <v/>
      </c>
      <c r="M27" s="485" t="str">
        <f>IF(【2】見・謝金!M27="","",【2】見・謝金!M27)</f>
        <v/>
      </c>
      <c r="N27" s="486" t="str">
        <f>IF(【2】見・謝金!N27="","",【2】見・謝金!N27)</f>
        <v/>
      </c>
      <c r="O27" s="523" t="str">
        <f>IF(【2】見・謝金!O27="","",【2】見・謝金!O27)</f>
        <v/>
      </c>
      <c r="P27" s="523" t="str">
        <f>IF(【2】見・謝金!P27="","",【2】見・謝金!P27)</f>
        <v/>
      </c>
      <c r="Q27" s="524" t="str">
        <f>IF(【2】見・謝金!Q27="","",【2】見・謝金!Q27)</f>
        <v/>
      </c>
      <c r="R27" s="525" t="str">
        <f>IF(【2】見・謝金!$R27="",IF($Q27="講師",IF($E27="","",TIME(HOUR($G27-$E27),ROUNDUP(MINUTE($G27-$E27)/30,0)*30,0)*24),""),IF(OR(【2】見・謝金!$E27&lt;&gt;$E27,【2】見・謝金!$G27&lt;&gt;$G27),TIME(HOUR($G27-$E27),ROUNDUP(MINUTE($G27-$E27)/30,0)*30,0)*24,IF($Q27&lt;&gt;"講師","",【2】見・謝金!$R27)))</f>
        <v/>
      </c>
      <c r="S27" s="526" t="str">
        <f>IF($R27="","",IF(OR($O27="",$M27=""),"",IF($P27="サブ",VLOOKUP($O27,単価表!$A$5:$C$14,MATCH($M27,単価表!$A$5:$C$5,0),0)/2,VLOOKUP($O27,単価表!$A$5:$C$14,MATCH($M27,単価表!$A$5:$C$5,0),0))))</f>
        <v/>
      </c>
      <c r="T27" s="493" t="str">
        <f t="shared" si="0"/>
        <v/>
      </c>
      <c r="U27" s="525" t="str">
        <f>IF(【2】見・謝金!$U27="",IF($Q27="検討会等参加",IF($E27="","",TIME(HOUR($G27-$E27),ROUNDUP(MINUTE($G27-$E27)/30,0)*30,0)*24),""),IF(OR(【2】見・謝金!$E27&lt;&gt;$E27,【2】見・謝金!$G27&lt;&gt;$G27),TIME(HOUR($G27-$E27),ROUNDUP(MINUTE($G27-$E27)/30,0)*30,0)*24,IF($Q27&lt;&gt;"検討会等参加","",【2】見・謝金!$U27)))</f>
        <v/>
      </c>
      <c r="V27" s="526" t="str">
        <f>IF($U27="","",IF(OR($M27="",$O27=""),"",VLOOKUP($O27,単価表!$A$5:$C$11,MATCH($M27,単価表!$A$5:$C$5,0),0)/2))</f>
        <v/>
      </c>
      <c r="W27" s="493" t="str">
        <f t="shared" si="1"/>
        <v/>
      </c>
      <c r="X27" s="486" t="str">
        <f>IF(【2】見・謝金!X27="","",【2】見・謝金!X27)</f>
        <v/>
      </c>
      <c r="Y27" s="527" t="str">
        <f>IF(【2】見・謝金!Y27="","",【2】見・謝金!Y27)</f>
        <v/>
      </c>
      <c r="Z27" s="485" t="str">
        <f>IF(【2】見・謝金!Z27="","",【2】見・謝金!Z27)</f>
        <v/>
      </c>
      <c r="AA27" s="493" t="str">
        <f t="shared" si="2"/>
        <v/>
      </c>
      <c r="AB27" s="493" t="str">
        <f t="shared" si="3"/>
        <v/>
      </c>
      <c r="AC27" s="528" t="str">
        <f>IF(【2】見・謝金!AC27="","",【2】見・謝金!AC27)</f>
        <v/>
      </c>
      <c r="AD27" s="484" t="str">
        <f>IF(【2】見・謝金!AD27="","",【2】見・謝金!AD27)</f>
        <v/>
      </c>
      <c r="AE27" s="493" t="str">
        <f t="shared" si="4"/>
        <v/>
      </c>
      <c r="AF27" s="493"/>
      <c r="AG27" s="493" t="str">
        <f t="shared" si="5"/>
        <v/>
      </c>
      <c r="AH27" s="525" t="str">
        <f>IF(【2】見・謝金!$AH27="",IF($Q27="講習料",IF($E27="","",TIME(HOUR($G27-$E27),ROUNDUP(MINUTE($G27-$E27)/30,0)*30,0)*24),""),IF(OR(【2】見・謝金!$E27&lt;&gt;$E27,【2】見・謝金!$G27&lt;&gt;$G27),TIME(HOUR($G27-$E27),ROUNDUP(MINUTE($G27-$E27)/30,0)*30,0)*24,IF($Q27&lt;&gt;"講習料","",【2】見・謝金!$AH27)))</f>
        <v/>
      </c>
      <c r="AI27" s="526" t="str">
        <f>IF($AH27="","",IF(OR($O27="",$M27=""),"",IF($P27="サブ",VLOOKUP($O27,単価表!$A$34:$C$38,MATCH($M27,単価表!$A$34:$C$34,0),0)/2,VLOOKUP($O27,単価表!$A$34:$C$38,MATCH($M27,単価表!$A$34:$C$34,0),0))))</f>
        <v/>
      </c>
      <c r="AJ27" s="493" t="str">
        <f t="shared" si="6"/>
        <v/>
      </c>
      <c r="AK27" s="525" t="str">
        <f>IF(【2】見・謝金!$AK27="",IF($Q27="検討会(法人参加)",IF($E27="","",TIME(HOUR($G27-$E27),ROUNDUP(MINUTE($G27-$E27)/30,0)*30,0)*24),""),IF(OR(【2】見・謝金!$E27&lt;&gt;$E27,【2】見・謝金!$G27&lt;&gt;$G27),TIME(HOUR($G27-$E27),ROUNDUP(MINUTE($G27-$E27)/30,0)*30,0)*24,IF($Q27&lt;&gt;"検討会(法人参加)","",【2】見・謝金!$AK27)))</f>
        <v/>
      </c>
      <c r="AL27" s="595" t="str">
        <f>IF($AK27="","",IF(OR($O27="",$M27=""),"",VLOOKUP($O27,単価表!$A$34:$C$38,MATCH($M27,単価表!$A$34:$C$34,0),0)/2))</f>
        <v/>
      </c>
      <c r="AM27" s="493" t="str">
        <f t="shared" si="7"/>
        <v/>
      </c>
      <c r="AN27" s="529"/>
      <c r="AO27" s="508" t="str">
        <f>IF(【2】見・謝金!$AO27="","",【2】見・謝金!$AO27)</f>
        <v/>
      </c>
    </row>
    <row r="28" spans="4:41" ht="27.75" customHeight="1">
      <c r="D28" s="695" t="str">
        <f>IF(【2】見・謝金!D28="","",【2】見・謝金!D28)</f>
        <v/>
      </c>
      <c r="E28" s="531" t="str">
        <f>IF(【2】見・謝金!E28="","",【2】見・謝金!E28)</f>
        <v/>
      </c>
      <c r="F28" s="482" t="s">
        <v>257</v>
      </c>
      <c r="G28" s="483" t="str">
        <f>IF(【2】見・謝金!G28="","",【2】見・謝金!G28)</f>
        <v/>
      </c>
      <c r="H28" s="484" t="str">
        <f>IF(【2】見・謝金!H28="","",【2】見・謝金!H28)</f>
        <v/>
      </c>
      <c r="I28" s="1046" t="str">
        <f>IF(【2】見・謝金!I28="","",【2】見・謝金!I28)</f>
        <v/>
      </c>
      <c r="J28" s="1046"/>
      <c r="K28" s="496" t="str">
        <f>IF(【2】見・謝金!K28="","",【2】見・謝金!K28)</f>
        <v/>
      </c>
      <c r="L28" s="496" t="str">
        <f>IF(【2】見・謝金!L28="","",【2】見・謝金!L28)</f>
        <v/>
      </c>
      <c r="M28" s="484" t="str">
        <f>IF(【2】見・謝金!M28="","",【2】見・謝金!M28)</f>
        <v/>
      </c>
      <c r="N28" s="486" t="str">
        <f>IF(【2】見・謝金!N28="","",【2】見・謝金!N28)</f>
        <v/>
      </c>
      <c r="O28" s="523" t="str">
        <f>IF(【2】見・謝金!O28="","",【2】見・謝金!O28)</f>
        <v/>
      </c>
      <c r="P28" s="523" t="str">
        <f>IF(【2】見・謝金!P28="","",【2】見・謝金!P28)</f>
        <v/>
      </c>
      <c r="Q28" s="524" t="str">
        <f>IF(【2】見・謝金!Q28="","",【2】見・謝金!Q28)</f>
        <v/>
      </c>
      <c r="R28" s="530" t="str">
        <f>IF(【2】見・謝金!$R28="",IF($Q28="講師",IF($E28="","",TIME(HOUR($G28-$E28),ROUNDUP(MINUTE($G28-$E28)/30,0)*30,0)*24),""),IF(OR(【2】見・謝金!$E28&lt;&gt;$E28,【2】見・謝金!$G28&lt;&gt;$G28),TIME(HOUR($G28-$E28),ROUNDUP(MINUTE($G28-$E28)/30,0)*30,0)*24,IF($Q28&lt;&gt;"講師","",【2】見・謝金!$R28)))</f>
        <v/>
      </c>
      <c r="S28" s="526" t="str">
        <f>IF($R28="","",IF(OR($O28="",$M28=""),"",IF($P28="サブ",VLOOKUP($O28,単価表!$A$5:$C$14,MATCH($M28,単価表!$A$5:$C$5,0),0)/2,VLOOKUP($O28,単価表!$A$5:$C$14,MATCH($M28,単価表!$A$5:$C$5,0),0))))</f>
        <v/>
      </c>
      <c r="T28" s="493" t="str">
        <f t="shared" si="0"/>
        <v/>
      </c>
      <c r="U28" s="530" t="str">
        <f>IF(【2】見・謝金!$U28="",IF($Q28="検討会等参加",IF($E28="","",TIME(HOUR($G28-$E28),ROUNDUP(MINUTE($G28-$E28)/30,0)*30,0)*24),""),IF(OR(【2】見・謝金!$E28&lt;&gt;$E28,【2】見・謝金!$G28&lt;&gt;$G28),TIME(HOUR($G28-$E28),ROUNDUP(MINUTE($G28-$E28)/30,0)*30,0)*24,IF($Q28&lt;&gt;"検討会等参加","",【2】見・謝金!$U28)))</f>
        <v/>
      </c>
      <c r="V28" s="526" t="str">
        <f>IF($U28="","",IF(OR($M28="",$O28=""),"",VLOOKUP($O28,単価表!$A$5:$C$11,MATCH($M28,単価表!$A$5:$C$5,0),0)/2))</f>
        <v/>
      </c>
      <c r="W28" s="493" t="str">
        <f t="shared" si="1"/>
        <v/>
      </c>
      <c r="X28" s="486" t="str">
        <f>IF(【2】見・謝金!X28="","",【2】見・謝金!X28)</f>
        <v/>
      </c>
      <c r="Y28" s="527" t="str">
        <f>IF(【2】見・謝金!Y28="","",【2】見・謝金!Y28)</f>
        <v/>
      </c>
      <c r="Z28" s="484" t="str">
        <f>IF(【2】見・謝金!Z28="","",【2】見・謝金!Z28)</f>
        <v/>
      </c>
      <c r="AA28" s="493" t="str">
        <f t="shared" si="2"/>
        <v/>
      </c>
      <c r="AB28" s="493" t="str">
        <f t="shared" si="3"/>
        <v/>
      </c>
      <c r="AC28" s="528" t="str">
        <f>IF(【2】見・謝金!AC28="","",【2】見・謝金!AC28)</f>
        <v/>
      </c>
      <c r="AD28" s="484" t="str">
        <f>IF(【2】見・謝金!AD28="","",【2】見・謝金!AD28)</f>
        <v/>
      </c>
      <c r="AE28" s="493" t="str">
        <f t="shared" si="4"/>
        <v/>
      </c>
      <c r="AF28" s="493"/>
      <c r="AG28" s="493" t="str">
        <f t="shared" si="5"/>
        <v/>
      </c>
      <c r="AH28" s="530" t="str">
        <f>IF(【2】見・謝金!$AH28="",IF($Q28="講習料",IF($E28="","",TIME(HOUR($G28-$E28),ROUNDUP(MINUTE($G28-$E28)/30,0)*30,0)*24),""),IF(OR(【2】見・謝金!$E28&lt;&gt;$E28,【2】見・謝金!$G28&lt;&gt;$G28),TIME(HOUR($G28-$E28),ROUNDUP(MINUTE($G28-$E28)/30,0)*30,0)*24,IF($Q28&lt;&gt;"講習料","",【2】見・謝金!$AH28)))</f>
        <v/>
      </c>
      <c r="AI28" s="526" t="str">
        <f>IF($AH28="","",IF(OR($O28="",$M28=""),"",IF($P28="サブ",VLOOKUP($O28,単価表!$A$34:$C$38,MATCH($M28,単価表!$A$34:$C$34,0),0)/2,VLOOKUP($O28,単価表!$A$34:$C$38,MATCH($M28,単価表!$A$34:$C$34,0),0))))</f>
        <v/>
      </c>
      <c r="AJ28" s="493" t="str">
        <f t="shared" si="6"/>
        <v/>
      </c>
      <c r="AK28" s="530" t="str">
        <f>IF(【2】見・謝金!$AK28="",IF($Q28="検討会(法人参加)",IF($E28="","",TIME(HOUR($G28-$E28),ROUNDUP(MINUTE($G28-$E28)/30,0)*30,0)*24),""),IF(OR(【2】見・謝金!$E28&lt;&gt;$E28,【2】見・謝金!$G28&lt;&gt;$G28),TIME(HOUR($G28-$E28),ROUNDUP(MINUTE($G28-$E28)/30,0)*30,0)*24,IF($Q28&lt;&gt;"検討会(法人参加)","",【2】見・謝金!$AK28)))</f>
        <v/>
      </c>
      <c r="AL28" s="593" t="str">
        <f>IF($AK28="","",IF(OR($O28="",$M28=""),"",VLOOKUP($O28,単価表!$A$34:$C$38,MATCH($M28,単価表!$A$34:$C$34,0),0)/2))</f>
        <v/>
      </c>
      <c r="AM28" s="493" t="str">
        <f t="shared" si="7"/>
        <v/>
      </c>
      <c r="AN28" s="529"/>
      <c r="AO28" s="508" t="str">
        <f>IF(【2】見・謝金!$AO28="","",【2】見・謝金!$AO28)</f>
        <v/>
      </c>
    </row>
    <row r="29" spans="4:41" ht="27.75" customHeight="1">
      <c r="D29" s="695" t="str">
        <f>IF(【2】見・謝金!D29="","",【2】見・謝金!D29)</f>
        <v/>
      </c>
      <c r="E29" s="531" t="str">
        <f>IF(【2】見・謝金!E29="","",【2】見・謝金!E29)</f>
        <v/>
      </c>
      <c r="F29" s="482" t="s">
        <v>258</v>
      </c>
      <c r="G29" s="483" t="str">
        <f>IF(【2】見・謝金!G29="","",【2】見・謝金!G29)</f>
        <v/>
      </c>
      <c r="H29" s="484" t="str">
        <f>IF(【2】見・謝金!H29="","",【2】見・謝金!H29)</f>
        <v/>
      </c>
      <c r="I29" s="1046" t="str">
        <f>IF(【2】見・謝金!I29="","",【2】見・謝金!I29)</f>
        <v/>
      </c>
      <c r="J29" s="1046"/>
      <c r="K29" s="496" t="str">
        <f>IF(【2】見・謝金!K29="","",【2】見・謝金!K29)</f>
        <v/>
      </c>
      <c r="L29" s="496" t="str">
        <f>IF(【2】見・謝金!L29="","",【2】見・謝金!L29)</f>
        <v/>
      </c>
      <c r="M29" s="485" t="str">
        <f>IF(【2】見・謝金!M29="","",【2】見・謝金!M29)</f>
        <v/>
      </c>
      <c r="N29" s="486" t="str">
        <f>IF(【2】見・謝金!N29="","",【2】見・謝金!N29)</f>
        <v/>
      </c>
      <c r="O29" s="523" t="str">
        <f>IF(【2】見・謝金!O29="","",【2】見・謝金!O29)</f>
        <v/>
      </c>
      <c r="P29" s="523" t="str">
        <f>IF(【2】見・謝金!P29="","",【2】見・謝金!P29)</f>
        <v/>
      </c>
      <c r="Q29" s="524" t="str">
        <f>IF(【2】見・謝金!Q29="","",【2】見・謝金!Q29)</f>
        <v/>
      </c>
      <c r="R29" s="525" t="str">
        <f>IF(【2】見・謝金!$R29="",IF($Q29="講師",IF($E29="","",TIME(HOUR($G29-$E29),ROUNDUP(MINUTE($G29-$E29)/30,0)*30,0)*24),""),IF(OR(【2】見・謝金!$E29&lt;&gt;$E29,【2】見・謝金!$G29&lt;&gt;$G29),TIME(HOUR($G29-$E29),ROUNDUP(MINUTE($G29-$E29)/30,0)*30,0)*24,IF($Q29&lt;&gt;"講師","",【2】見・謝金!$R29)))</f>
        <v/>
      </c>
      <c r="S29" s="526" t="str">
        <f>IF($R29="","",IF(OR($O29="",$M29=""),"",IF($P29="サブ",VLOOKUP($O29,単価表!$A$5:$C$14,MATCH($M29,単価表!$A$5:$C$5,0),0)/2,VLOOKUP($O29,単価表!$A$5:$C$14,MATCH($M29,単価表!$A$5:$C$5,0),0))))</f>
        <v/>
      </c>
      <c r="T29" s="493" t="str">
        <f t="shared" si="0"/>
        <v/>
      </c>
      <c r="U29" s="525" t="str">
        <f>IF(【2】見・謝金!$U29="",IF($Q29="検討会等参加",IF($E29="","",TIME(HOUR($G29-$E29),ROUNDUP(MINUTE($G29-$E29)/30,0)*30,0)*24),""),IF(OR(【2】見・謝金!$E29&lt;&gt;$E29,【2】見・謝金!$G29&lt;&gt;$G29),TIME(HOUR($G29-$E29),ROUNDUP(MINUTE($G29-$E29)/30,0)*30,0)*24,IF($Q29&lt;&gt;"検討会等参加","",【2】見・謝金!$U29)))</f>
        <v/>
      </c>
      <c r="V29" s="526" t="str">
        <f>IF($U29="","",IF(OR($M29="",$O29=""),"",VLOOKUP($O29,単価表!$A$5:$C$11,MATCH($M29,単価表!$A$5:$C$5,0),0)/2))</f>
        <v/>
      </c>
      <c r="W29" s="493" t="str">
        <f t="shared" si="1"/>
        <v/>
      </c>
      <c r="X29" s="486" t="str">
        <f>IF(【2】見・謝金!X29="","",【2】見・謝金!X29)</f>
        <v/>
      </c>
      <c r="Y29" s="527" t="str">
        <f>IF(【2】見・謝金!Y29="","",【2】見・謝金!Y29)</f>
        <v/>
      </c>
      <c r="Z29" s="485" t="str">
        <f>IF(【2】見・謝金!Z29="","",【2】見・謝金!Z29)</f>
        <v/>
      </c>
      <c r="AA29" s="493" t="str">
        <f t="shared" si="2"/>
        <v/>
      </c>
      <c r="AB29" s="493" t="str">
        <f t="shared" si="3"/>
        <v/>
      </c>
      <c r="AC29" s="528" t="str">
        <f>IF(【2】見・謝金!AC29="","",【2】見・謝金!AC29)</f>
        <v/>
      </c>
      <c r="AD29" s="484" t="str">
        <f>IF(【2】見・謝金!AD29="","",【2】見・謝金!AD29)</f>
        <v/>
      </c>
      <c r="AE29" s="493" t="str">
        <f t="shared" si="4"/>
        <v/>
      </c>
      <c r="AF29" s="493"/>
      <c r="AG29" s="493" t="str">
        <f t="shared" si="5"/>
        <v/>
      </c>
      <c r="AH29" s="525" t="str">
        <f>IF(【2】見・謝金!$AH29="",IF($Q29="講習料",IF($E29="","",TIME(HOUR($G29-$E29),ROUNDUP(MINUTE($G29-$E29)/30,0)*30,0)*24),""),IF(OR(【2】見・謝金!$E29&lt;&gt;$E29,【2】見・謝金!$G29&lt;&gt;$G29),TIME(HOUR($G29-$E29),ROUNDUP(MINUTE($G29-$E29)/30,0)*30,0)*24,IF($Q29&lt;&gt;"講習料","",【2】見・謝金!$AH29)))</f>
        <v/>
      </c>
      <c r="AI29" s="526" t="str">
        <f>IF($AH29="","",IF(OR($O29="",$M29=""),"",IF($P29="サブ",VLOOKUP($O29,単価表!$A$34:$C$38,MATCH($M29,単価表!$A$34:$C$34,0),0)/2,VLOOKUP($O29,単価表!$A$34:$C$38,MATCH($M29,単価表!$A$34:$C$34,0),0))))</f>
        <v/>
      </c>
      <c r="AJ29" s="493" t="str">
        <f t="shared" si="6"/>
        <v/>
      </c>
      <c r="AK29" s="525" t="str">
        <f>IF(【2】見・謝金!$AK29="",IF($Q29="検討会(法人参加)",IF($E29="","",TIME(HOUR($G29-$E29),ROUNDUP(MINUTE($G29-$E29)/30,0)*30,0)*24),""),IF(OR(【2】見・謝金!$E29&lt;&gt;$E29,【2】見・謝金!$G29&lt;&gt;$G29),TIME(HOUR($G29-$E29),ROUNDUP(MINUTE($G29-$E29)/30,0)*30,0)*24,IF($Q29&lt;&gt;"検討会(法人参加)","",【2】見・謝金!$AK29)))</f>
        <v/>
      </c>
      <c r="AL29" s="595" t="str">
        <f>IF($AK29="","",IF(OR($O29="",$M29=""),"",VLOOKUP($O29,単価表!$A$34:$C$38,MATCH($M29,単価表!$A$34:$C$34,0),0)/2))</f>
        <v/>
      </c>
      <c r="AM29" s="493" t="str">
        <f t="shared" si="7"/>
        <v/>
      </c>
      <c r="AN29" s="529"/>
      <c r="AO29" s="508" t="str">
        <f>IF(【2】見・謝金!$AO29="","",【2】見・謝金!$AO29)</f>
        <v/>
      </c>
    </row>
    <row r="30" spans="4:41" ht="27.75" customHeight="1">
      <c r="D30" s="695" t="str">
        <f>IF(【2】見・謝金!D30="","",【2】見・謝金!D30)</f>
        <v/>
      </c>
      <c r="E30" s="531" t="str">
        <f>IF(【2】見・謝金!E30="","",【2】見・謝金!E30)</f>
        <v/>
      </c>
      <c r="F30" s="482" t="s">
        <v>257</v>
      </c>
      <c r="G30" s="483" t="str">
        <f>IF(【2】見・謝金!G30="","",【2】見・謝金!G30)</f>
        <v/>
      </c>
      <c r="H30" s="484" t="str">
        <f>IF(【2】見・謝金!H30="","",【2】見・謝金!H30)</f>
        <v/>
      </c>
      <c r="I30" s="1046" t="str">
        <f>IF(【2】見・謝金!I30="","",【2】見・謝金!I30)</f>
        <v/>
      </c>
      <c r="J30" s="1046"/>
      <c r="K30" s="496" t="str">
        <f>IF(【2】見・謝金!K30="","",【2】見・謝金!K30)</f>
        <v/>
      </c>
      <c r="L30" s="496" t="str">
        <f>IF(【2】見・謝金!L30="","",【2】見・謝金!L30)</f>
        <v/>
      </c>
      <c r="M30" s="484" t="str">
        <f>IF(【2】見・謝金!M30="","",【2】見・謝金!M30)</f>
        <v/>
      </c>
      <c r="N30" s="486" t="str">
        <f>IF(【2】見・謝金!N30="","",【2】見・謝金!N30)</f>
        <v/>
      </c>
      <c r="O30" s="523" t="str">
        <f>IF(【2】見・謝金!O30="","",【2】見・謝金!O30)</f>
        <v/>
      </c>
      <c r="P30" s="523" t="str">
        <f>IF(【2】見・謝金!P30="","",【2】見・謝金!P30)</f>
        <v/>
      </c>
      <c r="Q30" s="524" t="str">
        <f>IF(【2】見・謝金!Q30="","",【2】見・謝金!Q30)</f>
        <v/>
      </c>
      <c r="R30" s="530" t="str">
        <f>IF(【2】見・謝金!$R30="",IF($Q30="講師",IF($E30="","",TIME(HOUR($G30-$E30),ROUNDUP(MINUTE($G30-$E30)/30,0)*30,0)*24),""),IF(OR(【2】見・謝金!$E30&lt;&gt;$E30,【2】見・謝金!$G30&lt;&gt;$G30),TIME(HOUR($G30-$E30),ROUNDUP(MINUTE($G30-$E30)/30,0)*30,0)*24,IF($Q30&lt;&gt;"講師","",【2】見・謝金!$R30)))</f>
        <v/>
      </c>
      <c r="S30" s="526" t="str">
        <f>IF($R30="","",IF(OR($O30="",$M30=""),"",IF($P30="サブ",VLOOKUP($O30,単価表!$A$5:$C$14,MATCH($M30,単価表!$A$5:$C$5,0),0)/2,VLOOKUP($O30,単価表!$A$5:$C$14,MATCH($M30,単価表!$A$5:$C$5,0),0))))</f>
        <v/>
      </c>
      <c r="T30" s="493" t="str">
        <f t="shared" si="0"/>
        <v/>
      </c>
      <c r="U30" s="530" t="str">
        <f>IF(【2】見・謝金!$U30="",IF($Q30="検討会等参加",IF($E30="","",TIME(HOUR($G30-$E30),ROUNDUP(MINUTE($G30-$E30)/30,0)*30,0)*24),""),IF(OR(【2】見・謝金!$E30&lt;&gt;$E30,【2】見・謝金!$G30&lt;&gt;$G30),TIME(HOUR($G30-$E30),ROUNDUP(MINUTE($G30-$E30)/30,0)*30,0)*24,IF($Q30&lt;&gt;"検討会等参加","",【2】見・謝金!$U30)))</f>
        <v/>
      </c>
      <c r="V30" s="526" t="str">
        <f>IF($U30="","",IF(OR($M30="",$O30=""),"",VLOOKUP($O30,単価表!$A$5:$C$11,MATCH($M30,単価表!$A$5:$C$5,0),0)/2))</f>
        <v/>
      </c>
      <c r="W30" s="493" t="str">
        <f t="shared" si="1"/>
        <v/>
      </c>
      <c r="X30" s="486" t="str">
        <f>IF(【2】見・謝金!X30="","",【2】見・謝金!X30)</f>
        <v/>
      </c>
      <c r="Y30" s="527" t="str">
        <f>IF(【2】見・謝金!Y30="","",【2】見・謝金!Y30)</f>
        <v/>
      </c>
      <c r="Z30" s="484" t="str">
        <f>IF(【2】見・謝金!Z30="","",【2】見・謝金!Z30)</f>
        <v/>
      </c>
      <c r="AA30" s="493" t="str">
        <f t="shared" si="2"/>
        <v/>
      </c>
      <c r="AB30" s="493" t="str">
        <f t="shared" si="3"/>
        <v/>
      </c>
      <c r="AC30" s="528" t="str">
        <f>IF(【2】見・謝金!AC30="","",【2】見・謝金!AC30)</f>
        <v/>
      </c>
      <c r="AD30" s="484" t="str">
        <f>IF(【2】見・謝金!AD30="","",【2】見・謝金!AD30)</f>
        <v/>
      </c>
      <c r="AE30" s="493" t="str">
        <f t="shared" si="4"/>
        <v/>
      </c>
      <c r="AF30" s="493"/>
      <c r="AG30" s="493" t="str">
        <f t="shared" si="5"/>
        <v/>
      </c>
      <c r="AH30" s="530" t="str">
        <f>IF(【2】見・謝金!$AH30="",IF($Q30="講習料",IF($E30="","",TIME(HOUR($G30-$E30),ROUNDUP(MINUTE($G30-$E30)/30,0)*30,0)*24),""),IF(OR(【2】見・謝金!$E30&lt;&gt;$E30,【2】見・謝金!$G30&lt;&gt;$G30),TIME(HOUR($G30-$E30),ROUNDUP(MINUTE($G30-$E30)/30,0)*30,0)*24,IF($Q30&lt;&gt;"講習料","",【2】見・謝金!$AH30)))</f>
        <v/>
      </c>
      <c r="AI30" s="526" t="str">
        <f>IF($AH30="","",IF(OR($O30="",$M30=""),"",IF($P30="サブ",VLOOKUP($O30,単価表!$A$34:$C$38,MATCH($M30,単価表!$A$34:$C$34,0),0)/2,VLOOKUP($O30,単価表!$A$34:$C$38,MATCH($M30,単価表!$A$34:$C$34,0),0))))</f>
        <v/>
      </c>
      <c r="AJ30" s="493" t="str">
        <f t="shared" si="6"/>
        <v/>
      </c>
      <c r="AK30" s="530" t="str">
        <f>IF(【2】見・謝金!$AK30="",IF($Q30="検討会(法人参加)",IF($E30="","",TIME(HOUR($G30-$E30),ROUNDUP(MINUTE($G30-$E30)/30,0)*30,0)*24),""),IF(OR(【2】見・謝金!$E30&lt;&gt;$E30,【2】見・謝金!$G30&lt;&gt;$G30),TIME(HOUR($G30-$E30),ROUNDUP(MINUTE($G30-$E30)/30,0)*30,0)*24,IF($Q30&lt;&gt;"検討会(法人参加)","",【2】見・謝金!$AK30)))</f>
        <v/>
      </c>
      <c r="AL30" s="593" t="str">
        <f>IF($AK30="","",IF(OR($O30="",$M30=""),"",VLOOKUP($O30,単価表!$A$34:$C$38,MATCH($M30,単価表!$A$34:$C$34,0),0)/2))</f>
        <v/>
      </c>
      <c r="AM30" s="493" t="str">
        <f t="shared" si="7"/>
        <v/>
      </c>
      <c r="AN30" s="529"/>
      <c r="AO30" s="508" t="str">
        <f>IF(【2】見・謝金!$AO30="","",【2】見・謝金!$AO30)</f>
        <v/>
      </c>
    </row>
    <row r="31" spans="4:41" ht="27.75" customHeight="1">
      <c r="D31" s="695" t="str">
        <f>IF(【2】見・謝金!D31="","",【2】見・謝金!D31)</f>
        <v/>
      </c>
      <c r="E31" s="531" t="str">
        <f>IF(【2】見・謝金!E31="","",【2】見・謝金!E31)</f>
        <v/>
      </c>
      <c r="F31" s="482" t="s">
        <v>258</v>
      </c>
      <c r="G31" s="483" t="str">
        <f>IF(【2】見・謝金!G31="","",【2】見・謝金!G31)</f>
        <v/>
      </c>
      <c r="H31" s="484" t="str">
        <f>IF(【2】見・謝金!H31="","",【2】見・謝金!H31)</f>
        <v/>
      </c>
      <c r="I31" s="1046" t="str">
        <f>IF(【2】見・謝金!I31="","",【2】見・謝金!I31)</f>
        <v/>
      </c>
      <c r="J31" s="1046"/>
      <c r="K31" s="496" t="str">
        <f>IF(【2】見・謝金!K31="","",【2】見・謝金!K31)</f>
        <v/>
      </c>
      <c r="L31" s="496" t="str">
        <f>IF(【2】見・謝金!L31="","",【2】見・謝金!L31)</f>
        <v/>
      </c>
      <c r="M31" s="485" t="str">
        <f>IF(【2】見・謝金!M31="","",【2】見・謝金!M31)</f>
        <v/>
      </c>
      <c r="N31" s="486" t="str">
        <f>IF(【2】見・謝金!N31="","",【2】見・謝金!N31)</f>
        <v/>
      </c>
      <c r="O31" s="523" t="str">
        <f>IF(【2】見・謝金!O31="","",【2】見・謝金!O31)</f>
        <v/>
      </c>
      <c r="P31" s="523" t="str">
        <f>IF(【2】見・謝金!P31="","",【2】見・謝金!P31)</f>
        <v/>
      </c>
      <c r="Q31" s="524" t="str">
        <f>IF(【2】見・謝金!Q31="","",【2】見・謝金!Q31)</f>
        <v/>
      </c>
      <c r="R31" s="525" t="str">
        <f>IF(【2】見・謝金!$R31="",IF($Q31="講師",IF($E31="","",TIME(HOUR($G31-$E31),ROUNDUP(MINUTE($G31-$E31)/30,0)*30,0)*24),""),IF(OR(【2】見・謝金!$E31&lt;&gt;$E31,【2】見・謝金!$G31&lt;&gt;$G31),TIME(HOUR($G31-$E31),ROUNDUP(MINUTE($G31-$E31)/30,0)*30,0)*24,IF($Q31&lt;&gt;"講師","",【2】見・謝金!$R31)))</f>
        <v/>
      </c>
      <c r="S31" s="526" t="str">
        <f>IF($R31="","",IF(OR($O31="",$M31=""),"",IF($P31="サブ",VLOOKUP($O31,単価表!$A$5:$C$14,MATCH($M31,単価表!$A$5:$C$5,0),0)/2,VLOOKUP($O31,単価表!$A$5:$C$14,MATCH($M31,単価表!$A$5:$C$5,0),0))))</f>
        <v/>
      </c>
      <c r="T31" s="493" t="str">
        <f t="shared" si="0"/>
        <v/>
      </c>
      <c r="U31" s="525" t="str">
        <f>IF(【2】見・謝金!$U31="",IF($Q31="検討会等参加",IF($E31="","",TIME(HOUR($G31-$E31),ROUNDUP(MINUTE($G31-$E31)/30,0)*30,0)*24),""),IF(OR(【2】見・謝金!$E31&lt;&gt;$E31,【2】見・謝金!$G31&lt;&gt;$G31),TIME(HOUR($G31-$E31),ROUNDUP(MINUTE($G31-$E31)/30,0)*30,0)*24,IF($Q31&lt;&gt;"検討会等参加","",【2】見・謝金!$U31)))</f>
        <v/>
      </c>
      <c r="V31" s="526" t="str">
        <f>IF($U31="","",IF(OR($M31="",$O31=""),"",VLOOKUP($O31,単価表!$A$5:$C$11,MATCH($M31,単価表!$A$5:$C$5,0),0)/2))</f>
        <v/>
      </c>
      <c r="W31" s="493" t="str">
        <f t="shared" si="1"/>
        <v/>
      </c>
      <c r="X31" s="486" t="str">
        <f>IF(【2】見・謝金!X31="","",【2】見・謝金!X31)</f>
        <v/>
      </c>
      <c r="Y31" s="527" t="str">
        <f>IF(【2】見・謝金!Y31="","",【2】見・謝金!Y31)</f>
        <v/>
      </c>
      <c r="Z31" s="485" t="str">
        <f>IF(【2】見・謝金!Z31="","",【2】見・謝金!Z31)</f>
        <v/>
      </c>
      <c r="AA31" s="493" t="str">
        <f t="shared" si="2"/>
        <v/>
      </c>
      <c r="AB31" s="493" t="str">
        <f t="shared" si="3"/>
        <v/>
      </c>
      <c r="AC31" s="528" t="str">
        <f>IF(【2】見・謝金!AC31="","",【2】見・謝金!AC31)</f>
        <v/>
      </c>
      <c r="AD31" s="484" t="str">
        <f>IF(【2】見・謝金!AD31="","",【2】見・謝金!AD31)</f>
        <v/>
      </c>
      <c r="AE31" s="493" t="str">
        <f t="shared" si="4"/>
        <v/>
      </c>
      <c r="AF31" s="493"/>
      <c r="AG31" s="493" t="str">
        <f t="shared" si="5"/>
        <v/>
      </c>
      <c r="AH31" s="525" t="str">
        <f>IF(【2】見・謝金!$AH31="",IF($Q31="講習料",IF($E31="","",TIME(HOUR($G31-$E31),ROUNDUP(MINUTE($G31-$E31)/30,0)*30,0)*24),""),IF(OR(【2】見・謝金!$E31&lt;&gt;$E31,【2】見・謝金!$G31&lt;&gt;$G31),TIME(HOUR($G31-$E31),ROUNDUP(MINUTE($G31-$E31)/30,0)*30,0)*24,IF($Q31&lt;&gt;"講習料","",【2】見・謝金!$AH31)))</f>
        <v/>
      </c>
      <c r="AI31" s="526" t="str">
        <f>IF($AH31="","",IF(OR($O31="",$M31=""),"",IF($P31="サブ",VLOOKUP($O31,単価表!$A$34:$C$38,MATCH($M31,単価表!$A$34:$C$34,0),0)/2,VLOOKUP($O31,単価表!$A$34:$C$38,MATCH($M31,単価表!$A$34:$C$34,0),0))))</f>
        <v/>
      </c>
      <c r="AJ31" s="493" t="str">
        <f t="shared" si="6"/>
        <v/>
      </c>
      <c r="AK31" s="525" t="str">
        <f>IF(【2】見・謝金!$AK31="",IF($Q31="検討会(法人参加)",IF($E31="","",TIME(HOUR($G31-$E31),ROUNDUP(MINUTE($G31-$E31)/30,0)*30,0)*24),""),IF(OR(【2】見・謝金!$E31&lt;&gt;$E31,【2】見・謝金!$G31&lt;&gt;$G31),TIME(HOUR($G31-$E31),ROUNDUP(MINUTE($G31-$E31)/30,0)*30,0)*24,IF($Q31&lt;&gt;"検討会(法人参加)","",【2】見・謝金!$AK31)))</f>
        <v/>
      </c>
      <c r="AL31" s="595" t="str">
        <f>IF($AK31="","",IF(OR($O31="",$M31=""),"",VLOOKUP($O31,単価表!$A$34:$C$38,MATCH($M31,単価表!$A$34:$C$34,0),0)/2))</f>
        <v/>
      </c>
      <c r="AM31" s="493" t="str">
        <f t="shared" si="7"/>
        <v/>
      </c>
      <c r="AN31" s="529"/>
      <c r="AO31" s="508" t="str">
        <f>IF(【2】見・謝金!$AO31="","",【2】見・謝金!$AO31)</f>
        <v/>
      </c>
    </row>
    <row r="32" spans="4:41" ht="27.75" customHeight="1">
      <c r="D32" s="695" t="str">
        <f>IF(【2】見・謝金!D32="","",【2】見・謝金!D32)</f>
        <v/>
      </c>
      <c r="E32" s="531" t="str">
        <f>IF(【2】見・謝金!E32="","",【2】見・謝金!E32)</f>
        <v/>
      </c>
      <c r="F32" s="482" t="s">
        <v>257</v>
      </c>
      <c r="G32" s="483" t="str">
        <f>IF(【2】見・謝金!G32="","",【2】見・謝金!G32)</f>
        <v/>
      </c>
      <c r="H32" s="484" t="str">
        <f>IF(【2】見・謝金!H32="","",【2】見・謝金!H32)</f>
        <v/>
      </c>
      <c r="I32" s="1046" t="str">
        <f>IF(【2】見・謝金!I32="","",【2】見・謝金!I32)</f>
        <v/>
      </c>
      <c r="J32" s="1046"/>
      <c r="K32" s="496" t="str">
        <f>IF(【2】見・謝金!K32="","",【2】見・謝金!K32)</f>
        <v/>
      </c>
      <c r="L32" s="496" t="str">
        <f>IF(【2】見・謝金!L32="","",【2】見・謝金!L32)</f>
        <v/>
      </c>
      <c r="M32" s="484" t="str">
        <f>IF(【2】見・謝金!M32="","",【2】見・謝金!M32)</f>
        <v/>
      </c>
      <c r="N32" s="486" t="str">
        <f>IF(【2】見・謝金!N32="","",【2】見・謝金!N32)</f>
        <v/>
      </c>
      <c r="O32" s="523" t="str">
        <f>IF(【2】見・謝金!O32="","",【2】見・謝金!O32)</f>
        <v/>
      </c>
      <c r="P32" s="523" t="str">
        <f>IF(【2】見・謝金!P32="","",【2】見・謝金!P32)</f>
        <v/>
      </c>
      <c r="Q32" s="524" t="str">
        <f>IF(【2】見・謝金!Q32="","",【2】見・謝金!Q32)</f>
        <v/>
      </c>
      <c r="R32" s="530" t="str">
        <f>IF(【2】見・謝金!$R32="",IF($Q32="講師",IF($E32="","",TIME(HOUR($G32-$E32),ROUNDUP(MINUTE($G32-$E32)/30,0)*30,0)*24),""),IF(OR(【2】見・謝金!$E32&lt;&gt;$E32,【2】見・謝金!$G32&lt;&gt;$G32),TIME(HOUR($G32-$E32),ROUNDUP(MINUTE($G32-$E32)/30,0)*30,0)*24,IF($Q32&lt;&gt;"講師","",【2】見・謝金!$R32)))</f>
        <v/>
      </c>
      <c r="S32" s="526" t="str">
        <f>IF($R32="","",IF(OR($O32="",$M32=""),"",IF($P32="サブ",VLOOKUP($O32,単価表!$A$5:$C$14,MATCH($M32,単価表!$A$5:$C$5,0),0)/2,VLOOKUP($O32,単価表!$A$5:$C$14,MATCH($M32,単価表!$A$5:$C$5,0),0))))</f>
        <v/>
      </c>
      <c r="T32" s="493" t="str">
        <f t="shared" si="0"/>
        <v/>
      </c>
      <c r="U32" s="530" t="str">
        <f>IF(【2】見・謝金!$U32="",IF($Q32="検討会等参加",IF($E32="","",TIME(HOUR($G32-$E32),ROUNDUP(MINUTE($G32-$E32)/30,0)*30,0)*24),""),IF(OR(【2】見・謝金!$E32&lt;&gt;$E32,【2】見・謝金!$G32&lt;&gt;$G32),TIME(HOUR($G32-$E32),ROUNDUP(MINUTE($G32-$E32)/30,0)*30,0)*24,IF($Q32&lt;&gt;"検討会等参加","",【2】見・謝金!$U32)))</f>
        <v/>
      </c>
      <c r="V32" s="526" t="str">
        <f>IF($U32="","",IF(OR($M32="",$O32=""),"",VLOOKUP($O32,単価表!$A$5:$C$11,MATCH($M32,単価表!$A$5:$C$5,0),0)/2))</f>
        <v/>
      </c>
      <c r="W32" s="493" t="str">
        <f t="shared" si="1"/>
        <v/>
      </c>
      <c r="X32" s="486" t="str">
        <f>IF(【2】見・謝金!X32="","",【2】見・謝金!X32)</f>
        <v/>
      </c>
      <c r="Y32" s="527" t="str">
        <f>IF(【2】見・謝金!Y32="","",【2】見・謝金!Y32)</f>
        <v/>
      </c>
      <c r="Z32" s="484" t="str">
        <f>IF(【2】見・謝金!Z32="","",【2】見・謝金!Z32)</f>
        <v/>
      </c>
      <c r="AA32" s="493" t="str">
        <f t="shared" si="2"/>
        <v/>
      </c>
      <c r="AB32" s="493" t="str">
        <f t="shared" si="3"/>
        <v/>
      </c>
      <c r="AC32" s="528" t="str">
        <f>IF(【2】見・謝金!AC32="","",【2】見・謝金!AC32)</f>
        <v/>
      </c>
      <c r="AD32" s="484" t="str">
        <f>IF(【2】見・謝金!AD32="","",【2】見・謝金!AD32)</f>
        <v/>
      </c>
      <c r="AE32" s="493" t="str">
        <f t="shared" si="4"/>
        <v/>
      </c>
      <c r="AF32" s="493"/>
      <c r="AG32" s="493" t="str">
        <f t="shared" si="5"/>
        <v/>
      </c>
      <c r="AH32" s="530" t="str">
        <f>IF(【2】見・謝金!$AH32="",IF($Q32="講習料",IF($E32="","",TIME(HOUR($G32-$E32),ROUNDUP(MINUTE($G32-$E32)/30,0)*30,0)*24),""),IF(OR(【2】見・謝金!$E32&lt;&gt;$E32,【2】見・謝金!$G32&lt;&gt;$G32),TIME(HOUR($G32-$E32),ROUNDUP(MINUTE($G32-$E32)/30,0)*30,0)*24,IF($Q32&lt;&gt;"講習料","",【2】見・謝金!$AH32)))</f>
        <v/>
      </c>
      <c r="AI32" s="526" t="str">
        <f>IF($AH32="","",IF(OR($O32="",$M32=""),"",IF($P32="サブ",VLOOKUP($O32,単価表!$A$34:$C$38,MATCH($M32,単価表!$A$34:$C$34,0),0)/2,VLOOKUP($O32,単価表!$A$34:$C$38,MATCH($M32,単価表!$A$34:$C$34,0),0))))</f>
        <v/>
      </c>
      <c r="AJ32" s="493" t="str">
        <f t="shared" si="6"/>
        <v/>
      </c>
      <c r="AK32" s="530" t="str">
        <f>IF(【2】見・謝金!$AK32="",IF($Q32="検討会(法人参加)",IF($E32="","",TIME(HOUR($G32-$E32),ROUNDUP(MINUTE($G32-$E32)/30,0)*30,0)*24),""),IF(OR(【2】見・謝金!$E32&lt;&gt;$E32,【2】見・謝金!$G32&lt;&gt;$G32),TIME(HOUR($G32-$E32),ROUNDUP(MINUTE($G32-$E32)/30,0)*30,0)*24,IF($Q32&lt;&gt;"検討会(法人参加)","",【2】見・謝金!$AK32)))</f>
        <v/>
      </c>
      <c r="AL32" s="593" t="str">
        <f>IF($AK32="","",IF(OR($O32="",$M32=""),"",VLOOKUP($O32,単価表!$A$34:$C$38,MATCH($M32,単価表!$A$34:$C$34,0),0)/2))</f>
        <v/>
      </c>
      <c r="AM32" s="493" t="str">
        <f t="shared" si="7"/>
        <v/>
      </c>
      <c r="AN32" s="529"/>
      <c r="AO32" s="508" t="str">
        <f>IF(【2】見・謝金!$AO32="","",【2】見・謝金!$AO32)</f>
        <v/>
      </c>
    </row>
    <row r="33" spans="4:41" ht="27.75" customHeight="1">
      <c r="D33" s="695" t="str">
        <f>IF(【2】見・謝金!D33="","",【2】見・謝金!D33)</f>
        <v/>
      </c>
      <c r="E33" s="531" t="str">
        <f>IF(【2】見・謝金!E33="","",【2】見・謝金!E33)</f>
        <v/>
      </c>
      <c r="F33" s="482" t="s">
        <v>258</v>
      </c>
      <c r="G33" s="483" t="str">
        <f>IF(【2】見・謝金!G33="","",【2】見・謝金!G33)</f>
        <v/>
      </c>
      <c r="H33" s="484" t="str">
        <f>IF(【2】見・謝金!H33="","",【2】見・謝金!H33)</f>
        <v/>
      </c>
      <c r="I33" s="1046" t="str">
        <f>IF(【2】見・謝金!I33="","",【2】見・謝金!I33)</f>
        <v/>
      </c>
      <c r="J33" s="1046"/>
      <c r="K33" s="496" t="str">
        <f>IF(【2】見・謝金!K33="","",【2】見・謝金!K33)</f>
        <v/>
      </c>
      <c r="L33" s="496" t="str">
        <f>IF(【2】見・謝金!L33="","",【2】見・謝金!L33)</f>
        <v/>
      </c>
      <c r="M33" s="485" t="str">
        <f>IF(【2】見・謝金!M33="","",【2】見・謝金!M33)</f>
        <v/>
      </c>
      <c r="N33" s="486" t="str">
        <f>IF(【2】見・謝金!N33="","",【2】見・謝金!N33)</f>
        <v/>
      </c>
      <c r="O33" s="523" t="str">
        <f>IF(【2】見・謝金!O33="","",【2】見・謝金!O33)</f>
        <v/>
      </c>
      <c r="P33" s="523" t="str">
        <f>IF(【2】見・謝金!P33="","",【2】見・謝金!P33)</f>
        <v/>
      </c>
      <c r="Q33" s="524" t="str">
        <f>IF(【2】見・謝金!Q33="","",【2】見・謝金!Q33)</f>
        <v/>
      </c>
      <c r="R33" s="525" t="str">
        <f>IF(【2】見・謝金!$R33="",IF($Q33="講師",IF($E33="","",TIME(HOUR($G33-$E33),ROUNDUP(MINUTE($G33-$E33)/30,0)*30,0)*24),""),IF(OR(【2】見・謝金!$E33&lt;&gt;$E33,【2】見・謝金!$G33&lt;&gt;$G33),TIME(HOUR($G33-$E33),ROUNDUP(MINUTE($G33-$E33)/30,0)*30,0)*24,IF($Q33&lt;&gt;"講師","",【2】見・謝金!$R33)))</f>
        <v/>
      </c>
      <c r="S33" s="526" t="str">
        <f>IF($R33="","",IF(OR($O33="",$M33=""),"",IF($P33="サブ",VLOOKUP($O33,単価表!$A$5:$C$14,MATCH($M33,単価表!$A$5:$C$5,0),0)/2,VLOOKUP($O33,単価表!$A$5:$C$14,MATCH($M33,単価表!$A$5:$C$5,0),0))))</f>
        <v/>
      </c>
      <c r="T33" s="493" t="str">
        <f t="shared" si="0"/>
        <v/>
      </c>
      <c r="U33" s="525" t="str">
        <f>IF(【2】見・謝金!$U33="",IF($Q33="検討会等参加",IF($E33="","",TIME(HOUR($G33-$E33),ROUNDUP(MINUTE($G33-$E33)/30,0)*30,0)*24),""),IF(OR(【2】見・謝金!$E33&lt;&gt;$E33,【2】見・謝金!$G33&lt;&gt;$G33),TIME(HOUR($G33-$E33),ROUNDUP(MINUTE($G33-$E33)/30,0)*30,0)*24,IF($Q33&lt;&gt;"検討会等参加","",【2】見・謝金!$U33)))</f>
        <v/>
      </c>
      <c r="V33" s="526" t="str">
        <f>IF($U33="","",IF(OR($M33="",$O33=""),"",VLOOKUP($O33,単価表!$A$5:$C$11,MATCH($M33,単価表!$A$5:$C$5,0),0)/2))</f>
        <v/>
      </c>
      <c r="W33" s="493" t="str">
        <f t="shared" si="1"/>
        <v/>
      </c>
      <c r="X33" s="486" t="str">
        <f>IF(【2】見・謝金!X33="","",【2】見・謝金!X33)</f>
        <v/>
      </c>
      <c r="Y33" s="527" t="str">
        <f>IF(【2】見・謝金!Y33="","",【2】見・謝金!Y33)</f>
        <v/>
      </c>
      <c r="Z33" s="485" t="str">
        <f>IF(【2】見・謝金!Z33="","",【2】見・謝金!Z33)</f>
        <v/>
      </c>
      <c r="AA33" s="493" t="str">
        <f t="shared" si="2"/>
        <v/>
      </c>
      <c r="AB33" s="493" t="str">
        <f t="shared" si="3"/>
        <v/>
      </c>
      <c r="AC33" s="528" t="str">
        <f>IF(【2】見・謝金!AC33="","",【2】見・謝金!AC33)</f>
        <v/>
      </c>
      <c r="AD33" s="484" t="str">
        <f>IF(【2】見・謝金!AD33="","",【2】見・謝金!AD33)</f>
        <v/>
      </c>
      <c r="AE33" s="493" t="str">
        <f t="shared" si="4"/>
        <v/>
      </c>
      <c r="AF33" s="493"/>
      <c r="AG33" s="493" t="str">
        <f t="shared" si="5"/>
        <v/>
      </c>
      <c r="AH33" s="525" t="str">
        <f>IF(【2】見・謝金!$AH33="",IF($Q33="講習料",IF($E33="","",TIME(HOUR($G33-$E33),ROUNDUP(MINUTE($G33-$E33)/30,0)*30,0)*24),""),IF(OR(【2】見・謝金!$E33&lt;&gt;$E33,【2】見・謝金!$G33&lt;&gt;$G33),TIME(HOUR($G33-$E33),ROUNDUP(MINUTE($G33-$E33)/30,0)*30,0)*24,IF($Q33&lt;&gt;"講習料","",【2】見・謝金!$AH33)))</f>
        <v/>
      </c>
      <c r="AI33" s="526" t="str">
        <f>IF($AH33="","",IF(OR($O33="",$M33=""),"",IF($P33="サブ",VLOOKUP($O33,単価表!$A$34:$C$38,MATCH($M33,単価表!$A$34:$C$34,0),0)/2,VLOOKUP($O33,単価表!$A$34:$C$38,MATCH($M33,単価表!$A$34:$C$34,0),0))))</f>
        <v/>
      </c>
      <c r="AJ33" s="493" t="str">
        <f t="shared" si="6"/>
        <v/>
      </c>
      <c r="AK33" s="525" t="str">
        <f>IF(【2】見・謝金!$AK33="",IF($Q33="検討会(法人参加)",IF($E33="","",TIME(HOUR($G33-$E33),ROUNDUP(MINUTE($G33-$E33)/30,0)*30,0)*24),""),IF(OR(【2】見・謝金!$E33&lt;&gt;$E33,【2】見・謝金!$G33&lt;&gt;$G33),TIME(HOUR($G33-$E33),ROUNDUP(MINUTE($G33-$E33)/30,0)*30,0)*24,IF($Q33&lt;&gt;"検討会(法人参加)","",【2】見・謝金!$AK33)))</f>
        <v/>
      </c>
      <c r="AL33" s="595" t="str">
        <f>IF($AK33="","",IF(OR($O33="",$M33=""),"",VLOOKUP($O33,単価表!$A$34:$C$38,MATCH($M33,単価表!$A$34:$C$34,0),0)/2))</f>
        <v/>
      </c>
      <c r="AM33" s="493" t="str">
        <f t="shared" si="7"/>
        <v/>
      </c>
      <c r="AN33" s="529"/>
      <c r="AO33" s="508" t="str">
        <f>IF(【2】見・謝金!$AO33="","",【2】見・謝金!$AO33)</f>
        <v/>
      </c>
    </row>
    <row r="34" spans="4:41" ht="27.75" customHeight="1">
      <c r="D34" s="695" t="str">
        <f>IF(【2】見・謝金!D34="","",【2】見・謝金!D34)</f>
        <v/>
      </c>
      <c r="E34" s="531" t="str">
        <f>IF(【2】見・謝金!E34="","",【2】見・謝金!E34)</f>
        <v/>
      </c>
      <c r="F34" s="482" t="s">
        <v>257</v>
      </c>
      <c r="G34" s="483" t="str">
        <f>IF(【2】見・謝金!G34="","",【2】見・謝金!G34)</f>
        <v/>
      </c>
      <c r="H34" s="484" t="str">
        <f>IF(【2】見・謝金!H34="","",【2】見・謝金!H34)</f>
        <v/>
      </c>
      <c r="I34" s="1046" t="str">
        <f>IF(【2】見・謝金!I34="","",【2】見・謝金!I34)</f>
        <v/>
      </c>
      <c r="J34" s="1046"/>
      <c r="K34" s="496" t="str">
        <f>IF(【2】見・謝金!K34="","",【2】見・謝金!K34)</f>
        <v/>
      </c>
      <c r="L34" s="496" t="str">
        <f>IF(【2】見・謝金!L34="","",【2】見・謝金!L34)</f>
        <v/>
      </c>
      <c r="M34" s="484" t="str">
        <f>IF(【2】見・謝金!M34="","",【2】見・謝金!M34)</f>
        <v/>
      </c>
      <c r="N34" s="486" t="str">
        <f>IF(【2】見・謝金!N34="","",【2】見・謝金!N34)</f>
        <v/>
      </c>
      <c r="O34" s="523" t="str">
        <f>IF(【2】見・謝金!O34="","",【2】見・謝金!O34)</f>
        <v/>
      </c>
      <c r="P34" s="523" t="str">
        <f>IF(【2】見・謝金!P34="","",【2】見・謝金!P34)</f>
        <v/>
      </c>
      <c r="Q34" s="524" t="str">
        <f>IF(【2】見・謝金!Q34="","",【2】見・謝金!Q34)</f>
        <v/>
      </c>
      <c r="R34" s="530" t="str">
        <f>IF(【2】見・謝金!$R34="",IF($Q34="講師",IF($E34="","",TIME(HOUR($G34-$E34),ROUNDUP(MINUTE($G34-$E34)/30,0)*30,0)*24),""),IF(OR(【2】見・謝金!$E34&lt;&gt;$E34,【2】見・謝金!$G34&lt;&gt;$G34),TIME(HOUR($G34-$E34),ROUNDUP(MINUTE($G34-$E34)/30,0)*30,0)*24,IF($Q34&lt;&gt;"講師","",【2】見・謝金!$R34)))</f>
        <v/>
      </c>
      <c r="S34" s="526" t="str">
        <f>IF($R34="","",IF(OR($O34="",$M34=""),"",IF($P34="サブ",VLOOKUP($O34,単価表!$A$5:$C$14,MATCH($M34,単価表!$A$5:$C$5,0),0)/2,VLOOKUP($O34,単価表!$A$5:$C$14,MATCH($M34,単価表!$A$5:$C$5,0),0))))</f>
        <v/>
      </c>
      <c r="T34" s="493" t="str">
        <f t="shared" si="0"/>
        <v/>
      </c>
      <c r="U34" s="530" t="str">
        <f>IF(【2】見・謝金!$U34="",IF($Q34="検討会等参加",IF($E34="","",TIME(HOUR($G34-$E34),ROUNDUP(MINUTE($G34-$E34)/30,0)*30,0)*24),""),IF(OR(【2】見・謝金!$E34&lt;&gt;$E34,【2】見・謝金!$G34&lt;&gt;$G34),TIME(HOUR($G34-$E34),ROUNDUP(MINUTE($G34-$E34)/30,0)*30,0)*24,IF($Q34&lt;&gt;"検討会等参加","",【2】見・謝金!$U34)))</f>
        <v/>
      </c>
      <c r="V34" s="526" t="str">
        <f>IF($U34="","",IF(OR($M34="",$O34=""),"",VLOOKUP($O34,単価表!$A$5:$C$11,MATCH($M34,単価表!$A$5:$C$5,0),0)/2))</f>
        <v/>
      </c>
      <c r="W34" s="493" t="str">
        <f t="shared" si="1"/>
        <v/>
      </c>
      <c r="X34" s="486" t="str">
        <f>IF(【2】見・謝金!X34="","",【2】見・謝金!X34)</f>
        <v/>
      </c>
      <c r="Y34" s="527" t="str">
        <f>IF(【2】見・謝金!Y34="","",【2】見・謝金!Y34)</f>
        <v/>
      </c>
      <c r="Z34" s="484" t="str">
        <f>IF(【2】見・謝金!Z34="","",【2】見・謝金!Z34)</f>
        <v/>
      </c>
      <c r="AA34" s="493" t="str">
        <f t="shared" si="2"/>
        <v/>
      </c>
      <c r="AB34" s="493" t="str">
        <f t="shared" si="3"/>
        <v/>
      </c>
      <c r="AC34" s="528" t="str">
        <f>IF(【2】見・謝金!AC34="","",【2】見・謝金!AC34)</f>
        <v/>
      </c>
      <c r="AD34" s="484" t="str">
        <f>IF(【2】見・謝金!AD34="","",【2】見・謝金!AD34)</f>
        <v/>
      </c>
      <c r="AE34" s="493" t="str">
        <f t="shared" si="4"/>
        <v/>
      </c>
      <c r="AF34" s="493"/>
      <c r="AG34" s="493" t="str">
        <f t="shared" si="5"/>
        <v/>
      </c>
      <c r="AH34" s="530" t="str">
        <f>IF(【2】見・謝金!$AH34="",IF($Q34="講習料",IF($E34="","",TIME(HOUR($G34-$E34),ROUNDUP(MINUTE($G34-$E34)/30,0)*30,0)*24),""),IF(OR(【2】見・謝金!$E34&lt;&gt;$E34,【2】見・謝金!$G34&lt;&gt;$G34),TIME(HOUR($G34-$E34),ROUNDUP(MINUTE($G34-$E34)/30,0)*30,0)*24,IF($Q34&lt;&gt;"講習料","",【2】見・謝金!$AH34)))</f>
        <v/>
      </c>
      <c r="AI34" s="526" t="str">
        <f>IF($AH34="","",IF(OR($O34="",$M34=""),"",IF($P34="サブ",VLOOKUP($O34,単価表!$A$34:$C$38,MATCH($M34,単価表!$A$34:$C$34,0),0)/2,VLOOKUP($O34,単価表!$A$34:$C$38,MATCH($M34,単価表!$A$34:$C$34,0),0))))</f>
        <v/>
      </c>
      <c r="AJ34" s="493" t="str">
        <f t="shared" si="6"/>
        <v/>
      </c>
      <c r="AK34" s="530" t="str">
        <f>IF(【2】見・謝金!$AK34="",IF($Q34="検討会(法人参加)",IF($E34="","",TIME(HOUR($G34-$E34),ROUNDUP(MINUTE($G34-$E34)/30,0)*30,0)*24),""),IF(OR(【2】見・謝金!$E34&lt;&gt;$E34,【2】見・謝金!$G34&lt;&gt;$G34),TIME(HOUR($G34-$E34),ROUNDUP(MINUTE($G34-$E34)/30,0)*30,0)*24,IF($Q34&lt;&gt;"検討会(法人参加)","",【2】見・謝金!$AK34)))</f>
        <v/>
      </c>
      <c r="AL34" s="593" t="str">
        <f>IF($AK34="","",IF(OR($O34="",$M34=""),"",VLOOKUP($O34,単価表!$A$34:$C$38,MATCH($M34,単価表!$A$34:$C$34,0),0)/2))</f>
        <v/>
      </c>
      <c r="AM34" s="493" t="str">
        <f t="shared" si="7"/>
        <v/>
      </c>
      <c r="AN34" s="529"/>
      <c r="AO34" s="508" t="str">
        <f>IF(【2】見・謝金!$AO34="","",【2】見・謝金!$AO34)</f>
        <v/>
      </c>
    </row>
    <row r="35" spans="4:41" ht="27.75" customHeight="1">
      <c r="D35" s="695" t="str">
        <f>IF(【2】見・謝金!D35="","",【2】見・謝金!D35)</f>
        <v/>
      </c>
      <c r="E35" s="531" t="str">
        <f>IF(【2】見・謝金!E35="","",【2】見・謝金!E35)</f>
        <v/>
      </c>
      <c r="F35" s="482" t="s">
        <v>258</v>
      </c>
      <c r="G35" s="483" t="str">
        <f>IF(【2】見・謝金!G35="","",【2】見・謝金!G35)</f>
        <v/>
      </c>
      <c r="H35" s="484" t="str">
        <f>IF(【2】見・謝金!H35="","",【2】見・謝金!H35)</f>
        <v/>
      </c>
      <c r="I35" s="1046" t="str">
        <f>IF(【2】見・謝金!I35="","",【2】見・謝金!I35)</f>
        <v/>
      </c>
      <c r="J35" s="1046"/>
      <c r="K35" s="496" t="str">
        <f>IF(【2】見・謝金!K35="","",【2】見・謝金!K35)</f>
        <v/>
      </c>
      <c r="L35" s="496" t="str">
        <f>IF(【2】見・謝金!L35="","",【2】見・謝金!L35)</f>
        <v/>
      </c>
      <c r="M35" s="485" t="str">
        <f>IF(【2】見・謝金!M35="","",【2】見・謝金!M35)</f>
        <v/>
      </c>
      <c r="N35" s="486" t="str">
        <f>IF(【2】見・謝金!N35="","",【2】見・謝金!N35)</f>
        <v/>
      </c>
      <c r="O35" s="523" t="str">
        <f>IF(【2】見・謝金!O35="","",【2】見・謝金!O35)</f>
        <v/>
      </c>
      <c r="P35" s="523" t="str">
        <f>IF(【2】見・謝金!P35="","",【2】見・謝金!P35)</f>
        <v/>
      </c>
      <c r="Q35" s="524" t="str">
        <f>IF(【2】見・謝金!Q35="","",【2】見・謝金!Q35)</f>
        <v/>
      </c>
      <c r="R35" s="525" t="str">
        <f>IF(【2】見・謝金!$R35="",IF($Q35="講師",IF($E35="","",TIME(HOUR($G35-$E35),ROUNDUP(MINUTE($G35-$E35)/30,0)*30,0)*24),""),IF(OR(【2】見・謝金!$E35&lt;&gt;$E35,【2】見・謝金!$G35&lt;&gt;$G35),TIME(HOUR($G35-$E35),ROUNDUP(MINUTE($G35-$E35)/30,0)*30,0)*24,IF($Q35&lt;&gt;"講師","",【2】見・謝金!$R35)))</f>
        <v/>
      </c>
      <c r="S35" s="526" t="str">
        <f>IF($R35="","",IF(OR($O35="",$M35=""),"",IF($P35="サブ",VLOOKUP($O35,単価表!$A$5:$C$14,MATCH($M35,単価表!$A$5:$C$5,0),0)/2,VLOOKUP($O35,単価表!$A$5:$C$14,MATCH($M35,単価表!$A$5:$C$5,0),0))))</f>
        <v/>
      </c>
      <c r="T35" s="493" t="str">
        <f t="shared" si="0"/>
        <v/>
      </c>
      <c r="U35" s="525" t="str">
        <f>IF(【2】見・謝金!$U35="",IF($Q35="検討会等参加",IF($E35="","",TIME(HOUR($G35-$E35),ROUNDUP(MINUTE($G35-$E35)/30,0)*30,0)*24),""),IF(OR(【2】見・謝金!$E35&lt;&gt;$E35,【2】見・謝金!$G35&lt;&gt;$G35),TIME(HOUR($G35-$E35),ROUNDUP(MINUTE($G35-$E35)/30,0)*30,0)*24,IF($Q35&lt;&gt;"検討会等参加","",【2】見・謝金!$U35)))</f>
        <v/>
      </c>
      <c r="V35" s="526" t="str">
        <f>IF($U35="","",IF(OR($M35="",$O35=""),"",VLOOKUP($O35,単価表!$A$5:$C$11,MATCH($M35,単価表!$A$5:$C$5,0),0)/2))</f>
        <v/>
      </c>
      <c r="W35" s="493" t="str">
        <f t="shared" si="1"/>
        <v/>
      </c>
      <c r="X35" s="486" t="str">
        <f>IF(【2】見・謝金!X35="","",【2】見・謝金!X35)</f>
        <v/>
      </c>
      <c r="Y35" s="527" t="str">
        <f>IF(【2】見・謝金!Y35="","",【2】見・謝金!Y35)</f>
        <v/>
      </c>
      <c r="Z35" s="485" t="str">
        <f>IF(【2】見・謝金!Z35="","",【2】見・謝金!Z35)</f>
        <v/>
      </c>
      <c r="AA35" s="493" t="str">
        <f t="shared" si="2"/>
        <v/>
      </c>
      <c r="AB35" s="493" t="str">
        <f t="shared" si="3"/>
        <v/>
      </c>
      <c r="AC35" s="528" t="str">
        <f>IF(【2】見・謝金!AC35="","",【2】見・謝金!AC35)</f>
        <v/>
      </c>
      <c r="AD35" s="484" t="str">
        <f>IF(【2】見・謝金!AD35="","",【2】見・謝金!AD35)</f>
        <v/>
      </c>
      <c r="AE35" s="493" t="str">
        <f t="shared" si="4"/>
        <v/>
      </c>
      <c r="AF35" s="493"/>
      <c r="AG35" s="493" t="str">
        <f t="shared" si="5"/>
        <v/>
      </c>
      <c r="AH35" s="525" t="str">
        <f>IF(【2】見・謝金!$AH35="",IF($Q35="講習料",IF($E35="","",TIME(HOUR($G35-$E35),ROUNDUP(MINUTE($G35-$E35)/30,0)*30,0)*24),""),IF(OR(【2】見・謝金!$E35&lt;&gt;$E35,【2】見・謝金!$G35&lt;&gt;$G35),TIME(HOUR($G35-$E35),ROUNDUP(MINUTE($G35-$E35)/30,0)*30,0)*24,IF($Q35&lt;&gt;"講習料","",【2】見・謝金!$AH35)))</f>
        <v/>
      </c>
      <c r="AI35" s="526" t="str">
        <f>IF($AH35="","",IF(OR($O35="",$M35=""),"",IF($P35="サブ",VLOOKUP($O35,単価表!$A$34:$C$38,MATCH($M35,単価表!$A$34:$C$34,0),0)/2,VLOOKUP($O35,単価表!$A$34:$C$38,MATCH($M35,単価表!$A$34:$C$34,0),0))))</f>
        <v/>
      </c>
      <c r="AJ35" s="493" t="str">
        <f t="shared" si="6"/>
        <v/>
      </c>
      <c r="AK35" s="525" t="str">
        <f>IF(【2】見・謝金!$AK35="",IF($Q35="検討会(法人参加)",IF($E35="","",TIME(HOUR($G35-$E35),ROUNDUP(MINUTE($G35-$E35)/30,0)*30,0)*24),""),IF(OR(【2】見・謝金!$E35&lt;&gt;$E35,【2】見・謝金!$G35&lt;&gt;$G35),TIME(HOUR($G35-$E35),ROUNDUP(MINUTE($G35-$E35)/30,0)*30,0)*24,IF($Q35&lt;&gt;"検討会(法人参加)","",【2】見・謝金!$AK35)))</f>
        <v/>
      </c>
      <c r="AL35" s="595" t="str">
        <f>IF($AK35="","",IF(OR($O35="",$M35=""),"",VLOOKUP($O35,単価表!$A$34:$C$38,MATCH($M35,単価表!$A$34:$C$34,0),0)/2))</f>
        <v/>
      </c>
      <c r="AM35" s="493" t="str">
        <f t="shared" si="7"/>
        <v/>
      </c>
      <c r="AN35" s="529"/>
      <c r="AO35" s="508" t="str">
        <f>IF(【2】見・謝金!$AO35="","",【2】見・謝金!$AO35)</f>
        <v/>
      </c>
    </row>
    <row r="36" spans="4:41" ht="27.75" customHeight="1">
      <c r="D36" s="695" t="str">
        <f>IF(【2】見・謝金!D36="","",【2】見・謝金!D36)</f>
        <v/>
      </c>
      <c r="E36" s="531" t="str">
        <f>IF(【2】見・謝金!E36="","",【2】見・謝金!E36)</f>
        <v/>
      </c>
      <c r="F36" s="482" t="s">
        <v>257</v>
      </c>
      <c r="G36" s="483" t="str">
        <f>IF(【2】見・謝金!G36="","",【2】見・謝金!G36)</f>
        <v/>
      </c>
      <c r="H36" s="484" t="str">
        <f>IF(【2】見・謝金!H36="","",【2】見・謝金!H36)</f>
        <v/>
      </c>
      <c r="I36" s="1046" t="str">
        <f>IF(【2】見・謝金!I36="","",【2】見・謝金!I36)</f>
        <v/>
      </c>
      <c r="J36" s="1046"/>
      <c r="K36" s="496" t="str">
        <f>IF(【2】見・謝金!K36="","",【2】見・謝金!K36)</f>
        <v/>
      </c>
      <c r="L36" s="496" t="str">
        <f>IF(【2】見・謝金!L36="","",【2】見・謝金!L36)</f>
        <v/>
      </c>
      <c r="M36" s="484" t="str">
        <f>IF(【2】見・謝金!M36="","",【2】見・謝金!M36)</f>
        <v/>
      </c>
      <c r="N36" s="486" t="str">
        <f>IF(【2】見・謝金!N36="","",【2】見・謝金!N36)</f>
        <v/>
      </c>
      <c r="O36" s="523" t="str">
        <f>IF(【2】見・謝金!O36="","",【2】見・謝金!O36)</f>
        <v/>
      </c>
      <c r="P36" s="523" t="str">
        <f>IF(【2】見・謝金!P36="","",【2】見・謝金!P36)</f>
        <v/>
      </c>
      <c r="Q36" s="524" t="str">
        <f>IF(【2】見・謝金!Q36="","",【2】見・謝金!Q36)</f>
        <v/>
      </c>
      <c r="R36" s="530" t="str">
        <f>IF(【2】見・謝金!$R36="",IF($Q36="講師",IF($E36="","",TIME(HOUR($G36-$E36),ROUNDUP(MINUTE($G36-$E36)/30,0)*30,0)*24),""),IF(OR(【2】見・謝金!$E36&lt;&gt;$E36,【2】見・謝金!$G36&lt;&gt;$G36),TIME(HOUR($G36-$E36),ROUNDUP(MINUTE($G36-$E36)/30,0)*30,0)*24,IF($Q36&lt;&gt;"講師","",【2】見・謝金!$R36)))</f>
        <v/>
      </c>
      <c r="S36" s="526" t="str">
        <f>IF($R36="","",IF(OR($O36="",$M36=""),"",IF($P36="サブ",VLOOKUP($O36,単価表!$A$5:$C$14,MATCH($M36,単価表!$A$5:$C$5,0),0)/2,VLOOKUP($O36,単価表!$A$5:$C$14,MATCH($M36,単価表!$A$5:$C$5,0),0))))</f>
        <v/>
      </c>
      <c r="T36" s="493" t="str">
        <f t="shared" si="0"/>
        <v/>
      </c>
      <c r="U36" s="530" t="str">
        <f>IF(【2】見・謝金!$U36="",IF($Q36="検討会等参加",IF($E36="","",TIME(HOUR($G36-$E36),ROUNDUP(MINUTE($G36-$E36)/30,0)*30,0)*24),""),IF(OR(【2】見・謝金!$E36&lt;&gt;$E36,【2】見・謝金!$G36&lt;&gt;$G36),TIME(HOUR($G36-$E36),ROUNDUP(MINUTE($G36-$E36)/30,0)*30,0)*24,IF($Q36&lt;&gt;"検討会等参加","",【2】見・謝金!$U36)))</f>
        <v/>
      </c>
      <c r="V36" s="526" t="str">
        <f>IF($U36="","",IF(OR($M36="",$O36=""),"",VLOOKUP($O36,単価表!$A$5:$C$11,MATCH($M36,単価表!$A$5:$C$5,0),0)/2))</f>
        <v/>
      </c>
      <c r="W36" s="493" t="str">
        <f t="shared" si="1"/>
        <v/>
      </c>
      <c r="X36" s="486" t="str">
        <f>IF(【2】見・謝金!X36="","",【2】見・謝金!X36)</f>
        <v/>
      </c>
      <c r="Y36" s="527" t="str">
        <f>IF(【2】見・謝金!Y36="","",【2】見・謝金!Y36)</f>
        <v/>
      </c>
      <c r="Z36" s="484" t="str">
        <f>IF(【2】見・謝金!Z36="","",【2】見・謝金!Z36)</f>
        <v/>
      </c>
      <c r="AA36" s="493" t="str">
        <f t="shared" si="2"/>
        <v/>
      </c>
      <c r="AB36" s="493" t="str">
        <f t="shared" si="3"/>
        <v/>
      </c>
      <c r="AC36" s="528" t="str">
        <f>IF(【2】見・謝金!AC36="","",【2】見・謝金!AC36)</f>
        <v/>
      </c>
      <c r="AD36" s="484" t="str">
        <f>IF(【2】見・謝金!AD36="","",【2】見・謝金!AD36)</f>
        <v/>
      </c>
      <c r="AE36" s="493" t="str">
        <f t="shared" si="4"/>
        <v/>
      </c>
      <c r="AF36" s="493"/>
      <c r="AG36" s="493" t="str">
        <f t="shared" si="5"/>
        <v/>
      </c>
      <c r="AH36" s="530" t="str">
        <f>IF(【2】見・謝金!$AH36="",IF($Q36="講習料",IF($E36="","",TIME(HOUR($G36-$E36),ROUNDUP(MINUTE($G36-$E36)/30,0)*30,0)*24),""),IF(OR(【2】見・謝金!$E36&lt;&gt;$E36,【2】見・謝金!$G36&lt;&gt;$G36),TIME(HOUR($G36-$E36),ROUNDUP(MINUTE($G36-$E36)/30,0)*30,0)*24,IF($Q36&lt;&gt;"講習料","",【2】見・謝金!$AH36)))</f>
        <v/>
      </c>
      <c r="AI36" s="526" t="str">
        <f>IF($AH36="","",IF(OR($O36="",$M36=""),"",IF($P36="サブ",VLOOKUP($O36,単価表!$A$34:$C$38,MATCH($M36,単価表!$A$34:$C$34,0),0)/2,VLOOKUP($O36,単価表!$A$34:$C$38,MATCH($M36,単価表!$A$34:$C$34,0),0))))</f>
        <v/>
      </c>
      <c r="AJ36" s="493" t="str">
        <f t="shared" si="6"/>
        <v/>
      </c>
      <c r="AK36" s="530" t="str">
        <f>IF(【2】見・謝金!$AK36="",IF($Q36="検討会(法人参加)",IF($E36="","",TIME(HOUR($G36-$E36),ROUNDUP(MINUTE($G36-$E36)/30,0)*30,0)*24),""),IF(OR(【2】見・謝金!$E36&lt;&gt;$E36,【2】見・謝金!$G36&lt;&gt;$G36),TIME(HOUR($G36-$E36),ROUNDUP(MINUTE($G36-$E36)/30,0)*30,0)*24,IF($Q36&lt;&gt;"検討会(法人参加)","",【2】見・謝金!$AK36)))</f>
        <v/>
      </c>
      <c r="AL36" s="593" t="str">
        <f>IF($AK36="","",IF(OR($O36="",$M36=""),"",VLOOKUP($O36,単価表!$A$34:$C$38,MATCH($M36,単価表!$A$34:$C$34,0),0)/2))</f>
        <v/>
      </c>
      <c r="AM36" s="493" t="str">
        <f t="shared" si="7"/>
        <v/>
      </c>
      <c r="AN36" s="529"/>
      <c r="AO36" s="508" t="str">
        <f>IF(【2】見・謝金!$AO36="","",【2】見・謝金!$AO36)</f>
        <v/>
      </c>
    </row>
    <row r="37" spans="4:41" ht="27.75" customHeight="1">
      <c r="D37" s="695" t="str">
        <f>IF(【2】見・謝金!D37="","",【2】見・謝金!D37)</f>
        <v/>
      </c>
      <c r="E37" s="531" t="str">
        <f>IF(【2】見・謝金!E37="","",【2】見・謝金!E37)</f>
        <v/>
      </c>
      <c r="F37" s="482" t="s">
        <v>258</v>
      </c>
      <c r="G37" s="483" t="str">
        <f>IF(【2】見・謝金!G37="","",【2】見・謝金!G37)</f>
        <v/>
      </c>
      <c r="H37" s="484" t="str">
        <f>IF(【2】見・謝金!H37="","",【2】見・謝金!H37)</f>
        <v/>
      </c>
      <c r="I37" s="1046" t="str">
        <f>IF(【2】見・謝金!I37="","",【2】見・謝金!I37)</f>
        <v/>
      </c>
      <c r="J37" s="1046"/>
      <c r="K37" s="496" t="str">
        <f>IF(【2】見・謝金!K37="","",【2】見・謝金!K37)</f>
        <v/>
      </c>
      <c r="L37" s="496" t="str">
        <f>IF(【2】見・謝金!L37="","",【2】見・謝金!L37)</f>
        <v/>
      </c>
      <c r="M37" s="485" t="str">
        <f>IF(【2】見・謝金!M37="","",【2】見・謝金!M37)</f>
        <v/>
      </c>
      <c r="N37" s="486" t="str">
        <f>IF(【2】見・謝金!N37="","",【2】見・謝金!N37)</f>
        <v/>
      </c>
      <c r="O37" s="523" t="str">
        <f>IF(【2】見・謝金!O37="","",【2】見・謝金!O37)</f>
        <v/>
      </c>
      <c r="P37" s="523" t="str">
        <f>IF(【2】見・謝金!P37="","",【2】見・謝金!P37)</f>
        <v/>
      </c>
      <c r="Q37" s="524" t="str">
        <f>IF(【2】見・謝金!Q37="","",【2】見・謝金!Q37)</f>
        <v/>
      </c>
      <c r="R37" s="525" t="str">
        <f>IF(【2】見・謝金!$R37="",IF($Q37="講師",IF($E37="","",TIME(HOUR($G37-$E37),ROUNDUP(MINUTE($G37-$E37)/30,0)*30,0)*24),""),IF(OR(【2】見・謝金!$E37&lt;&gt;$E37,【2】見・謝金!$G37&lt;&gt;$G37),TIME(HOUR($G37-$E37),ROUNDUP(MINUTE($G37-$E37)/30,0)*30,0)*24,IF($Q37&lt;&gt;"講師","",【2】見・謝金!$R37)))</f>
        <v/>
      </c>
      <c r="S37" s="526" t="str">
        <f>IF($R37="","",IF(OR($O37="",$M37=""),"",IF($P37="サブ",VLOOKUP($O37,単価表!$A$5:$C$14,MATCH($M37,単価表!$A$5:$C$5,0),0)/2,VLOOKUP($O37,単価表!$A$5:$C$14,MATCH($M37,単価表!$A$5:$C$5,0),0))))</f>
        <v/>
      </c>
      <c r="T37" s="493" t="str">
        <f t="shared" si="0"/>
        <v/>
      </c>
      <c r="U37" s="525" t="str">
        <f>IF(【2】見・謝金!$U37="",IF($Q37="検討会等参加",IF($E37="","",TIME(HOUR($G37-$E37),ROUNDUP(MINUTE($G37-$E37)/30,0)*30,0)*24),""),IF(OR(【2】見・謝金!$E37&lt;&gt;$E37,【2】見・謝金!$G37&lt;&gt;$G37),TIME(HOUR($G37-$E37),ROUNDUP(MINUTE($G37-$E37)/30,0)*30,0)*24,IF($Q37&lt;&gt;"検討会等参加","",【2】見・謝金!$U37)))</f>
        <v/>
      </c>
      <c r="V37" s="526" t="str">
        <f>IF($U37="","",IF(OR($M37="",$O37=""),"",VLOOKUP($O37,単価表!$A$5:$C$11,MATCH($M37,単価表!$A$5:$C$5,0),0)/2))</f>
        <v/>
      </c>
      <c r="W37" s="493" t="str">
        <f t="shared" si="1"/>
        <v/>
      </c>
      <c r="X37" s="486" t="str">
        <f>IF(【2】見・謝金!X37="","",【2】見・謝金!X37)</f>
        <v/>
      </c>
      <c r="Y37" s="527" t="str">
        <f>IF(【2】見・謝金!Y37="","",【2】見・謝金!Y37)</f>
        <v/>
      </c>
      <c r="Z37" s="485" t="str">
        <f>IF(【2】見・謝金!Z37="","",【2】見・謝金!Z37)</f>
        <v/>
      </c>
      <c r="AA37" s="493" t="str">
        <f t="shared" si="2"/>
        <v/>
      </c>
      <c r="AB37" s="493" t="str">
        <f t="shared" si="3"/>
        <v/>
      </c>
      <c r="AC37" s="528" t="str">
        <f>IF(【2】見・謝金!AC37="","",【2】見・謝金!AC37)</f>
        <v/>
      </c>
      <c r="AD37" s="484" t="str">
        <f>IF(【2】見・謝金!AD37="","",【2】見・謝金!AD37)</f>
        <v/>
      </c>
      <c r="AE37" s="493" t="str">
        <f t="shared" si="4"/>
        <v/>
      </c>
      <c r="AF37" s="493"/>
      <c r="AG37" s="493" t="str">
        <f t="shared" si="5"/>
        <v/>
      </c>
      <c r="AH37" s="525" t="str">
        <f>IF(【2】見・謝金!$AH37="",IF($Q37="講習料",IF($E37="","",TIME(HOUR($G37-$E37),ROUNDUP(MINUTE($G37-$E37)/30,0)*30,0)*24),""),IF(OR(【2】見・謝金!$E37&lt;&gt;$E37,【2】見・謝金!$G37&lt;&gt;$G37),TIME(HOUR($G37-$E37),ROUNDUP(MINUTE($G37-$E37)/30,0)*30,0)*24,IF($Q37&lt;&gt;"講習料","",【2】見・謝金!$AH37)))</f>
        <v/>
      </c>
      <c r="AI37" s="526" t="str">
        <f>IF($AH37="","",IF(OR($O37="",$M37=""),"",IF($P37="サブ",VLOOKUP($O37,単価表!$A$34:$C$38,MATCH($M37,単価表!$A$34:$C$34,0),0)/2,VLOOKUP($O37,単価表!$A$34:$C$38,MATCH($M37,単価表!$A$34:$C$34,0),0))))</f>
        <v/>
      </c>
      <c r="AJ37" s="493" t="str">
        <f t="shared" si="6"/>
        <v/>
      </c>
      <c r="AK37" s="525" t="str">
        <f>IF(【2】見・謝金!$AK37="",IF($Q37="検討会(法人参加)",IF($E37="","",TIME(HOUR($G37-$E37),ROUNDUP(MINUTE($G37-$E37)/30,0)*30,0)*24),""),IF(OR(【2】見・謝金!$E37&lt;&gt;$E37,【2】見・謝金!$G37&lt;&gt;$G37),TIME(HOUR($G37-$E37),ROUNDUP(MINUTE($G37-$E37)/30,0)*30,0)*24,IF($Q37&lt;&gt;"検討会(法人参加)","",【2】見・謝金!$AK37)))</f>
        <v/>
      </c>
      <c r="AL37" s="595" t="str">
        <f>IF($AK37="","",IF(OR($O37="",$M37=""),"",VLOOKUP($O37,単価表!$A$34:$C$38,MATCH($M37,単価表!$A$34:$C$34,0),0)/2))</f>
        <v/>
      </c>
      <c r="AM37" s="493" t="str">
        <f t="shared" si="7"/>
        <v/>
      </c>
      <c r="AN37" s="529"/>
      <c r="AO37" s="508" t="str">
        <f>IF(【2】見・謝金!$AO37="","",【2】見・謝金!$AO37)</f>
        <v/>
      </c>
    </row>
    <row r="38" spans="4:41" ht="27.75" customHeight="1">
      <c r="D38" s="695" t="str">
        <f>IF(【2】見・謝金!D38="","",【2】見・謝金!D38)</f>
        <v/>
      </c>
      <c r="E38" s="531" t="str">
        <f>IF(【2】見・謝金!E38="","",【2】見・謝金!E38)</f>
        <v/>
      </c>
      <c r="F38" s="482" t="s">
        <v>257</v>
      </c>
      <c r="G38" s="483" t="str">
        <f>IF(【2】見・謝金!G38="","",【2】見・謝金!G38)</f>
        <v/>
      </c>
      <c r="H38" s="484" t="str">
        <f>IF(【2】見・謝金!H38="","",【2】見・謝金!H38)</f>
        <v/>
      </c>
      <c r="I38" s="1046" t="str">
        <f>IF(【2】見・謝金!I38="","",【2】見・謝金!I38)</f>
        <v/>
      </c>
      <c r="J38" s="1046"/>
      <c r="K38" s="496" t="str">
        <f>IF(【2】見・謝金!K38="","",【2】見・謝金!K38)</f>
        <v/>
      </c>
      <c r="L38" s="496" t="str">
        <f>IF(【2】見・謝金!L38="","",【2】見・謝金!L38)</f>
        <v/>
      </c>
      <c r="M38" s="484" t="str">
        <f>IF(【2】見・謝金!M38="","",【2】見・謝金!M38)</f>
        <v/>
      </c>
      <c r="N38" s="486" t="str">
        <f>IF(【2】見・謝金!N38="","",【2】見・謝金!N38)</f>
        <v/>
      </c>
      <c r="O38" s="523" t="str">
        <f>IF(【2】見・謝金!O38="","",【2】見・謝金!O38)</f>
        <v/>
      </c>
      <c r="P38" s="523" t="str">
        <f>IF(【2】見・謝金!P38="","",【2】見・謝金!P38)</f>
        <v/>
      </c>
      <c r="Q38" s="524" t="str">
        <f>IF(【2】見・謝金!Q38="","",【2】見・謝金!Q38)</f>
        <v/>
      </c>
      <c r="R38" s="530" t="str">
        <f>IF(【2】見・謝金!$R38="",IF($Q38="講師",IF($E38="","",TIME(HOUR($G38-$E38),ROUNDUP(MINUTE($G38-$E38)/30,0)*30,0)*24),""),IF(OR(【2】見・謝金!$E38&lt;&gt;$E38,【2】見・謝金!$G38&lt;&gt;$G38),TIME(HOUR($G38-$E38),ROUNDUP(MINUTE($G38-$E38)/30,0)*30,0)*24,IF($Q38&lt;&gt;"講師","",【2】見・謝金!$R38)))</f>
        <v/>
      </c>
      <c r="S38" s="526" t="str">
        <f>IF($R38="","",IF(OR($O38="",$M38=""),"",IF($P38="サブ",VLOOKUP($O38,単価表!$A$5:$C$14,MATCH($M38,単価表!$A$5:$C$5,0),0)/2,VLOOKUP($O38,単価表!$A$5:$C$14,MATCH($M38,単価表!$A$5:$C$5,0),0))))</f>
        <v/>
      </c>
      <c r="T38" s="493" t="str">
        <f t="shared" si="0"/>
        <v/>
      </c>
      <c r="U38" s="530" t="str">
        <f>IF(【2】見・謝金!$U38="",IF($Q38="検討会等参加",IF($E38="","",TIME(HOUR($G38-$E38),ROUNDUP(MINUTE($G38-$E38)/30,0)*30,0)*24),""),IF(OR(【2】見・謝金!$E38&lt;&gt;$E38,【2】見・謝金!$G38&lt;&gt;$G38),TIME(HOUR($G38-$E38),ROUNDUP(MINUTE($G38-$E38)/30,0)*30,0)*24,IF($Q38&lt;&gt;"検討会等参加","",【2】見・謝金!$U38)))</f>
        <v/>
      </c>
      <c r="V38" s="526" t="str">
        <f>IF($U38="","",IF(OR($M38="",$O38=""),"",VLOOKUP($O38,単価表!$A$5:$C$11,MATCH($M38,単価表!$A$5:$C$5,0),0)/2))</f>
        <v/>
      </c>
      <c r="W38" s="493" t="str">
        <f t="shared" si="1"/>
        <v/>
      </c>
      <c r="X38" s="486" t="str">
        <f>IF(【2】見・謝金!X38="","",【2】見・謝金!X38)</f>
        <v/>
      </c>
      <c r="Y38" s="527" t="str">
        <f>IF(【2】見・謝金!Y38="","",【2】見・謝金!Y38)</f>
        <v/>
      </c>
      <c r="Z38" s="484" t="str">
        <f>IF(【2】見・謝金!Z38="","",【2】見・謝金!Z38)</f>
        <v/>
      </c>
      <c r="AA38" s="493" t="str">
        <f t="shared" si="2"/>
        <v/>
      </c>
      <c r="AB38" s="493" t="str">
        <f t="shared" si="3"/>
        <v/>
      </c>
      <c r="AC38" s="528" t="str">
        <f>IF(【2】見・謝金!AC38="","",【2】見・謝金!AC38)</f>
        <v/>
      </c>
      <c r="AD38" s="484" t="str">
        <f>IF(【2】見・謝金!AD38="","",【2】見・謝金!AD38)</f>
        <v/>
      </c>
      <c r="AE38" s="493" t="str">
        <f t="shared" si="4"/>
        <v/>
      </c>
      <c r="AF38" s="493"/>
      <c r="AG38" s="493" t="str">
        <f t="shared" si="5"/>
        <v/>
      </c>
      <c r="AH38" s="530" t="str">
        <f>IF(【2】見・謝金!$AH38="",IF($Q38="講習料",IF($E38="","",TIME(HOUR($G38-$E38),ROUNDUP(MINUTE($G38-$E38)/30,0)*30,0)*24),""),IF(OR(【2】見・謝金!$E38&lt;&gt;$E38,【2】見・謝金!$G38&lt;&gt;$G38),TIME(HOUR($G38-$E38),ROUNDUP(MINUTE($G38-$E38)/30,0)*30,0)*24,IF($Q38&lt;&gt;"講習料","",【2】見・謝金!$AH38)))</f>
        <v/>
      </c>
      <c r="AI38" s="526" t="str">
        <f>IF($AH38="","",IF(OR($O38="",$M38=""),"",IF($P38="サブ",VLOOKUP($O38,単価表!$A$34:$C$38,MATCH($M38,単価表!$A$34:$C$34,0),0)/2,VLOOKUP($O38,単価表!$A$34:$C$38,MATCH($M38,単価表!$A$34:$C$34,0),0))))</f>
        <v/>
      </c>
      <c r="AJ38" s="493" t="str">
        <f t="shared" si="6"/>
        <v/>
      </c>
      <c r="AK38" s="530" t="str">
        <f>IF(【2】見・謝金!$AK38="",IF($Q38="検討会(法人参加)",IF($E38="","",TIME(HOUR($G38-$E38),ROUNDUP(MINUTE($G38-$E38)/30,0)*30,0)*24),""),IF(OR(【2】見・謝金!$E38&lt;&gt;$E38,【2】見・謝金!$G38&lt;&gt;$G38),TIME(HOUR($G38-$E38),ROUNDUP(MINUTE($G38-$E38)/30,0)*30,0)*24,IF($Q38&lt;&gt;"検討会(法人参加)","",【2】見・謝金!$AK38)))</f>
        <v/>
      </c>
      <c r="AL38" s="593" t="str">
        <f>IF($AK38="","",IF(OR($O38="",$M38=""),"",VLOOKUP($O38,単価表!$A$34:$C$38,MATCH($M38,単価表!$A$34:$C$34,0),0)/2))</f>
        <v/>
      </c>
      <c r="AM38" s="493" t="str">
        <f t="shared" si="7"/>
        <v/>
      </c>
      <c r="AN38" s="529"/>
      <c r="AO38" s="508" t="str">
        <f>IF(【2】見・謝金!$AO38="","",【2】見・謝金!$AO38)</f>
        <v/>
      </c>
    </row>
    <row r="39" spans="4:41" ht="27.75" customHeight="1">
      <c r="D39" s="695" t="str">
        <f>IF(【2】見・謝金!D39="","",【2】見・謝金!D39)</f>
        <v/>
      </c>
      <c r="E39" s="531" t="str">
        <f>IF(【2】見・謝金!E39="","",【2】見・謝金!E39)</f>
        <v/>
      </c>
      <c r="F39" s="482" t="s">
        <v>258</v>
      </c>
      <c r="G39" s="483" t="str">
        <f>IF(【2】見・謝金!G39="","",【2】見・謝金!G39)</f>
        <v/>
      </c>
      <c r="H39" s="484" t="str">
        <f>IF(【2】見・謝金!H39="","",【2】見・謝金!H39)</f>
        <v/>
      </c>
      <c r="I39" s="1046" t="str">
        <f>IF(【2】見・謝金!I39="","",【2】見・謝金!I39)</f>
        <v/>
      </c>
      <c r="J39" s="1046"/>
      <c r="K39" s="496" t="str">
        <f>IF(【2】見・謝金!K39="","",【2】見・謝金!K39)</f>
        <v/>
      </c>
      <c r="L39" s="496" t="str">
        <f>IF(【2】見・謝金!L39="","",【2】見・謝金!L39)</f>
        <v/>
      </c>
      <c r="M39" s="485" t="str">
        <f>IF(【2】見・謝金!M39="","",【2】見・謝金!M39)</f>
        <v/>
      </c>
      <c r="N39" s="486" t="str">
        <f>IF(【2】見・謝金!N39="","",【2】見・謝金!N39)</f>
        <v/>
      </c>
      <c r="O39" s="523" t="str">
        <f>IF(【2】見・謝金!O39="","",【2】見・謝金!O39)</f>
        <v/>
      </c>
      <c r="P39" s="523" t="str">
        <f>IF(【2】見・謝金!P39="","",【2】見・謝金!P39)</f>
        <v/>
      </c>
      <c r="Q39" s="524" t="str">
        <f>IF(【2】見・謝金!Q39="","",【2】見・謝金!Q39)</f>
        <v/>
      </c>
      <c r="R39" s="525" t="str">
        <f>IF(【2】見・謝金!$R39="",IF($Q39="講師",IF($E39="","",TIME(HOUR($G39-$E39),ROUNDUP(MINUTE($G39-$E39)/30,0)*30,0)*24),""),IF(OR(【2】見・謝金!$E39&lt;&gt;$E39,【2】見・謝金!$G39&lt;&gt;$G39),TIME(HOUR($G39-$E39),ROUNDUP(MINUTE($G39-$E39)/30,0)*30,0)*24,IF($Q39&lt;&gt;"講師","",【2】見・謝金!$R39)))</f>
        <v/>
      </c>
      <c r="S39" s="526" t="str">
        <f>IF($R39="","",IF(OR($O39="",$M39=""),"",IF($P39="サブ",VLOOKUP($O39,単価表!$A$5:$C$14,MATCH($M39,単価表!$A$5:$C$5,0),0)/2,VLOOKUP($O39,単価表!$A$5:$C$14,MATCH($M39,単価表!$A$5:$C$5,0),0))))</f>
        <v/>
      </c>
      <c r="T39" s="493" t="str">
        <f t="shared" si="0"/>
        <v/>
      </c>
      <c r="U39" s="525" t="str">
        <f>IF(【2】見・謝金!$U39="",IF($Q39="検討会等参加",IF($E39="","",TIME(HOUR($G39-$E39),ROUNDUP(MINUTE($G39-$E39)/30,0)*30,0)*24),""),IF(OR(【2】見・謝金!$E39&lt;&gt;$E39,【2】見・謝金!$G39&lt;&gt;$G39),TIME(HOUR($G39-$E39),ROUNDUP(MINUTE($G39-$E39)/30,0)*30,0)*24,IF($Q39&lt;&gt;"検討会等参加","",【2】見・謝金!$U39)))</f>
        <v/>
      </c>
      <c r="V39" s="526" t="str">
        <f>IF($U39="","",IF(OR($M39="",$O39=""),"",VLOOKUP($O39,単価表!$A$5:$C$11,MATCH($M39,単価表!$A$5:$C$5,0),0)/2))</f>
        <v/>
      </c>
      <c r="W39" s="493" t="str">
        <f t="shared" si="1"/>
        <v/>
      </c>
      <c r="X39" s="486" t="str">
        <f>IF(【2】見・謝金!X39="","",【2】見・謝金!X39)</f>
        <v/>
      </c>
      <c r="Y39" s="527" t="str">
        <f>IF(【2】見・謝金!Y39="","",【2】見・謝金!Y39)</f>
        <v/>
      </c>
      <c r="Z39" s="485" t="str">
        <f>IF(【2】見・謝金!Z39="","",【2】見・謝金!Z39)</f>
        <v/>
      </c>
      <c r="AA39" s="493" t="str">
        <f t="shared" si="2"/>
        <v/>
      </c>
      <c r="AB39" s="493" t="str">
        <f t="shared" si="3"/>
        <v/>
      </c>
      <c r="AC39" s="528" t="str">
        <f>IF(【2】見・謝金!AC39="","",【2】見・謝金!AC39)</f>
        <v/>
      </c>
      <c r="AD39" s="484" t="str">
        <f>IF(【2】見・謝金!AD39="","",【2】見・謝金!AD39)</f>
        <v/>
      </c>
      <c r="AE39" s="493" t="str">
        <f t="shared" si="4"/>
        <v/>
      </c>
      <c r="AF39" s="493"/>
      <c r="AG39" s="493" t="str">
        <f t="shared" si="5"/>
        <v/>
      </c>
      <c r="AH39" s="525" t="str">
        <f>IF(【2】見・謝金!$AH39="",IF($Q39="講習料",IF($E39="","",TIME(HOUR($G39-$E39),ROUNDUP(MINUTE($G39-$E39)/30,0)*30,0)*24),""),IF(OR(【2】見・謝金!$E39&lt;&gt;$E39,【2】見・謝金!$G39&lt;&gt;$G39),TIME(HOUR($G39-$E39),ROUNDUP(MINUTE($G39-$E39)/30,0)*30,0)*24,IF($Q39&lt;&gt;"講習料","",【2】見・謝金!$AH39)))</f>
        <v/>
      </c>
      <c r="AI39" s="526" t="str">
        <f>IF($AH39="","",IF(OR($O39="",$M39=""),"",IF($P39="サブ",VLOOKUP($O39,単価表!$A$34:$C$38,MATCH($M39,単価表!$A$34:$C$34,0),0)/2,VLOOKUP($O39,単価表!$A$34:$C$38,MATCH($M39,単価表!$A$34:$C$34,0),0))))</f>
        <v/>
      </c>
      <c r="AJ39" s="493" t="str">
        <f t="shared" si="6"/>
        <v/>
      </c>
      <c r="AK39" s="525" t="str">
        <f>IF(【2】見・謝金!$AK39="",IF($Q39="検討会(法人参加)",IF($E39="","",TIME(HOUR($G39-$E39),ROUNDUP(MINUTE($G39-$E39)/30,0)*30,0)*24),""),IF(OR(【2】見・謝金!$E39&lt;&gt;$E39,【2】見・謝金!$G39&lt;&gt;$G39),TIME(HOUR($G39-$E39),ROUNDUP(MINUTE($G39-$E39)/30,0)*30,0)*24,IF($Q39&lt;&gt;"検討会(法人参加)","",【2】見・謝金!$AK39)))</f>
        <v/>
      </c>
      <c r="AL39" s="595" t="str">
        <f>IF($AK39="","",IF(OR($O39="",$M39=""),"",VLOOKUP($O39,単価表!$A$34:$C$38,MATCH($M39,単価表!$A$34:$C$34,0),0)/2))</f>
        <v/>
      </c>
      <c r="AM39" s="493" t="str">
        <f t="shared" si="7"/>
        <v/>
      </c>
      <c r="AN39" s="529"/>
      <c r="AO39" s="508" t="str">
        <f>IF(【2】見・謝金!$AO39="","",【2】見・謝金!$AO39)</f>
        <v/>
      </c>
    </row>
    <row r="40" spans="4:41" ht="27.75" customHeight="1">
      <c r="D40" s="695" t="str">
        <f>IF(【2】見・謝金!D40="","",【2】見・謝金!D40)</f>
        <v/>
      </c>
      <c r="E40" s="531" t="str">
        <f>IF(【2】見・謝金!E40="","",【2】見・謝金!E40)</f>
        <v/>
      </c>
      <c r="F40" s="482" t="s">
        <v>257</v>
      </c>
      <c r="G40" s="483" t="str">
        <f>IF(【2】見・謝金!G40="","",【2】見・謝金!G40)</f>
        <v/>
      </c>
      <c r="H40" s="484" t="str">
        <f>IF(【2】見・謝金!H40="","",【2】見・謝金!H40)</f>
        <v/>
      </c>
      <c r="I40" s="1046" t="str">
        <f>IF(【2】見・謝金!I40="","",【2】見・謝金!I40)</f>
        <v/>
      </c>
      <c r="J40" s="1046"/>
      <c r="K40" s="496" t="str">
        <f>IF(【2】見・謝金!K40="","",【2】見・謝金!K40)</f>
        <v/>
      </c>
      <c r="L40" s="496" t="str">
        <f>IF(【2】見・謝金!L40="","",【2】見・謝金!L40)</f>
        <v/>
      </c>
      <c r="M40" s="484" t="str">
        <f>IF(【2】見・謝金!M40="","",【2】見・謝金!M40)</f>
        <v/>
      </c>
      <c r="N40" s="486" t="str">
        <f>IF(【2】見・謝金!N40="","",【2】見・謝金!N40)</f>
        <v/>
      </c>
      <c r="O40" s="523" t="str">
        <f>IF(【2】見・謝金!O40="","",【2】見・謝金!O40)</f>
        <v/>
      </c>
      <c r="P40" s="523" t="str">
        <f>IF(【2】見・謝金!P40="","",【2】見・謝金!P40)</f>
        <v/>
      </c>
      <c r="Q40" s="524" t="str">
        <f>IF(【2】見・謝金!Q40="","",【2】見・謝金!Q40)</f>
        <v/>
      </c>
      <c r="R40" s="530" t="str">
        <f>IF(【2】見・謝金!$R40="",IF($Q40="講師",IF($E40="","",TIME(HOUR($G40-$E40),ROUNDUP(MINUTE($G40-$E40)/30,0)*30,0)*24),""),IF(OR(【2】見・謝金!$E40&lt;&gt;$E40,【2】見・謝金!$G40&lt;&gt;$G40),TIME(HOUR($G40-$E40),ROUNDUP(MINUTE($G40-$E40)/30,0)*30,0)*24,IF($Q40&lt;&gt;"講師","",【2】見・謝金!$R40)))</f>
        <v/>
      </c>
      <c r="S40" s="526" t="str">
        <f>IF($R40="","",IF(OR($O40="",$M40=""),"",IF($P40="サブ",VLOOKUP($O40,単価表!$A$5:$C$14,MATCH($M40,単価表!$A$5:$C$5,0),0)/2,VLOOKUP($O40,単価表!$A$5:$C$14,MATCH($M40,単価表!$A$5:$C$5,0),0))))</f>
        <v/>
      </c>
      <c r="T40" s="493" t="str">
        <f t="shared" si="0"/>
        <v/>
      </c>
      <c r="U40" s="530" t="str">
        <f>IF(【2】見・謝金!$U40="",IF($Q40="検討会等参加",IF($E40="","",TIME(HOUR($G40-$E40),ROUNDUP(MINUTE($G40-$E40)/30,0)*30,0)*24),""),IF(OR(【2】見・謝金!$E40&lt;&gt;$E40,【2】見・謝金!$G40&lt;&gt;$G40),TIME(HOUR($G40-$E40),ROUNDUP(MINUTE($G40-$E40)/30,0)*30,0)*24,IF($Q40&lt;&gt;"検討会等参加","",【2】見・謝金!$U40)))</f>
        <v/>
      </c>
      <c r="V40" s="526" t="str">
        <f>IF($U40="","",IF(OR($M40="",$O40=""),"",VLOOKUP($O40,単価表!$A$5:$C$11,MATCH($M40,単価表!$A$5:$C$5,0),0)/2))</f>
        <v/>
      </c>
      <c r="W40" s="493" t="str">
        <f t="shared" si="1"/>
        <v/>
      </c>
      <c r="X40" s="486" t="str">
        <f>IF(【2】見・謝金!X40="","",【2】見・謝金!X40)</f>
        <v/>
      </c>
      <c r="Y40" s="527" t="str">
        <f>IF(【2】見・謝金!Y40="","",【2】見・謝金!Y40)</f>
        <v/>
      </c>
      <c r="Z40" s="484" t="str">
        <f>IF(【2】見・謝金!Z40="","",【2】見・謝金!Z40)</f>
        <v/>
      </c>
      <c r="AA40" s="493" t="str">
        <f t="shared" si="2"/>
        <v/>
      </c>
      <c r="AB40" s="493" t="str">
        <f t="shared" si="3"/>
        <v/>
      </c>
      <c r="AC40" s="528" t="str">
        <f>IF(【2】見・謝金!AC40="","",【2】見・謝金!AC40)</f>
        <v/>
      </c>
      <c r="AD40" s="484" t="str">
        <f>IF(【2】見・謝金!AD40="","",【2】見・謝金!AD40)</f>
        <v/>
      </c>
      <c r="AE40" s="493" t="str">
        <f t="shared" si="4"/>
        <v/>
      </c>
      <c r="AF40" s="493"/>
      <c r="AG40" s="493" t="str">
        <f t="shared" si="5"/>
        <v/>
      </c>
      <c r="AH40" s="530" t="str">
        <f>IF(【2】見・謝金!$AH40="",IF($Q40="講習料",IF($E40="","",TIME(HOUR($G40-$E40),ROUNDUP(MINUTE($G40-$E40)/30,0)*30,0)*24),""),IF(OR(【2】見・謝金!$E40&lt;&gt;$E40,【2】見・謝金!$G40&lt;&gt;$G40),TIME(HOUR($G40-$E40),ROUNDUP(MINUTE($G40-$E40)/30,0)*30,0)*24,IF($Q40&lt;&gt;"講習料","",【2】見・謝金!$AH40)))</f>
        <v/>
      </c>
      <c r="AI40" s="526" t="str">
        <f>IF($AH40="","",IF(OR($O40="",$M40=""),"",IF($P40="サブ",VLOOKUP($O40,単価表!$A$34:$C$38,MATCH($M40,単価表!$A$34:$C$34,0),0)/2,VLOOKUP($O40,単価表!$A$34:$C$38,MATCH($M40,単価表!$A$34:$C$34,0),0))))</f>
        <v/>
      </c>
      <c r="AJ40" s="493" t="str">
        <f t="shared" si="6"/>
        <v/>
      </c>
      <c r="AK40" s="530" t="str">
        <f>IF(【2】見・謝金!$AK40="",IF($Q40="検討会(法人参加)",IF($E40="","",TIME(HOUR($G40-$E40),ROUNDUP(MINUTE($G40-$E40)/30,0)*30,0)*24),""),IF(OR(【2】見・謝金!$E40&lt;&gt;$E40,【2】見・謝金!$G40&lt;&gt;$G40),TIME(HOUR($G40-$E40),ROUNDUP(MINUTE($G40-$E40)/30,0)*30,0)*24,IF($Q40&lt;&gt;"検討会(法人参加)","",【2】見・謝金!$AK40)))</f>
        <v/>
      </c>
      <c r="AL40" s="593" t="str">
        <f>IF($AK40="","",IF(OR($O40="",$M40=""),"",VLOOKUP($O40,単価表!$A$34:$C$38,MATCH($M40,単価表!$A$34:$C$34,0),0)/2))</f>
        <v/>
      </c>
      <c r="AM40" s="493" t="str">
        <f t="shared" si="7"/>
        <v/>
      </c>
      <c r="AN40" s="529"/>
      <c r="AO40" s="508" t="str">
        <f>IF(【2】見・謝金!$AO40="","",【2】見・謝金!$AO40)</f>
        <v/>
      </c>
    </row>
    <row r="41" spans="4:41" ht="27.75" customHeight="1">
      <c r="D41" s="695" t="str">
        <f>IF(【2】見・謝金!D41="","",【2】見・謝金!D41)</f>
        <v/>
      </c>
      <c r="E41" s="531" t="str">
        <f>IF(【2】見・謝金!E41="","",【2】見・謝金!E41)</f>
        <v/>
      </c>
      <c r="F41" s="482" t="s">
        <v>258</v>
      </c>
      <c r="G41" s="483" t="str">
        <f>IF(【2】見・謝金!G41="","",【2】見・謝金!G41)</f>
        <v/>
      </c>
      <c r="H41" s="484" t="str">
        <f>IF(【2】見・謝金!H41="","",【2】見・謝金!H41)</f>
        <v/>
      </c>
      <c r="I41" s="1046" t="str">
        <f>IF(【2】見・謝金!I41="","",【2】見・謝金!I41)</f>
        <v/>
      </c>
      <c r="J41" s="1046"/>
      <c r="K41" s="496" t="str">
        <f>IF(【2】見・謝金!K41="","",【2】見・謝金!K41)</f>
        <v/>
      </c>
      <c r="L41" s="496" t="str">
        <f>IF(【2】見・謝金!L41="","",【2】見・謝金!L41)</f>
        <v/>
      </c>
      <c r="M41" s="485" t="str">
        <f>IF(【2】見・謝金!M41="","",【2】見・謝金!M41)</f>
        <v/>
      </c>
      <c r="N41" s="486" t="str">
        <f>IF(【2】見・謝金!N41="","",【2】見・謝金!N41)</f>
        <v/>
      </c>
      <c r="O41" s="523" t="str">
        <f>IF(【2】見・謝金!O41="","",【2】見・謝金!O41)</f>
        <v/>
      </c>
      <c r="P41" s="523" t="str">
        <f>IF(【2】見・謝金!P41="","",【2】見・謝金!P41)</f>
        <v/>
      </c>
      <c r="Q41" s="524" t="str">
        <f>IF(【2】見・謝金!Q41="","",【2】見・謝金!Q41)</f>
        <v/>
      </c>
      <c r="R41" s="525" t="str">
        <f>IF(【2】見・謝金!$R41="",IF($Q41="講師",IF($E41="","",TIME(HOUR($G41-$E41),ROUNDUP(MINUTE($G41-$E41)/30,0)*30,0)*24),""),IF(OR(【2】見・謝金!$E41&lt;&gt;$E41,【2】見・謝金!$G41&lt;&gt;$G41),TIME(HOUR($G41-$E41),ROUNDUP(MINUTE($G41-$E41)/30,0)*30,0)*24,IF($Q41&lt;&gt;"講師","",【2】見・謝金!$R41)))</f>
        <v/>
      </c>
      <c r="S41" s="526" t="str">
        <f>IF($R41="","",IF(OR($O41="",$M41=""),"",IF($P41="サブ",VLOOKUP($O41,単価表!$A$5:$C$14,MATCH($M41,単価表!$A$5:$C$5,0),0)/2,VLOOKUP($O41,単価表!$A$5:$C$14,MATCH($M41,単価表!$A$5:$C$5,0),0))))</f>
        <v/>
      </c>
      <c r="T41" s="493" t="str">
        <f t="shared" si="0"/>
        <v/>
      </c>
      <c r="U41" s="525" t="str">
        <f>IF(【2】見・謝金!$U41="",IF($Q41="検討会等参加",IF($E41="","",TIME(HOUR($G41-$E41),ROUNDUP(MINUTE($G41-$E41)/30,0)*30,0)*24),""),IF(OR(【2】見・謝金!$E41&lt;&gt;$E41,【2】見・謝金!$G41&lt;&gt;$G41),TIME(HOUR($G41-$E41),ROUNDUP(MINUTE($G41-$E41)/30,0)*30,0)*24,IF($Q41&lt;&gt;"検討会等参加","",【2】見・謝金!$U41)))</f>
        <v/>
      </c>
      <c r="V41" s="526" t="str">
        <f>IF($U41="","",IF(OR($M41="",$O41=""),"",VLOOKUP($O41,単価表!$A$5:$C$11,MATCH($M41,単価表!$A$5:$C$5,0),0)/2))</f>
        <v/>
      </c>
      <c r="W41" s="493" t="str">
        <f t="shared" si="1"/>
        <v/>
      </c>
      <c r="X41" s="486" t="str">
        <f>IF(【2】見・謝金!X41="","",【2】見・謝金!X41)</f>
        <v/>
      </c>
      <c r="Y41" s="527" t="str">
        <f>IF(【2】見・謝金!Y41="","",【2】見・謝金!Y41)</f>
        <v/>
      </c>
      <c r="Z41" s="485" t="str">
        <f>IF(【2】見・謝金!Z41="","",【2】見・謝金!Z41)</f>
        <v/>
      </c>
      <c r="AA41" s="493" t="str">
        <f t="shared" si="2"/>
        <v/>
      </c>
      <c r="AB41" s="493" t="str">
        <f t="shared" si="3"/>
        <v/>
      </c>
      <c r="AC41" s="528" t="str">
        <f>IF(【2】見・謝金!AC41="","",【2】見・謝金!AC41)</f>
        <v/>
      </c>
      <c r="AD41" s="484" t="str">
        <f>IF(【2】見・謝金!AD41="","",【2】見・謝金!AD41)</f>
        <v/>
      </c>
      <c r="AE41" s="493" t="str">
        <f t="shared" si="4"/>
        <v/>
      </c>
      <c r="AF41" s="493"/>
      <c r="AG41" s="493" t="str">
        <f t="shared" si="5"/>
        <v/>
      </c>
      <c r="AH41" s="525" t="str">
        <f>IF(【2】見・謝金!$AH41="",IF($Q41="講習料",IF($E41="","",TIME(HOUR($G41-$E41),ROUNDUP(MINUTE($G41-$E41)/30,0)*30,0)*24),""),IF(OR(【2】見・謝金!$E41&lt;&gt;$E41,【2】見・謝金!$G41&lt;&gt;$G41),TIME(HOUR($G41-$E41),ROUNDUP(MINUTE($G41-$E41)/30,0)*30,0)*24,IF($Q41&lt;&gt;"講習料","",【2】見・謝金!$AH41)))</f>
        <v/>
      </c>
      <c r="AI41" s="526" t="str">
        <f>IF($AH41="","",IF(OR($O41="",$M41=""),"",IF($P41="サブ",VLOOKUP($O41,単価表!$A$34:$C$38,MATCH($M41,単価表!$A$34:$C$34,0),0)/2,VLOOKUP($O41,単価表!$A$34:$C$38,MATCH($M41,単価表!$A$34:$C$34,0),0))))</f>
        <v/>
      </c>
      <c r="AJ41" s="493" t="str">
        <f t="shared" si="6"/>
        <v/>
      </c>
      <c r="AK41" s="525" t="str">
        <f>IF(【2】見・謝金!$AK41="",IF($Q41="検討会(法人参加)",IF($E41="","",TIME(HOUR($G41-$E41),ROUNDUP(MINUTE($G41-$E41)/30,0)*30,0)*24),""),IF(OR(【2】見・謝金!$E41&lt;&gt;$E41,【2】見・謝金!$G41&lt;&gt;$G41),TIME(HOUR($G41-$E41),ROUNDUP(MINUTE($G41-$E41)/30,0)*30,0)*24,IF($Q41&lt;&gt;"検討会(法人参加)","",【2】見・謝金!$AK41)))</f>
        <v/>
      </c>
      <c r="AL41" s="595" t="str">
        <f>IF($AK41="","",IF(OR($O41="",$M41=""),"",VLOOKUP($O41,単価表!$A$34:$C$38,MATCH($M41,単価表!$A$34:$C$34,0),0)/2))</f>
        <v/>
      </c>
      <c r="AM41" s="493" t="str">
        <f t="shared" si="7"/>
        <v/>
      </c>
      <c r="AN41" s="529"/>
      <c r="AO41" s="508" t="str">
        <f>IF(【2】見・謝金!$AO41="","",【2】見・謝金!$AO41)</f>
        <v/>
      </c>
    </row>
    <row r="42" spans="4:41" ht="27.75" customHeight="1">
      <c r="D42" s="695" t="str">
        <f>IF(【2】見・謝金!D42="","",【2】見・謝金!D42)</f>
        <v/>
      </c>
      <c r="E42" s="531" t="str">
        <f>IF(【2】見・謝金!E42="","",【2】見・謝金!E42)</f>
        <v/>
      </c>
      <c r="F42" s="482" t="s">
        <v>257</v>
      </c>
      <c r="G42" s="483" t="str">
        <f>IF(【2】見・謝金!G42="","",【2】見・謝金!G42)</f>
        <v/>
      </c>
      <c r="H42" s="484" t="str">
        <f>IF(【2】見・謝金!H42="","",【2】見・謝金!H42)</f>
        <v/>
      </c>
      <c r="I42" s="1046" t="str">
        <f>IF(【2】見・謝金!I42="","",【2】見・謝金!I42)</f>
        <v/>
      </c>
      <c r="J42" s="1046"/>
      <c r="K42" s="496" t="str">
        <f>IF(【2】見・謝金!K42="","",【2】見・謝金!K42)</f>
        <v/>
      </c>
      <c r="L42" s="496" t="str">
        <f>IF(【2】見・謝金!L42="","",【2】見・謝金!L42)</f>
        <v/>
      </c>
      <c r="M42" s="484" t="str">
        <f>IF(【2】見・謝金!M42="","",【2】見・謝金!M42)</f>
        <v/>
      </c>
      <c r="N42" s="486" t="str">
        <f>IF(【2】見・謝金!N42="","",【2】見・謝金!N42)</f>
        <v/>
      </c>
      <c r="O42" s="523" t="str">
        <f>IF(【2】見・謝金!O42="","",【2】見・謝金!O42)</f>
        <v/>
      </c>
      <c r="P42" s="523" t="str">
        <f>IF(【2】見・謝金!P42="","",【2】見・謝金!P42)</f>
        <v/>
      </c>
      <c r="Q42" s="524" t="str">
        <f>IF(【2】見・謝金!Q42="","",【2】見・謝金!Q42)</f>
        <v/>
      </c>
      <c r="R42" s="530" t="str">
        <f>IF(【2】見・謝金!$R42="",IF($Q42="講師",IF($E42="","",TIME(HOUR($G42-$E42),ROUNDUP(MINUTE($G42-$E42)/30,0)*30,0)*24),""),IF(OR(【2】見・謝金!$E42&lt;&gt;$E42,【2】見・謝金!$G42&lt;&gt;$G42),TIME(HOUR($G42-$E42),ROUNDUP(MINUTE($G42-$E42)/30,0)*30,0)*24,IF($Q42&lt;&gt;"講師","",【2】見・謝金!$R42)))</f>
        <v/>
      </c>
      <c r="S42" s="526" t="str">
        <f>IF($R42="","",IF(OR($O42="",$M42=""),"",IF($P42="サブ",VLOOKUP($O42,単価表!$A$5:$C$14,MATCH($M42,単価表!$A$5:$C$5,0),0)/2,VLOOKUP($O42,単価表!$A$5:$C$14,MATCH($M42,単価表!$A$5:$C$5,0),0))))</f>
        <v/>
      </c>
      <c r="T42" s="493" t="str">
        <f t="shared" si="0"/>
        <v/>
      </c>
      <c r="U42" s="530" t="str">
        <f>IF(【2】見・謝金!$U42="",IF($Q42="検討会等参加",IF($E42="","",TIME(HOUR($G42-$E42),ROUNDUP(MINUTE($G42-$E42)/30,0)*30,0)*24),""),IF(OR(【2】見・謝金!$E42&lt;&gt;$E42,【2】見・謝金!$G42&lt;&gt;$G42),TIME(HOUR($G42-$E42),ROUNDUP(MINUTE($G42-$E42)/30,0)*30,0)*24,IF($Q42&lt;&gt;"検討会等参加","",【2】見・謝金!$U42)))</f>
        <v/>
      </c>
      <c r="V42" s="526" t="str">
        <f>IF($U42="","",IF(OR($M42="",$O42=""),"",VLOOKUP($O42,単価表!$A$5:$C$11,MATCH($M42,単価表!$A$5:$C$5,0),0)/2))</f>
        <v/>
      </c>
      <c r="W42" s="493" t="str">
        <f t="shared" si="1"/>
        <v/>
      </c>
      <c r="X42" s="486" t="str">
        <f>IF(【2】見・謝金!X42="","",【2】見・謝金!X42)</f>
        <v/>
      </c>
      <c r="Y42" s="527" t="str">
        <f>IF(【2】見・謝金!Y42="","",【2】見・謝金!Y42)</f>
        <v/>
      </c>
      <c r="Z42" s="484" t="str">
        <f>IF(【2】見・謝金!Z42="","",【2】見・謝金!Z42)</f>
        <v/>
      </c>
      <c r="AA42" s="493" t="str">
        <f t="shared" si="2"/>
        <v/>
      </c>
      <c r="AB42" s="493" t="str">
        <f t="shared" si="3"/>
        <v/>
      </c>
      <c r="AC42" s="528" t="str">
        <f>IF(【2】見・謝金!AC42="","",【2】見・謝金!AC42)</f>
        <v/>
      </c>
      <c r="AD42" s="484" t="str">
        <f>IF(【2】見・謝金!AD42="","",【2】見・謝金!AD42)</f>
        <v/>
      </c>
      <c r="AE42" s="493" t="str">
        <f t="shared" si="4"/>
        <v/>
      </c>
      <c r="AF42" s="493"/>
      <c r="AG42" s="493" t="str">
        <f t="shared" si="5"/>
        <v/>
      </c>
      <c r="AH42" s="530" t="str">
        <f>IF(【2】見・謝金!$AH42="",IF($Q42="講習料",IF($E42="","",TIME(HOUR($G42-$E42),ROUNDUP(MINUTE($G42-$E42)/30,0)*30,0)*24),""),IF(OR(【2】見・謝金!$E42&lt;&gt;$E42,【2】見・謝金!$G42&lt;&gt;$G42),TIME(HOUR($G42-$E42),ROUNDUP(MINUTE($G42-$E42)/30,0)*30,0)*24,IF($Q42&lt;&gt;"講習料","",【2】見・謝金!$AH42)))</f>
        <v/>
      </c>
      <c r="AI42" s="526" t="str">
        <f>IF($AH42="","",IF(OR($O42="",$M42=""),"",IF($P42="サブ",VLOOKUP($O42,単価表!$A$34:$C$38,MATCH($M42,単価表!$A$34:$C$34,0),0)/2,VLOOKUP($O42,単価表!$A$34:$C$38,MATCH($M42,単価表!$A$34:$C$34,0),0))))</f>
        <v/>
      </c>
      <c r="AJ42" s="493" t="str">
        <f t="shared" si="6"/>
        <v/>
      </c>
      <c r="AK42" s="530" t="str">
        <f>IF(【2】見・謝金!$AK42="",IF($Q42="検討会(法人参加)",IF($E42="","",TIME(HOUR($G42-$E42),ROUNDUP(MINUTE($G42-$E42)/30,0)*30,0)*24),""),IF(OR(【2】見・謝金!$E42&lt;&gt;$E42,【2】見・謝金!$G42&lt;&gt;$G42),TIME(HOUR($G42-$E42),ROUNDUP(MINUTE($G42-$E42)/30,0)*30,0)*24,IF($Q42&lt;&gt;"検討会(法人参加)","",【2】見・謝金!$AK42)))</f>
        <v/>
      </c>
      <c r="AL42" s="593" t="str">
        <f>IF($AK42="","",IF(OR($O42="",$M42=""),"",VLOOKUP($O42,単価表!$A$34:$C$38,MATCH($M42,単価表!$A$34:$C$34,0),0)/2))</f>
        <v/>
      </c>
      <c r="AM42" s="493" t="str">
        <f t="shared" si="7"/>
        <v/>
      </c>
      <c r="AN42" s="529"/>
      <c r="AO42" s="508" t="str">
        <f>IF(【2】見・謝金!$AO42="","",【2】見・謝金!$AO42)</f>
        <v/>
      </c>
    </row>
    <row r="43" spans="4:41" ht="27.75" customHeight="1">
      <c r="D43" s="695" t="str">
        <f>IF(【2】見・謝金!D43="","",【2】見・謝金!D43)</f>
        <v/>
      </c>
      <c r="E43" s="531" t="str">
        <f>IF(【2】見・謝金!E43="","",【2】見・謝金!E43)</f>
        <v/>
      </c>
      <c r="F43" s="482" t="s">
        <v>258</v>
      </c>
      <c r="G43" s="483" t="str">
        <f>IF(【2】見・謝金!G43="","",【2】見・謝金!G43)</f>
        <v/>
      </c>
      <c r="H43" s="484" t="str">
        <f>IF(【2】見・謝金!H43="","",【2】見・謝金!H43)</f>
        <v/>
      </c>
      <c r="I43" s="1046" t="str">
        <f>IF(【2】見・謝金!I43="","",【2】見・謝金!I43)</f>
        <v/>
      </c>
      <c r="J43" s="1046"/>
      <c r="K43" s="496" t="str">
        <f>IF(【2】見・謝金!K43="","",【2】見・謝金!K43)</f>
        <v/>
      </c>
      <c r="L43" s="496" t="str">
        <f>IF(【2】見・謝金!L43="","",【2】見・謝金!L43)</f>
        <v/>
      </c>
      <c r="M43" s="485" t="str">
        <f>IF(【2】見・謝金!M43="","",【2】見・謝金!M43)</f>
        <v/>
      </c>
      <c r="N43" s="486" t="str">
        <f>IF(【2】見・謝金!N43="","",【2】見・謝金!N43)</f>
        <v/>
      </c>
      <c r="O43" s="523" t="str">
        <f>IF(【2】見・謝金!O43="","",【2】見・謝金!O43)</f>
        <v/>
      </c>
      <c r="P43" s="523" t="str">
        <f>IF(【2】見・謝金!P43="","",【2】見・謝金!P43)</f>
        <v/>
      </c>
      <c r="Q43" s="524" t="str">
        <f>IF(【2】見・謝金!Q43="","",【2】見・謝金!Q43)</f>
        <v/>
      </c>
      <c r="R43" s="525" t="str">
        <f>IF(【2】見・謝金!$R43="",IF($Q43="講師",IF($E43="","",TIME(HOUR($G43-$E43),ROUNDUP(MINUTE($G43-$E43)/30,0)*30,0)*24),""),IF(OR(【2】見・謝金!$E43&lt;&gt;$E43,【2】見・謝金!$G43&lt;&gt;$G43),TIME(HOUR($G43-$E43),ROUNDUP(MINUTE($G43-$E43)/30,0)*30,0)*24,IF($Q43&lt;&gt;"講師","",【2】見・謝金!$R43)))</f>
        <v/>
      </c>
      <c r="S43" s="526" t="str">
        <f>IF($R43="","",IF(OR($O43="",$M43=""),"",IF($P43="サブ",VLOOKUP($O43,単価表!$A$5:$C$14,MATCH($M43,単価表!$A$5:$C$5,0),0)/2,VLOOKUP($O43,単価表!$A$5:$C$14,MATCH($M43,単価表!$A$5:$C$5,0),0))))</f>
        <v/>
      </c>
      <c r="T43" s="493" t="str">
        <f t="shared" si="0"/>
        <v/>
      </c>
      <c r="U43" s="525" t="str">
        <f>IF(【2】見・謝金!$U43="",IF($Q43="検討会等参加",IF($E43="","",TIME(HOUR($G43-$E43),ROUNDUP(MINUTE($G43-$E43)/30,0)*30,0)*24),""),IF(OR(【2】見・謝金!$E43&lt;&gt;$E43,【2】見・謝金!$G43&lt;&gt;$G43),TIME(HOUR($G43-$E43),ROUNDUP(MINUTE($G43-$E43)/30,0)*30,0)*24,IF($Q43&lt;&gt;"検討会等参加","",【2】見・謝金!$U43)))</f>
        <v/>
      </c>
      <c r="V43" s="526" t="str">
        <f>IF($U43="","",IF(OR($M43="",$O43=""),"",VLOOKUP($O43,単価表!$A$5:$C$11,MATCH($M43,単価表!$A$5:$C$5,0),0)/2))</f>
        <v/>
      </c>
      <c r="W43" s="493" t="str">
        <f t="shared" si="1"/>
        <v/>
      </c>
      <c r="X43" s="486" t="str">
        <f>IF(【2】見・謝金!X43="","",【2】見・謝金!X43)</f>
        <v/>
      </c>
      <c r="Y43" s="527" t="str">
        <f>IF(【2】見・謝金!Y43="","",【2】見・謝金!Y43)</f>
        <v/>
      </c>
      <c r="Z43" s="485" t="str">
        <f>IF(【2】見・謝金!Z43="","",【2】見・謝金!Z43)</f>
        <v/>
      </c>
      <c r="AA43" s="493" t="str">
        <f t="shared" si="2"/>
        <v/>
      </c>
      <c r="AB43" s="493" t="str">
        <f t="shared" si="3"/>
        <v/>
      </c>
      <c r="AC43" s="528" t="str">
        <f>IF(【2】見・謝金!AC43="","",【2】見・謝金!AC43)</f>
        <v/>
      </c>
      <c r="AD43" s="484" t="str">
        <f>IF(【2】見・謝金!AD43="","",【2】見・謝金!AD43)</f>
        <v/>
      </c>
      <c r="AE43" s="493" t="str">
        <f t="shared" si="4"/>
        <v/>
      </c>
      <c r="AF43" s="493"/>
      <c r="AG43" s="493" t="str">
        <f t="shared" si="5"/>
        <v/>
      </c>
      <c r="AH43" s="525" t="str">
        <f>IF(【2】見・謝金!$AH43="",IF($Q43="講習料",IF($E43="","",TIME(HOUR($G43-$E43),ROUNDUP(MINUTE($G43-$E43)/30,0)*30,0)*24),""),IF(OR(【2】見・謝金!$E43&lt;&gt;$E43,【2】見・謝金!$G43&lt;&gt;$G43),TIME(HOUR($G43-$E43),ROUNDUP(MINUTE($G43-$E43)/30,0)*30,0)*24,IF($Q43&lt;&gt;"講習料","",【2】見・謝金!$AH43)))</f>
        <v/>
      </c>
      <c r="AI43" s="526" t="str">
        <f>IF($AH43="","",IF(OR($O43="",$M43=""),"",IF($P43="サブ",VLOOKUP($O43,単価表!$A$34:$C$38,MATCH($M43,単価表!$A$34:$C$34,0),0)/2,VLOOKUP($O43,単価表!$A$34:$C$38,MATCH($M43,単価表!$A$34:$C$34,0),0))))</f>
        <v/>
      </c>
      <c r="AJ43" s="493" t="str">
        <f t="shared" si="6"/>
        <v/>
      </c>
      <c r="AK43" s="525" t="str">
        <f>IF(【2】見・謝金!$AK43="",IF($Q43="検討会(法人参加)",IF($E43="","",TIME(HOUR($G43-$E43),ROUNDUP(MINUTE($G43-$E43)/30,0)*30,0)*24),""),IF(OR(【2】見・謝金!$E43&lt;&gt;$E43,【2】見・謝金!$G43&lt;&gt;$G43),TIME(HOUR($G43-$E43),ROUNDUP(MINUTE($G43-$E43)/30,0)*30,0)*24,IF($Q43&lt;&gt;"検討会(法人参加)","",【2】見・謝金!$AK43)))</f>
        <v/>
      </c>
      <c r="AL43" s="595" t="str">
        <f>IF($AK43="","",IF(OR($O43="",$M43=""),"",VLOOKUP($O43,単価表!$A$34:$C$38,MATCH($M43,単価表!$A$34:$C$34,0),0)/2))</f>
        <v/>
      </c>
      <c r="AM43" s="493" t="str">
        <f t="shared" si="7"/>
        <v/>
      </c>
      <c r="AN43" s="529"/>
      <c r="AO43" s="508" t="str">
        <f>IF(【2】見・謝金!$AO43="","",【2】見・謝金!$AO43)</f>
        <v/>
      </c>
    </row>
    <row r="44" spans="4:41" ht="27.75" customHeight="1">
      <c r="D44" s="695" t="str">
        <f>IF(【2】見・謝金!D44="","",【2】見・謝金!D44)</f>
        <v/>
      </c>
      <c r="E44" s="531" t="str">
        <f>IF(【2】見・謝金!E44="","",【2】見・謝金!E44)</f>
        <v/>
      </c>
      <c r="F44" s="482" t="s">
        <v>257</v>
      </c>
      <c r="G44" s="483" t="str">
        <f>IF(【2】見・謝金!G44="","",【2】見・謝金!G44)</f>
        <v/>
      </c>
      <c r="H44" s="484" t="str">
        <f>IF(【2】見・謝金!H44="","",【2】見・謝金!H44)</f>
        <v/>
      </c>
      <c r="I44" s="1046" t="str">
        <f>IF(【2】見・謝金!I44="","",【2】見・謝金!I44)</f>
        <v/>
      </c>
      <c r="J44" s="1046"/>
      <c r="K44" s="496" t="str">
        <f>IF(【2】見・謝金!K44="","",【2】見・謝金!K44)</f>
        <v/>
      </c>
      <c r="L44" s="496" t="str">
        <f>IF(【2】見・謝金!L44="","",【2】見・謝金!L44)</f>
        <v/>
      </c>
      <c r="M44" s="484" t="str">
        <f>IF(【2】見・謝金!M44="","",【2】見・謝金!M44)</f>
        <v/>
      </c>
      <c r="N44" s="486" t="str">
        <f>IF(【2】見・謝金!N44="","",【2】見・謝金!N44)</f>
        <v/>
      </c>
      <c r="O44" s="523" t="str">
        <f>IF(【2】見・謝金!O44="","",【2】見・謝金!O44)</f>
        <v/>
      </c>
      <c r="P44" s="523" t="str">
        <f>IF(【2】見・謝金!P44="","",【2】見・謝金!P44)</f>
        <v/>
      </c>
      <c r="Q44" s="524" t="str">
        <f>IF(【2】見・謝金!Q44="","",【2】見・謝金!Q44)</f>
        <v/>
      </c>
      <c r="R44" s="530" t="str">
        <f>IF(【2】見・謝金!$R44="",IF($Q44="講師",IF($E44="","",TIME(HOUR($G44-$E44),ROUNDUP(MINUTE($G44-$E44)/30,0)*30,0)*24),""),IF(OR(【2】見・謝金!$E44&lt;&gt;$E44,【2】見・謝金!$G44&lt;&gt;$G44),TIME(HOUR($G44-$E44),ROUNDUP(MINUTE($G44-$E44)/30,0)*30,0)*24,IF($Q44&lt;&gt;"講師","",【2】見・謝金!$R44)))</f>
        <v/>
      </c>
      <c r="S44" s="526" t="str">
        <f>IF($R44="","",IF(OR($O44="",$M44=""),"",IF($P44="サブ",VLOOKUP($O44,単価表!$A$5:$C$14,MATCH($M44,単価表!$A$5:$C$5,0),0)/2,VLOOKUP($O44,単価表!$A$5:$C$14,MATCH($M44,単価表!$A$5:$C$5,0),0))))</f>
        <v/>
      </c>
      <c r="T44" s="493" t="str">
        <f t="shared" si="0"/>
        <v/>
      </c>
      <c r="U44" s="530" t="str">
        <f>IF(【2】見・謝金!$U44="",IF($Q44="検討会等参加",IF($E44="","",TIME(HOUR($G44-$E44),ROUNDUP(MINUTE($G44-$E44)/30,0)*30,0)*24),""),IF(OR(【2】見・謝金!$E44&lt;&gt;$E44,【2】見・謝金!$G44&lt;&gt;$G44),TIME(HOUR($G44-$E44),ROUNDUP(MINUTE($G44-$E44)/30,0)*30,0)*24,IF($Q44&lt;&gt;"検討会等参加","",【2】見・謝金!$U44)))</f>
        <v/>
      </c>
      <c r="V44" s="526" t="str">
        <f>IF($U44="","",IF(OR($M44="",$O44=""),"",VLOOKUP($O44,単価表!$A$5:$C$11,MATCH($M44,単価表!$A$5:$C$5,0),0)/2))</f>
        <v/>
      </c>
      <c r="W44" s="493" t="str">
        <f t="shared" si="1"/>
        <v/>
      </c>
      <c r="X44" s="486" t="str">
        <f>IF(【2】見・謝金!X44="","",【2】見・謝金!X44)</f>
        <v/>
      </c>
      <c r="Y44" s="527" t="str">
        <f>IF(【2】見・謝金!Y44="","",【2】見・謝金!Y44)</f>
        <v/>
      </c>
      <c r="Z44" s="484" t="str">
        <f>IF(【2】見・謝金!Z44="","",【2】見・謝金!Z44)</f>
        <v/>
      </c>
      <c r="AA44" s="493" t="str">
        <f t="shared" si="2"/>
        <v/>
      </c>
      <c r="AB44" s="493" t="str">
        <f t="shared" si="3"/>
        <v/>
      </c>
      <c r="AC44" s="528" t="str">
        <f>IF(【2】見・謝金!AC44="","",【2】見・謝金!AC44)</f>
        <v/>
      </c>
      <c r="AD44" s="484" t="str">
        <f>IF(【2】見・謝金!AD44="","",【2】見・謝金!AD44)</f>
        <v/>
      </c>
      <c r="AE44" s="493" t="str">
        <f t="shared" si="4"/>
        <v/>
      </c>
      <c r="AF44" s="493"/>
      <c r="AG44" s="493" t="str">
        <f t="shared" si="5"/>
        <v/>
      </c>
      <c r="AH44" s="530" t="str">
        <f>IF(【2】見・謝金!$AH44="",IF($Q44="講習料",IF($E44="","",TIME(HOUR($G44-$E44),ROUNDUP(MINUTE($G44-$E44)/30,0)*30,0)*24),""),IF(OR(【2】見・謝金!$E44&lt;&gt;$E44,【2】見・謝金!$G44&lt;&gt;$G44),TIME(HOUR($G44-$E44),ROUNDUP(MINUTE($G44-$E44)/30,0)*30,0)*24,IF($Q44&lt;&gt;"講習料","",【2】見・謝金!$AH44)))</f>
        <v/>
      </c>
      <c r="AI44" s="526" t="str">
        <f>IF($AH44="","",IF(OR($O44="",$M44=""),"",IF($P44="サブ",VLOOKUP($O44,単価表!$A$34:$C$38,MATCH($M44,単価表!$A$34:$C$34,0),0)/2,VLOOKUP($O44,単価表!$A$34:$C$38,MATCH($M44,単価表!$A$34:$C$34,0),0))))</f>
        <v/>
      </c>
      <c r="AJ44" s="493" t="str">
        <f t="shared" si="6"/>
        <v/>
      </c>
      <c r="AK44" s="530" t="str">
        <f>IF(【2】見・謝金!$AK44="",IF($Q44="検討会(法人参加)",IF($E44="","",TIME(HOUR($G44-$E44),ROUNDUP(MINUTE($G44-$E44)/30,0)*30,0)*24),""),IF(OR(【2】見・謝金!$E44&lt;&gt;$E44,【2】見・謝金!$G44&lt;&gt;$G44),TIME(HOUR($G44-$E44),ROUNDUP(MINUTE($G44-$E44)/30,0)*30,0)*24,IF($Q44&lt;&gt;"検討会(法人参加)","",【2】見・謝金!$AK44)))</f>
        <v/>
      </c>
      <c r="AL44" s="593" t="str">
        <f>IF($AK44="","",IF(OR($O44="",$M44=""),"",VLOOKUP($O44,単価表!$A$34:$C$38,MATCH($M44,単価表!$A$34:$C$34,0),0)/2))</f>
        <v/>
      </c>
      <c r="AM44" s="493" t="str">
        <f t="shared" si="7"/>
        <v/>
      </c>
      <c r="AN44" s="529"/>
      <c r="AO44" s="508" t="str">
        <f>IF(【2】見・謝金!$AO44="","",【2】見・謝金!$AO44)</f>
        <v/>
      </c>
    </row>
    <row r="45" spans="4:41" ht="27.75" customHeight="1">
      <c r="D45" s="695" t="str">
        <f>IF(【2】見・謝金!D45="","",【2】見・謝金!D45)</f>
        <v/>
      </c>
      <c r="E45" s="531" t="str">
        <f>IF(【2】見・謝金!E45="","",【2】見・謝金!E45)</f>
        <v/>
      </c>
      <c r="F45" s="482" t="s">
        <v>258</v>
      </c>
      <c r="G45" s="483" t="str">
        <f>IF(【2】見・謝金!G45="","",【2】見・謝金!G45)</f>
        <v/>
      </c>
      <c r="H45" s="484" t="str">
        <f>IF(【2】見・謝金!H45="","",【2】見・謝金!H45)</f>
        <v/>
      </c>
      <c r="I45" s="1046" t="str">
        <f>IF(【2】見・謝金!I45="","",【2】見・謝金!I45)</f>
        <v/>
      </c>
      <c r="J45" s="1046"/>
      <c r="K45" s="496" t="str">
        <f>IF(【2】見・謝金!K45="","",【2】見・謝金!K45)</f>
        <v/>
      </c>
      <c r="L45" s="496" t="str">
        <f>IF(【2】見・謝金!L45="","",【2】見・謝金!L45)</f>
        <v/>
      </c>
      <c r="M45" s="485" t="str">
        <f>IF(【2】見・謝金!M45="","",【2】見・謝金!M45)</f>
        <v/>
      </c>
      <c r="N45" s="486" t="str">
        <f>IF(【2】見・謝金!N45="","",【2】見・謝金!N45)</f>
        <v/>
      </c>
      <c r="O45" s="523" t="str">
        <f>IF(【2】見・謝金!O45="","",【2】見・謝金!O45)</f>
        <v/>
      </c>
      <c r="P45" s="523" t="str">
        <f>IF(【2】見・謝金!P45="","",【2】見・謝金!P45)</f>
        <v/>
      </c>
      <c r="Q45" s="524" t="str">
        <f>IF(【2】見・謝金!Q45="","",【2】見・謝金!Q45)</f>
        <v/>
      </c>
      <c r="R45" s="525" t="str">
        <f>IF(【2】見・謝金!$R45="",IF($Q45="講師",IF($E45="","",TIME(HOUR($G45-$E45),ROUNDUP(MINUTE($G45-$E45)/30,0)*30,0)*24),""),IF(OR(【2】見・謝金!$E45&lt;&gt;$E45,【2】見・謝金!$G45&lt;&gt;$G45),TIME(HOUR($G45-$E45),ROUNDUP(MINUTE($G45-$E45)/30,0)*30,0)*24,IF($Q45&lt;&gt;"講師","",【2】見・謝金!$R45)))</f>
        <v/>
      </c>
      <c r="S45" s="526" t="str">
        <f>IF($R45="","",IF(OR($O45="",$M45=""),"",IF($P45="サブ",VLOOKUP($O45,単価表!$A$5:$C$14,MATCH($M45,単価表!$A$5:$C$5,0),0)/2,VLOOKUP($O45,単価表!$A$5:$C$14,MATCH($M45,単価表!$A$5:$C$5,0),0))))</f>
        <v/>
      </c>
      <c r="T45" s="493" t="str">
        <f t="shared" si="0"/>
        <v/>
      </c>
      <c r="U45" s="525" t="str">
        <f>IF(【2】見・謝金!$U45="",IF($Q45="検討会等参加",IF($E45="","",TIME(HOUR($G45-$E45),ROUNDUP(MINUTE($G45-$E45)/30,0)*30,0)*24),""),IF(OR(【2】見・謝金!$E45&lt;&gt;$E45,【2】見・謝金!$G45&lt;&gt;$G45),TIME(HOUR($G45-$E45),ROUNDUP(MINUTE($G45-$E45)/30,0)*30,0)*24,IF($Q45&lt;&gt;"検討会等参加","",【2】見・謝金!$U45)))</f>
        <v/>
      </c>
      <c r="V45" s="526" t="str">
        <f>IF($U45="","",IF(OR($M45="",$O45=""),"",VLOOKUP($O45,単価表!$A$5:$C$11,MATCH($M45,単価表!$A$5:$C$5,0),0)/2))</f>
        <v/>
      </c>
      <c r="W45" s="493" t="str">
        <f t="shared" si="1"/>
        <v/>
      </c>
      <c r="X45" s="486" t="str">
        <f>IF(【2】見・謝金!X45="","",【2】見・謝金!X45)</f>
        <v/>
      </c>
      <c r="Y45" s="527" t="str">
        <f>IF(【2】見・謝金!Y45="","",【2】見・謝金!Y45)</f>
        <v/>
      </c>
      <c r="Z45" s="485" t="str">
        <f>IF(【2】見・謝金!Z45="","",【2】見・謝金!Z45)</f>
        <v/>
      </c>
      <c r="AA45" s="493" t="str">
        <f t="shared" si="2"/>
        <v/>
      </c>
      <c r="AB45" s="493" t="str">
        <f t="shared" si="3"/>
        <v/>
      </c>
      <c r="AC45" s="528" t="str">
        <f>IF(【2】見・謝金!AC45="","",【2】見・謝金!AC45)</f>
        <v/>
      </c>
      <c r="AD45" s="484" t="str">
        <f>IF(【2】見・謝金!AD45="","",【2】見・謝金!AD45)</f>
        <v/>
      </c>
      <c r="AE45" s="493" t="str">
        <f t="shared" si="4"/>
        <v/>
      </c>
      <c r="AF45" s="493"/>
      <c r="AG45" s="493" t="str">
        <f t="shared" si="5"/>
        <v/>
      </c>
      <c r="AH45" s="525" t="str">
        <f>IF(【2】見・謝金!$AH45="",IF($Q45="講習料",IF($E45="","",TIME(HOUR($G45-$E45),ROUNDUP(MINUTE($G45-$E45)/30,0)*30,0)*24),""),IF(OR(【2】見・謝金!$E45&lt;&gt;$E45,【2】見・謝金!$G45&lt;&gt;$G45),TIME(HOUR($G45-$E45),ROUNDUP(MINUTE($G45-$E45)/30,0)*30,0)*24,IF($Q45&lt;&gt;"講習料","",【2】見・謝金!$AH45)))</f>
        <v/>
      </c>
      <c r="AI45" s="526" t="str">
        <f>IF($AH45="","",IF(OR($O45="",$M45=""),"",IF($P45="サブ",VLOOKUP($O45,単価表!$A$34:$C$38,MATCH($M45,単価表!$A$34:$C$34,0),0)/2,VLOOKUP($O45,単価表!$A$34:$C$38,MATCH($M45,単価表!$A$34:$C$34,0),0))))</f>
        <v/>
      </c>
      <c r="AJ45" s="493" t="str">
        <f t="shared" si="6"/>
        <v/>
      </c>
      <c r="AK45" s="525" t="str">
        <f>IF(【2】見・謝金!$AK45="",IF($Q45="検討会(法人参加)",IF($E45="","",TIME(HOUR($G45-$E45),ROUNDUP(MINUTE($G45-$E45)/30,0)*30,0)*24),""),IF(OR(【2】見・謝金!$E45&lt;&gt;$E45,【2】見・謝金!$G45&lt;&gt;$G45),TIME(HOUR($G45-$E45),ROUNDUP(MINUTE($G45-$E45)/30,0)*30,0)*24,IF($Q45&lt;&gt;"検討会(法人参加)","",【2】見・謝金!$AK45)))</f>
        <v/>
      </c>
      <c r="AL45" s="595" t="str">
        <f>IF($AK45="","",IF(OR($O45="",$M45=""),"",VLOOKUP($O45,単価表!$A$34:$C$38,MATCH($M45,単価表!$A$34:$C$34,0),0)/2))</f>
        <v/>
      </c>
      <c r="AM45" s="493" t="str">
        <f t="shared" si="7"/>
        <v/>
      </c>
      <c r="AN45" s="529"/>
      <c r="AO45" s="508" t="str">
        <f>IF(【2】見・謝金!$AO45="","",【2】見・謝金!$AO45)</f>
        <v/>
      </c>
    </row>
    <row r="46" spans="4:41" ht="27.75" customHeight="1">
      <c r="D46" s="695" t="str">
        <f>IF(【2】見・謝金!D46="","",【2】見・謝金!D46)</f>
        <v/>
      </c>
      <c r="E46" s="531" t="str">
        <f>IF(【2】見・謝金!E46="","",【2】見・謝金!E46)</f>
        <v/>
      </c>
      <c r="F46" s="482" t="s">
        <v>257</v>
      </c>
      <c r="G46" s="483" t="str">
        <f>IF(【2】見・謝金!G46="","",【2】見・謝金!G46)</f>
        <v/>
      </c>
      <c r="H46" s="484" t="str">
        <f>IF(【2】見・謝金!H46="","",【2】見・謝金!H46)</f>
        <v/>
      </c>
      <c r="I46" s="1046" t="str">
        <f>IF(【2】見・謝金!I46="","",【2】見・謝金!I46)</f>
        <v/>
      </c>
      <c r="J46" s="1046"/>
      <c r="K46" s="496" t="str">
        <f>IF(【2】見・謝金!K46="","",【2】見・謝金!K46)</f>
        <v/>
      </c>
      <c r="L46" s="496" t="str">
        <f>IF(【2】見・謝金!L46="","",【2】見・謝金!L46)</f>
        <v/>
      </c>
      <c r="M46" s="484" t="str">
        <f>IF(【2】見・謝金!M46="","",【2】見・謝金!M46)</f>
        <v/>
      </c>
      <c r="N46" s="486" t="str">
        <f>IF(【2】見・謝金!N46="","",【2】見・謝金!N46)</f>
        <v/>
      </c>
      <c r="O46" s="523" t="str">
        <f>IF(【2】見・謝金!O46="","",【2】見・謝金!O46)</f>
        <v/>
      </c>
      <c r="P46" s="523" t="str">
        <f>IF(【2】見・謝金!P46="","",【2】見・謝金!P46)</f>
        <v/>
      </c>
      <c r="Q46" s="524" t="str">
        <f>IF(【2】見・謝金!Q46="","",【2】見・謝金!Q46)</f>
        <v/>
      </c>
      <c r="R46" s="530" t="str">
        <f>IF(【2】見・謝金!$R46="",IF($Q46="講師",IF($E46="","",TIME(HOUR($G46-$E46),ROUNDUP(MINUTE($G46-$E46)/30,0)*30,0)*24),""),IF(OR(【2】見・謝金!$E46&lt;&gt;$E46,【2】見・謝金!$G46&lt;&gt;$G46),TIME(HOUR($G46-$E46),ROUNDUP(MINUTE($G46-$E46)/30,0)*30,0)*24,IF($Q46&lt;&gt;"講師","",【2】見・謝金!$R46)))</f>
        <v/>
      </c>
      <c r="S46" s="526" t="str">
        <f>IF($R46="","",IF(OR($O46="",$M46=""),"",IF($P46="サブ",VLOOKUP($O46,単価表!$A$5:$C$14,MATCH($M46,単価表!$A$5:$C$5,0),0)/2,VLOOKUP($O46,単価表!$A$5:$C$14,MATCH($M46,単価表!$A$5:$C$5,0),0))))</f>
        <v/>
      </c>
      <c r="T46" s="493" t="str">
        <f t="shared" si="0"/>
        <v/>
      </c>
      <c r="U46" s="530" t="str">
        <f>IF(【2】見・謝金!$U46="",IF($Q46="検討会等参加",IF($E46="","",TIME(HOUR($G46-$E46),ROUNDUP(MINUTE($G46-$E46)/30,0)*30,0)*24),""),IF(OR(【2】見・謝金!$E46&lt;&gt;$E46,【2】見・謝金!$G46&lt;&gt;$G46),TIME(HOUR($G46-$E46),ROUNDUP(MINUTE($G46-$E46)/30,0)*30,0)*24,IF($Q46&lt;&gt;"検討会等参加","",【2】見・謝金!$U46)))</f>
        <v/>
      </c>
      <c r="V46" s="526" t="str">
        <f>IF($U46="","",IF(OR($M46="",$O46=""),"",VLOOKUP($O46,単価表!$A$5:$C$11,MATCH($M46,単価表!$A$5:$C$5,0),0)/2))</f>
        <v/>
      </c>
      <c r="W46" s="493" t="str">
        <f t="shared" si="1"/>
        <v/>
      </c>
      <c r="X46" s="486" t="str">
        <f>IF(【2】見・謝金!X46="","",【2】見・謝金!X46)</f>
        <v/>
      </c>
      <c r="Y46" s="527" t="str">
        <f>IF(【2】見・謝金!Y46="","",【2】見・謝金!Y46)</f>
        <v/>
      </c>
      <c r="Z46" s="484" t="str">
        <f>IF(【2】見・謝金!Z46="","",【2】見・謝金!Z46)</f>
        <v/>
      </c>
      <c r="AA46" s="493" t="str">
        <f t="shared" si="2"/>
        <v/>
      </c>
      <c r="AB46" s="493" t="str">
        <f t="shared" si="3"/>
        <v/>
      </c>
      <c r="AC46" s="528" t="str">
        <f>IF(【2】見・謝金!AC46="","",【2】見・謝金!AC46)</f>
        <v/>
      </c>
      <c r="AD46" s="484" t="str">
        <f>IF(【2】見・謝金!AD46="","",【2】見・謝金!AD46)</f>
        <v/>
      </c>
      <c r="AE46" s="493" t="str">
        <f t="shared" si="4"/>
        <v/>
      </c>
      <c r="AF46" s="493"/>
      <c r="AG46" s="493" t="str">
        <f t="shared" si="5"/>
        <v/>
      </c>
      <c r="AH46" s="530" t="str">
        <f>IF(【2】見・謝金!$AH46="",IF($Q46="講習料",IF($E46="","",TIME(HOUR($G46-$E46),ROUNDUP(MINUTE($G46-$E46)/30,0)*30,0)*24),""),IF(OR(【2】見・謝金!$E46&lt;&gt;$E46,【2】見・謝金!$G46&lt;&gt;$G46),TIME(HOUR($G46-$E46),ROUNDUP(MINUTE($G46-$E46)/30,0)*30,0)*24,IF($Q46&lt;&gt;"講習料","",【2】見・謝金!$AH46)))</f>
        <v/>
      </c>
      <c r="AI46" s="526" t="str">
        <f>IF($AH46="","",IF(OR($O46="",$M46=""),"",IF($P46="サブ",VLOOKUP($O46,単価表!$A$34:$C$38,MATCH($M46,単価表!$A$34:$C$34,0),0)/2,VLOOKUP($O46,単価表!$A$34:$C$38,MATCH($M46,単価表!$A$34:$C$34,0),0))))</f>
        <v/>
      </c>
      <c r="AJ46" s="493" t="str">
        <f t="shared" si="6"/>
        <v/>
      </c>
      <c r="AK46" s="530" t="str">
        <f>IF(【2】見・謝金!$AK46="",IF($Q46="検討会(法人参加)",IF($E46="","",TIME(HOUR($G46-$E46),ROUNDUP(MINUTE($G46-$E46)/30,0)*30,0)*24),""),IF(OR(【2】見・謝金!$E46&lt;&gt;$E46,【2】見・謝金!$G46&lt;&gt;$G46),TIME(HOUR($G46-$E46),ROUNDUP(MINUTE($G46-$E46)/30,0)*30,0)*24,IF($Q46&lt;&gt;"検討会(法人参加)","",【2】見・謝金!$AK46)))</f>
        <v/>
      </c>
      <c r="AL46" s="593" t="str">
        <f>IF($AK46="","",IF(OR($O46="",$M46=""),"",VLOOKUP($O46,単価表!$A$34:$C$38,MATCH($M46,単価表!$A$34:$C$34,0),0)/2))</f>
        <v/>
      </c>
      <c r="AM46" s="493" t="str">
        <f t="shared" si="7"/>
        <v/>
      </c>
      <c r="AN46" s="529"/>
      <c r="AO46" s="508" t="str">
        <f>IF(【2】見・謝金!$AO46="","",【2】見・謝金!$AO46)</f>
        <v/>
      </c>
    </row>
    <row r="47" spans="4:41" ht="27.75" customHeight="1">
      <c r="D47" s="695" t="str">
        <f>IF(【2】見・謝金!D47="","",【2】見・謝金!D47)</f>
        <v/>
      </c>
      <c r="E47" s="531" t="str">
        <f>IF(【2】見・謝金!E47="","",【2】見・謝金!E47)</f>
        <v/>
      </c>
      <c r="F47" s="482" t="s">
        <v>258</v>
      </c>
      <c r="G47" s="483" t="str">
        <f>IF(【2】見・謝金!G47="","",【2】見・謝金!G47)</f>
        <v/>
      </c>
      <c r="H47" s="484" t="str">
        <f>IF(【2】見・謝金!H47="","",【2】見・謝金!H47)</f>
        <v/>
      </c>
      <c r="I47" s="1046" t="str">
        <f>IF(【2】見・謝金!I47="","",【2】見・謝金!I47)</f>
        <v/>
      </c>
      <c r="J47" s="1046"/>
      <c r="K47" s="496" t="str">
        <f>IF(【2】見・謝金!K47="","",【2】見・謝金!K47)</f>
        <v/>
      </c>
      <c r="L47" s="496" t="str">
        <f>IF(【2】見・謝金!L47="","",【2】見・謝金!L47)</f>
        <v/>
      </c>
      <c r="M47" s="485" t="str">
        <f>IF(【2】見・謝金!M47="","",【2】見・謝金!M47)</f>
        <v/>
      </c>
      <c r="N47" s="486" t="str">
        <f>IF(【2】見・謝金!N47="","",【2】見・謝金!N47)</f>
        <v/>
      </c>
      <c r="O47" s="523" t="str">
        <f>IF(【2】見・謝金!O47="","",【2】見・謝金!O47)</f>
        <v/>
      </c>
      <c r="P47" s="523" t="str">
        <f>IF(【2】見・謝金!P47="","",【2】見・謝金!P47)</f>
        <v/>
      </c>
      <c r="Q47" s="524" t="str">
        <f>IF(【2】見・謝金!Q47="","",【2】見・謝金!Q47)</f>
        <v/>
      </c>
      <c r="R47" s="525" t="str">
        <f>IF(【2】見・謝金!$R47="",IF($Q47="講師",IF($E47="","",TIME(HOUR($G47-$E47),ROUNDUP(MINUTE($G47-$E47)/30,0)*30,0)*24),""),IF(OR(【2】見・謝金!$E47&lt;&gt;$E47,【2】見・謝金!$G47&lt;&gt;$G47),TIME(HOUR($G47-$E47),ROUNDUP(MINUTE($G47-$E47)/30,0)*30,0)*24,IF($Q47&lt;&gt;"講師","",【2】見・謝金!$R47)))</f>
        <v/>
      </c>
      <c r="S47" s="526" t="str">
        <f>IF($R47="","",IF(OR($O47="",$M47=""),"",IF($P47="サブ",VLOOKUP($O47,単価表!$A$5:$C$14,MATCH($M47,単価表!$A$5:$C$5,0),0)/2,VLOOKUP($O47,単価表!$A$5:$C$14,MATCH($M47,単価表!$A$5:$C$5,0),0))))</f>
        <v/>
      </c>
      <c r="T47" s="493" t="str">
        <f t="shared" si="0"/>
        <v/>
      </c>
      <c r="U47" s="525" t="str">
        <f>IF(【2】見・謝金!$U47="",IF($Q47="検討会等参加",IF($E47="","",TIME(HOUR($G47-$E47),ROUNDUP(MINUTE($G47-$E47)/30,0)*30,0)*24),""),IF(OR(【2】見・謝金!$E47&lt;&gt;$E47,【2】見・謝金!$G47&lt;&gt;$G47),TIME(HOUR($G47-$E47),ROUNDUP(MINUTE($G47-$E47)/30,0)*30,0)*24,IF($Q47&lt;&gt;"検討会等参加","",【2】見・謝金!$U47)))</f>
        <v/>
      </c>
      <c r="V47" s="526" t="str">
        <f>IF($U47="","",IF(OR($M47="",$O47=""),"",VLOOKUP($O47,単価表!$A$5:$C$11,MATCH($M47,単価表!$A$5:$C$5,0),0)/2))</f>
        <v/>
      </c>
      <c r="W47" s="493" t="str">
        <f t="shared" si="1"/>
        <v/>
      </c>
      <c r="X47" s="486" t="str">
        <f>IF(【2】見・謝金!X47="","",【2】見・謝金!X47)</f>
        <v/>
      </c>
      <c r="Y47" s="527" t="str">
        <f>IF(【2】見・謝金!Y47="","",【2】見・謝金!Y47)</f>
        <v/>
      </c>
      <c r="Z47" s="485" t="str">
        <f>IF(【2】見・謝金!Z47="","",【2】見・謝金!Z47)</f>
        <v/>
      </c>
      <c r="AA47" s="493" t="str">
        <f t="shared" si="2"/>
        <v/>
      </c>
      <c r="AB47" s="493" t="str">
        <f t="shared" si="3"/>
        <v/>
      </c>
      <c r="AC47" s="528" t="str">
        <f>IF(【2】見・謝金!AC47="","",【2】見・謝金!AC47)</f>
        <v/>
      </c>
      <c r="AD47" s="484" t="str">
        <f>IF(【2】見・謝金!AD47="","",【2】見・謝金!AD47)</f>
        <v/>
      </c>
      <c r="AE47" s="493" t="str">
        <f t="shared" si="4"/>
        <v/>
      </c>
      <c r="AF47" s="493"/>
      <c r="AG47" s="493" t="str">
        <f t="shared" si="5"/>
        <v/>
      </c>
      <c r="AH47" s="525" t="str">
        <f>IF(【2】見・謝金!$AH47="",IF($Q47="講習料",IF($E47="","",TIME(HOUR($G47-$E47),ROUNDUP(MINUTE($G47-$E47)/30,0)*30,0)*24),""),IF(OR(【2】見・謝金!$E47&lt;&gt;$E47,【2】見・謝金!$G47&lt;&gt;$G47),TIME(HOUR($G47-$E47),ROUNDUP(MINUTE($G47-$E47)/30,0)*30,0)*24,IF($Q47&lt;&gt;"講習料","",【2】見・謝金!$AH47)))</f>
        <v/>
      </c>
      <c r="AI47" s="526" t="str">
        <f>IF($AH47="","",IF(OR($O47="",$M47=""),"",IF($P47="サブ",VLOOKUP($O47,単価表!$A$34:$C$38,MATCH($M47,単価表!$A$34:$C$34,0),0)/2,VLOOKUP($O47,単価表!$A$34:$C$38,MATCH($M47,単価表!$A$34:$C$34,0),0))))</f>
        <v/>
      </c>
      <c r="AJ47" s="493" t="str">
        <f t="shared" si="6"/>
        <v/>
      </c>
      <c r="AK47" s="525" t="str">
        <f>IF(【2】見・謝金!$AK47="",IF($Q47="検討会(法人参加)",IF($E47="","",TIME(HOUR($G47-$E47),ROUNDUP(MINUTE($G47-$E47)/30,0)*30,0)*24),""),IF(OR(【2】見・謝金!$E47&lt;&gt;$E47,【2】見・謝金!$G47&lt;&gt;$G47),TIME(HOUR($G47-$E47),ROUNDUP(MINUTE($G47-$E47)/30,0)*30,0)*24,IF($Q47&lt;&gt;"検討会(法人参加)","",【2】見・謝金!$AK47)))</f>
        <v/>
      </c>
      <c r="AL47" s="595" t="str">
        <f>IF($AK47="","",IF(OR($O47="",$M47=""),"",VLOOKUP($O47,単価表!$A$34:$C$38,MATCH($M47,単価表!$A$34:$C$34,0),0)/2))</f>
        <v/>
      </c>
      <c r="AM47" s="493" t="str">
        <f t="shared" si="7"/>
        <v/>
      </c>
      <c r="AN47" s="529"/>
      <c r="AO47" s="508" t="str">
        <f>IF(【2】見・謝金!$AO47="","",【2】見・謝金!$AO47)</f>
        <v/>
      </c>
    </row>
    <row r="48" spans="4:41" ht="27.75" customHeight="1">
      <c r="D48" s="695" t="str">
        <f>IF(【2】見・謝金!D48="","",【2】見・謝金!D48)</f>
        <v/>
      </c>
      <c r="E48" s="531" t="str">
        <f>IF(【2】見・謝金!E48="","",【2】見・謝金!E48)</f>
        <v/>
      </c>
      <c r="F48" s="482" t="s">
        <v>257</v>
      </c>
      <c r="G48" s="483" t="str">
        <f>IF(【2】見・謝金!G48="","",【2】見・謝金!G48)</f>
        <v/>
      </c>
      <c r="H48" s="484" t="str">
        <f>IF(【2】見・謝金!H48="","",【2】見・謝金!H48)</f>
        <v/>
      </c>
      <c r="I48" s="1046" t="str">
        <f>IF(【2】見・謝金!I48="","",【2】見・謝金!I48)</f>
        <v/>
      </c>
      <c r="J48" s="1046"/>
      <c r="K48" s="496" t="str">
        <f>IF(【2】見・謝金!K48="","",【2】見・謝金!K48)</f>
        <v/>
      </c>
      <c r="L48" s="496" t="str">
        <f>IF(【2】見・謝金!L48="","",【2】見・謝金!L48)</f>
        <v/>
      </c>
      <c r="M48" s="484" t="str">
        <f>IF(【2】見・謝金!M48="","",【2】見・謝金!M48)</f>
        <v/>
      </c>
      <c r="N48" s="486" t="str">
        <f>IF(【2】見・謝金!N48="","",【2】見・謝金!N48)</f>
        <v/>
      </c>
      <c r="O48" s="523" t="str">
        <f>IF(【2】見・謝金!O48="","",【2】見・謝金!O48)</f>
        <v/>
      </c>
      <c r="P48" s="523" t="str">
        <f>IF(【2】見・謝金!P48="","",【2】見・謝金!P48)</f>
        <v/>
      </c>
      <c r="Q48" s="524" t="str">
        <f>IF(【2】見・謝金!Q48="","",【2】見・謝金!Q48)</f>
        <v/>
      </c>
      <c r="R48" s="530" t="str">
        <f>IF(【2】見・謝金!$R48="",IF($Q48="講師",IF($E48="","",TIME(HOUR($G48-$E48),ROUNDUP(MINUTE($G48-$E48)/30,0)*30,0)*24),""),IF(OR(【2】見・謝金!$E48&lt;&gt;$E48,【2】見・謝金!$G48&lt;&gt;$G48),TIME(HOUR($G48-$E48),ROUNDUP(MINUTE($G48-$E48)/30,0)*30,0)*24,IF($Q48&lt;&gt;"講師","",【2】見・謝金!$R48)))</f>
        <v/>
      </c>
      <c r="S48" s="526" t="str">
        <f>IF($R48="","",IF(OR($O48="",$M48=""),"",IF($P48="サブ",VLOOKUP($O48,単価表!$A$5:$C$14,MATCH($M48,単価表!$A$5:$C$5,0),0)/2,VLOOKUP($O48,単価表!$A$5:$C$14,MATCH($M48,単価表!$A$5:$C$5,0),0))))</f>
        <v/>
      </c>
      <c r="T48" s="493" t="str">
        <f t="shared" si="0"/>
        <v/>
      </c>
      <c r="U48" s="530" t="str">
        <f>IF(【2】見・謝金!$U48="",IF($Q48="検討会等参加",IF($E48="","",TIME(HOUR($G48-$E48),ROUNDUP(MINUTE($G48-$E48)/30,0)*30,0)*24),""),IF(OR(【2】見・謝金!$E48&lt;&gt;$E48,【2】見・謝金!$G48&lt;&gt;$G48),TIME(HOUR($G48-$E48),ROUNDUP(MINUTE($G48-$E48)/30,0)*30,0)*24,IF($Q48&lt;&gt;"検討会等参加","",【2】見・謝金!$U48)))</f>
        <v/>
      </c>
      <c r="V48" s="526" t="str">
        <f>IF($U48="","",IF(OR($M48="",$O48=""),"",VLOOKUP($O48,単価表!$A$5:$C$11,MATCH($M48,単価表!$A$5:$C$5,0),0)/2))</f>
        <v/>
      </c>
      <c r="W48" s="493" t="str">
        <f t="shared" si="1"/>
        <v/>
      </c>
      <c r="X48" s="486" t="str">
        <f>IF(【2】見・謝金!X48="","",【2】見・謝金!X48)</f>
        <v/>
      </c>
      <c r="Y48" s="527" t="str">
        <f>IF(【2】見・謝金!Y48="","",【2】見・謝金!Y48)</f>
        <v/>
      </c>
      <c r="Z48" s="484" t="str">
        <f>IF(【2】見・謝金!Z48="","",【2】見・謝金!Z48)</f>
        <v/>
      </c>
      <c r="AA48" s="493" t="str">
        <f t="shared" si="2"/>
        <v/>
      </c>
      <c r="AB48" s="493" t="str">
        <f t="shared" si="3"/>
        <v/>
      </c>
      <c r="AC48" s="528" t="str">
        <f>IF(【2】見・謝金!AC48="","",【2】見・謝金!AC48)</f>
        <v/>
      </c>
      <c r="AD48" s="484" t="str">
        <f>IF(【2】見・謝金!AD48="","",【2】見・謝金!AD48)</f>
        <v/>
      </c>
      <c r="AE48" s="493" t="str">
        <f t="shared" si="4"/>
        <v/>
      </c>
      <c r="AF48" s="493"/>
      <c r="AG48" s="493" t="str">
        <f t="shared" si="5"/>
        <v/>
      </c>
      <c r="AH48" s="530" t="str">
        <f>IF(【2】見・謝金!$AH48="",IF($Q48="講習料",IF($E48="","",TIME(HOUR($G48-$E48),ROUNDUP(MINUTE($G48-$E48)/30,0)*30,0)*24),""),IF(OR(【2】見・謝金!$E48&lt;&gt;$E48,【2】見・謝金!$G48&lt;&gt;$G48),TIME(HOUR($G48-$E48),ROUNDUP(MINUTE($G48-$E48)/30,0)*30,0)*24,IF($Q48&lt;&gt;"講習料","",【2】見・謝金!$AH48)))</f>
        <v/>
      </c>
      <c r="AI48" s="526" t="str">
        <f>IF($AH48="","",IF(OR($O48="",$M48=""),"",IF($P48="サブ",VLOOKUP($O48,単価表!$A$34:$C$38,MATCH($M48,単価表!$A$34:$C$34,0),0)/2,VLOOKUP($O48,単価表!$A$34:$C$38,MATCH($M48,単価表!$A$34:$C$34,0),0))))</f>
        <v/>
      </c>
      <c r="AJ48" s="493" t="str">
        <f t="shared" si="6"/>
        <v/>
      </c>
      <c r="AK48" s="530" t="str">
        <f>IF(【2】見・謝金!$AK48="",IF($Q48="検討会(法人参加)",IF($E48="","",TIME(HOUR($G48-$E48),ROUNDUP(MINUTE($G48-$E48)/30,0)*30,0)*24),""),IF(OR(【2】見・謝金!$E48&lt;&gt;$E48,【2】見・謝金!$G48&lt;&gt;$G48),TIME(HOUR($G48-$E48),ROUNDUP(MINUTE($G48-$E48)/30,0)*30,0)*24,IF($Q48&lt;&gt;"検討会(法人参加)","",【2】見・謝金!$AK48)))</f>
        <v/>
      </c>
      <c r="AL48" s="593" t="str">
        <f>IF($AK48="","",IF(OR($O48="",$M48=""),"",VLOOKUP($O48,単価表!$A$34:$C$38,MATCH($M48,単価表!$A$34:$C$34,0),0)/2))</f>
        <v/>
      </c>
      <c r="AM48" s="493" t="str">
        <f t="shared" si="7"/>
        <v/>
      </c>
      <c r="AN48" s="529"/>
      <c r="AO48" s="508" t="str">
        <f>IF(【2】見・謝金!$AO48="","",【2】見・謝金!$AO48)</f>
        <v/>
      </c>
    </row>
    <row r="49" spans="4:41" ht="27.75" customHeight="1">
      <c r="D49" s="695" t="str">
        <f>IF(【2】見・謝金!D49="","",【2】見・謝金!D49)</f>
        <v/>
      </c>
      <c r="E49" s="531" t="str">
        <f>IF(【2】見・謝金!E49="","",【2】見・謝金!E49)</f>
        <v/>
      </c>
      <c r="F49" s="482" t="s">
        <v>258</v>
      </c>
      <c r="G49" s="483" t="str">
        <f>IF(【2】見・謝金!G49="","",【2】見・謝金!G49)</f>
        <v/>
      </c>
      <c r="H49" s="484" t="str">
        <f>IF(【2】見・謝金!H49="","",【2】見・謝金!H49)</f>
        <v/>
      </c>
      <c r="I49" s="1046" t="str">
        <f>IF(【2】見・謝金!I49="","",【2】見・謝金!I49)</f>
        <v/>
      </c>
      <c r="J49" s="1046"/>
      <c r="K49" s="496" t="str">
        <f>IF(【2】見・謝金!K49="","",【2】見・謝金!K49)</f>
        <v/>
      </c>
      <c r="L49" s="496" t="str">
        <f>IF(【2】見・謝金!L49="","",【2】見・謝金!L49)</f>
        <v/>
      </c>
      <c r="M49" s="485" t="str">
        <f>IF(【2】見・謝金!M49="","",【2】見・謝金!M49)</f>
        <v/>
      </c>
      <c r="N49" s="486" t="str">
        <f>IF(【2】見・謝金!N49="","",【2】見・謝金!N49)</f>
        <v/>
      </c>
      <c r="O49" s="523" t="str">
        <f>IF(【2】見・謝金!O49="","",【2】見・謝金!O49)</f>
        <v/>
      </c>
      <c r="P49" s="523" t="str">
        <f>IF(【2】見・謝金!P49="","",【2】見・謝金!P49)</f>
        <v/>
      </c>
      <c r="Q49" s="524" t="str">
        <f>IF(【2】見・謝金!Q49="","",【2】見・謝金!Q49)</f>
        <v/>
      </c>
      <c r="R49" s="525" t="str">
        <f>IF(【2】見・謝金!$R49="",IF($Q49="講師",IF($E49="","",TIME(HOUR($G49-$E49),ROUNDUP(MINUTE($G49-$E49)/30,0)*30,0)*24),""),IF(OR(【2】見・謝金!$E49&lt;&gt;$E49,【2】見・謝金!$G49&lt;&gt;$G49),TIME(HOUR($G49-$E49),ROUNDUP(MINUTE($G49-$E49)/30,0)*30,0)*24,IF($Q49&lt;&gt;"講師","",【2】見・謝金!$R49)))</f>
        <v/>
      </c>
      <c r="S49" s="526" t="str">
        <f>IF($R49="","",IF(OR($O49="",$M49=""),"",IF($P49="サブ",VLOOKUP($O49,単価表!$A$5:$C$14,MATCH($M49,単価表!$A$5:$C$5,0),0)/2,VLOOKUP($O49,単価表!$A$5:$C$14,MATCH($M49,単価表!$A$5:$C$5,0),0))))</f>
        <v/>
      </c>
      <c r="T49" s="493" t="str">
        <f t="shared" si="0"/>
        <v/>
      </c>
      <c r="U49" s="525" t="str">
        <f>IF(【2】見・謝金!$U49="",IF($Q49="検討会等参加",IF($E49="","",TIME(HOUR($G49-$E49),ROUNDUP(MINUTE($G49-$E49)/30,0)*30,0)*24),""),IF(OR(【2】見・謝金!$E49&lt;&gt;$E49,【2】見・謝金!$G49&lt;&gt;$G49),TIME(HOUR($G49-$E49),ROUNDUP(MINUTE($G49-$E49)/30,0)*30,0)*24,IF($Q49&lt;&gt;"検討会等参加","",【2】見・謝金!$U49)))</f>
        <v/>
      </c>
      <c r="V49" s="526" t="str">
        <f>IF($U49="","",IF(OR($M49="",$O49=""),"",VLOOKUP($O49,単価表!$A$5:$C$11,MATCH($M49,単価表!$A$5:$C$5,0),0)/2))</f>
        <v/>
      </c>
      <c r="W49" s="493" t="str">
        <f t="shared" si="1"/>
        <v/>
      </c>
      <c r="X49" s="486" t="str">
        <f>IF(【2】見・謝金!X49="","",【2】見・謝金!X49)</f>
        <v/>
      </c>
      <c r="Y49" s="527" t="str">
        <f>IF(【2】見・謝金!Y49="","",【2】見・謝金!Y49)</f>
        <v/>
      </c>
      <c r="Z49" s="485" t="str">
        <f>IF(【2】見・謝金!Z49="","",【2】見・謝金!Z49)</f>
        <v/>
      </c>
      <c r="AA49" s="493" t="str">
        <f t="shared" si="2"/>
        <v/>
      </c>
      <c r="AB49" s="493" t="str">
        <f t="shared" si="3"/>
        <v/>
      </c>
      <c r="AC49" s="528" t="str">
        <f>IF(【2】見・謝金!AC49="","",【2】見・謝金!AC49)</f>
        <v/>
      </c>
      <c r="AD49" s="484" t="str">
        <f>IF(【2】見・謝金!AD49="","",【2】見・謝金!AD49)</f>
        <v/>
      </c>
      <c r="AE49" s="493" t="str">
        <f t="shared" si="4"/>
        <v/>
      </c>
      <c r="AF49" s="493"/>
      <c r="AG49" s="493" t="str">
        <f t="shared" si="5"/>
        <v/>
      </c>
      <c r="AH49" s="525" t="str">
        <f>IF(【2】見・謝金!$AH49="",IF($Q49="講習料",IF($E49="","",TIME(HOUR($G49-$E49),ROUNDUP(MINUTE($G49-$E49)/30,0)*30,0)*24),""),IF(OR(【2】見・謝金!$E49&lt;&gt;$E49,【2】見・謝金!$G49&lt;&gt;$G49),TIME(HOUR($G49-$E49),ROUNDUP(MINUTE($G49-$E49)/30,0)*30,0)*24,IF($Q49&lt;&gt;"講習料","",【2】見・謝金!$AH49)))</f>
        <v/>
      </c>
      <c r="AI49" s="526" t="str">
        <f>IF($AH49="","",IF(OR($O49="",$M49=""),"",IF($P49="サブ",VLOOKUP($O49,単価表!$A$34:$C$38,MATCH($M49,単価表!$A$34:$C$34,0),0)/2,VLOOKUP($O49,単価表!$A$34:$C$38,MATCH($M49,単価表!$A$34:$C$34,0),0))))</f>
        <v/>
      </c>
      <c r="AJ49" s="493" t="str">
        <f t="shared" si="6"/>
        <v/>
      </c>
      <c r="AK49" s="525" t="str">
        <f>IF(【2】見・謝金!$AK49="",IF($Q49="検討会(法人参加)",IF($E49="","",TIME(HOUR($G49-$E49),ROUNDUP(MINUTE($G49-$E49)/30,0)*30,0)*24),""),IF(OR(【2】見・謝金!$E49&lt;&gt;$E49,【2】見・謝金!$G49&lt;&gt;$G49),TIME(HOUR($G49-$E49),ROUNDUP(MINUTE($G49-$E49)/30,0)*30,0)*24,IF($Q49&lt;&gt;"検討会(法人参加)","",【2】見・謝金!$AK49)))</f>
        <v/>
      </c>
      <c r="AL49" s="595" t="str">
        <f>IF($AK49="","",IF(OR($O49="",$M49=""),"",VLOOKUP($O49,単価表!$A$34:$C$38,MATCH($M49,単価表!$A$34:$C$34,0),0)/2))</f>
        <v/>
      </c>
      <c r="AM49" s="493" t="str">
        <f t="shared" si="7"/>
        <v/>
      </c>
      <c r="AN49" s="529"/>
      <c r="AO49" s="508" t="str">
        <f>IF(【2】見・謝金!$AO49="","",【2】見・謝金!$AO49)</f>
        <v/>
      </c>
    </row>
    <row r="50" spans="4:41" ht="27.75" customHeight="1">
      <c r="D50" s="695" t="str">
        <f>IF(【2】見・謝金!D50="","",【2】見・謝金!D50)</f>
        <v/>
      </c>
      <c r="E50" s="531" t="str">
        <f>IF(【2】見・謝金!E50="","",【2】見・謝金!E50)</f>
        <v/>
      </c>
      <c r="F50" s="482" t="s">
        <v>257</v>
      </c>
      <c r="G50" s="483" t="str">
        <f>IF(【2】見・謝金!G50="","",【2】見・謝金!G50)</f>
        <v/>
      </c>
      <c r="H50" s="484" t="str">
        <f>IF(【2】見・謝金!H50="","",【2】見・謝金!H50)</f>
        <v/>
      </c>
      <c r="I50" s="1046" t="str">
        <f>IF(【2】見・謝金!I50="","",【2】見・謝金!I50)</f>
        <v/>
      </c>
      <c r="J50" s="1046"/>
      <c r="K50" s="496" t="str">
        <f>IF(【2】見・謝金!K50="","",【2】見・謝金!K50)</f>
        <v/>
      </c>
      <c r="L50" s="496" t="str">
        <f>IF(【2】見・謝金!L50="","",【2】見・謝金!L50)</f>
        <v/>
      </c>
      <c r="M50" s="484" t="str">
        <f>IF(【2】見・謝金!M50="","",【2】見・謝金!M50)</f>
        <v/>
      </c>
      <c r="N50" s="486" t="str">
        <f>IF(【2】見・謝金!N50="","",【2】見・謝金!N50)</f>
        <v/>
      </c>
      <c r="O50" s="523" t="str">
        <f>IF(【2】見・謝金!O50="","",【2】見・謝金!O50)</f>
        <v/>
      </c>
      <c r="P50" s="523" t="str">
        <f>IF(【2】見・謝金!P50="","",【2】見・謝金!P50)</f>
        <v/>
      </c>
      <c r="Q50" s="524" t="str">
        <f>IF(【2】見・謝金!Q50="","",【2】見・謝金!Q50)</f>
        <v/>
      </c>
      <c r="R50" s="530" t="str">
        <f>IF(【2】見・謝金!$R50="",IF($Q50="講師",IF($E50="","",TIME(HOUR($G50-$E50),ROUNDUP(MINUTE($G50-$E50)/30,0)*30,0)*24),""),IF(OR(【2】見・謝金!$E50&lt;&gt;$E50,【2】見・謝金!$G50&lt;&gt;$G50),TIME(HOUR($G50-$E50),ROUNDUP(MINUTE($G50-$E50)/30,0)*30,0)*24,IF($Q50&lt;&gt;"講師","",【2】見・謝金!$R50)))</f>
        <v/>
      </c>
      <c r="S50" s="526" t="str">
        <f>IF($R50="","",IF(OR($O50="",$M50=""),"",IF($P50="サブ",VLOOKUP($O50,単価表!$A$5:$C$14,MATCH($M50,単価表!$A$5:$C$5,0),0)/2,VLOOKUP($O50,単価表!$A$5:$C$14,MATCH($M50,単価表!$A$5:$C$5,0),0))))</f>
        <v/>
      </c>
      <c r="T50" s="493" t="str">
        <f t="shared" si="0"/>
        <v/>
      </c>
      <c r="U50" s="530" t="str">
        <f>IF(【2】見・謝金!$U50="",IF($Q50="検討会等参加",IF($E50="","",TIME(HOUR($G50-$E50),ROUNDUP(MINUTE($G50-$E50)/30,0)*30,0)*24),""),IF(OR(【2】見・謝金!$E50&lt;&gt;$E50,【2】見・謝金!$G50&lt;&gt;$G50),TIME(HOUR($G50-$E50),ROUNDUP(MINUTE($G50-$E50)/30,0)*30,0)*24,IF($Q50&lt;&gt;"検討会等参加","",【2】見・謝金!$U50)))</f>
        <v/>
      </c>
      <c r="V50" s="526" t="str">
        <f>IF($U50="","",IF(OR($M50="",$O50=""),"",VLOOKUP($O50,単価表!$A$5:$C$11,MATCH($M50,単価表!$A$5:$C$5,0),0)/2))</f>
        <v/>
      </c>
      <c r="W50" s="493" t="str">
        <f t="shared" si="1"/>
        <v/>
      </c>
      <c r="X50" s="486" t="str">
        <f>IF(【2】見・謝金!X50="","",【2】見・謝金!X50)</f>
        <v/>
      </c>
      <c r="Y50" s="527" t="str">
        <f>IF(【2】見・謝金!Y50="","",【2】見・謝金!Y50)</f>
        <v/>
      </c>
      <c r="Z50" s="484" t="str">
        <f>IF(【2】見・謝金!Z50="","",【2】見・謝金!Z50)</f>
        <v/>
      </c>
      <c r="AA50" s="493" t="str">
        <f t="shared" si="2"/>
        <v/>
      </c>
      <c r="AB50" s="493" t="str">
        <f t="shared" si="3"/>
        <v/>
      </c>
      <c r="AC50" s="528" t="str">
        <f>IF(【2】見・謝金!AC50="","",【2】見・謝金!AC50)</f>
        <v/>
      </c>
      <c r="AD50" s="484" t="str">
        <f>IF(【2】見・謝金!AD50="","",【2】見・謝金!AD50)</f>
        <v/>
      </c>
      <c r="AE50" s="493" t="str">
        <f t="shared" si="4"/>
        <v/>
      </c>
      <c r="AF50" s="493"/>
      <c r="AG50" s="493" t="str">
        <f t="shared" si="5"/>
        <v/>
      </c>
      <c r="AH50" s="530" t="str">
        <f>IF(【2】見・謝金!$AH50="",IF($Q50="講習料",IF($E50="","",TIME(HOUR($G50-$E50),ROUNDUP(MINUTE($G50-$E50)/30,0)*30,0)*24),""),IF(OR(【2】見・謝金!$E50&lt;&gt;$E50,【2】見・謝金!$G50&lt;&gt;$G50),TIME(HOUR($G50-$E50),ROUNDUP(MINUTE($G50-$E50)/30,0)*30,0)*24,IF($Q50&lt;&gt;"講習料","",【2】見・謝金!$AH50)))</f>
        <v/>
      </c>
      <c r="AI50" s="526" t="str">
        <f>IF($AH50="","",IF(OR($O50="",$M50=""),"",IF($P50="サブ",VLOOKUP($O50,単価表!$A$34:$C$38,MATCH($M50,単価表!$A$34:$C$34,0),0)/2,VLOOKUP($O50,単価表!$A$34:$C$38,MATCH($M50,単価表!$A$34:$C$34,0),0))))</f>
        <v/>
      </c>
      <c r="AJ50" s="493" t="str">
        <f t="shared" si="6"/>
        <v/>
      </c>
      <c r="AK50" s="530" t="str">
        <f>IF(【2】見・謝金!$AK50="",IF($Q50="検討会(法人参加)",IF($E50="","",TIME(HOUR($G50-$E50),ROUNDUP(MINUTE($G50-$E50)/30,0)*30,0)*24),""),IF(OR(【2】見・謝金!$E50&lt;&gt;$E50,【2】見・謝金!$G50&lt;&gt;$G50),TIME(HOUR($G50-$E50),ROUNDUP(MINUTE($G50-$E50)/30,0)*30,0)*24,IF($Q50&lt;&gt;"検討会(法人参加)","",【2】見・謝金!$AK50)))</f>
        <v/>
      </c>
      <c r="AL50" s="593" t="str">
        <f>IF($AK50="","",IF(OR($O50="",$M50=""),"",VLOOKUP($O50,単価表!$A$34:$C$38,MATCH($M50,単価表!$A$34:$C$34,0),0)/2))</f>
        <v/>
      </c>
      <c r="AM50" s="493" t="str">
        <f t="shared" si="7"/>
        <v/>
      </c>
      <c r="AN50" s="529"/>
      <c r="AO50" s="508" t="str">
        <f>IF(【2】見・謝金!$AO50="","",【2】見・謝金!$AO50)</f>
        <v/>
      </c>
    </row>
    <row r="51" spans="4:41" ht="27.75" customHeight="1">
      <c r="D51" s="695" t="str">
        <f>IF(【2】見・謝金!D51="","",【2】見・謝金!D51)</f>
        <v/>
      </c>
      <c r="E51" s="531" t="str">
        <f>IF(【2】見・謝金!E51="","",【2】見・謝金!E51)</f>
        <v/>
      </c>
      <c r="F51" s="482" t="s">
        <v>258</v>
      </c>
      <c r="G51" s="483" t="str">
        <f>IF(【2】見・謝金!G51="","",【2】見・謝金!G51)</f>
        <v/>
      </c>
      <c r="H51" s="484" t="str">
        <f>IF(【2】見・謝金!H51="","",【2】見・謝金!H51)</f>
        <v/>
      </c>
      <c r="I51" s="1046" t="str">
        <f>IF(【2】見・謝金!I51="","",【2】見・謝金!I51)</f>
        <v/>
      </c>
      <c r="J51" s="1046"/>
      <c r="K51" s="496" t="str">
        <f>IF(【2】見・謝金!K51="","",【2】見・謝金!K51)</f>
        <v/>
      </c>
      <c r="L51" s="496" t="str">
        <f>IF(【2】見・謝金!L51="","",【2】見・謝金!L51)</f>
        <v/>
      </c>
      <c r="M51" s="485" t="str">
        <f>IF(【2】見・謝金!M51="","",【2】見・謝金!M51)</f>
        <v/>
      </c>
      <c r="N51" s="486" t="str">
        <f>IF(【2】見・謝金!N51="","",【2】見・謝金!N51)</f>
        <v/>
      </c>
      <c r="O51" s="523" t="str">
        <f>IF(【2】見・謝金!O51="","",【2】見・謝金!O51)</f>
        <v/>
      </c>
      <c r="P51" s="523" t="str">
        <f>IF(【2】見・謝金!P51="","",【2】見・謝金!P51)</f>
        <v/>
      </c>
      <c r="Q51" s="524" t="str">
        <f>IF(【2】見・謝金!Q51="","",【2】見・謝金!Q51)</f>
        <v/>
      </c>
      <c r="R51" s="525" t="str">
        <f>IF(【2】見・謝金!$R51="",IF($Q51="講師",IF($E51="","",TIME(HOUR($G51-$E51),ROUNDUP(MINUTE($G51-$E51)/30,0)*30,0)*24),""),IF(OR(【2】見・謝金!$E51&lt;&gt;$E51,【2】見・謝金!$G51&lt;&gt;$G51),TIME(HOUR($G51-$E51),ROUNDUP(MINUTE($G51-$E51)/30,0)*30,0)*24,IF($Q51&lt;&gt;"講師","",【2】見・謝金!$R51)))</f>
        <v/>
      </c>
      <c r="S51" s="526" t="str">
        <f>IF($R51="","",IF(OR($O51="",$M51=""),"",IF($P51="サブ",VLOOKUP($O51,単価表!$A$5:$C$14,MATCH($M51,単価表!$A$5:$C$5,0),0)/2,VLOOKUP($O51,単価表!$A$5:$C$14,MATCH($M51,単価表!$A$5:$C$5,0),0))))</f>
        <v/>
      </c>
      <c r="T51" s="493" t="str">
        <f t="shared" si="0"/>
        <v/>
      </c>
      <c r="U51" s="525" t="str">
        <f>IF(【2】見・謝金!$U51="",IF($Q51="検討会等参加",IF($E51="","",TIME(HOUR($G51-$E51),ROUNDUP(MINUTE($G51-$E51)/30,0)*30,0)*24),""),IF(OR(【2】見・謝金!$E51&lt;&gt;$E51,【2】見・謝金!$G51&lt;&gt;$G51),TIME(HOUR($G51-$E51),ROUNDUP(MINUTE($G51-$E51)/30,0)*30,0)*24,IF($Q51&lt;&gt;"検討会等参加","",【2】見・謝金!$U51)))</f>
        <v/>
      </c>
      <c r="V51" s="526" t="str">
        <f>IF($U51="","",IF(OR($M51="",$O51=""),"",VLOOKUP($O51,単価表!$A$5:$C$11,MATCH($M51,単価表!$A$5:$C$5,0),0)/2))</f>
        <v/>
      </c>
      <c r="W51" s="493" t="str">
        <f t="shared" si="1"/>
        <v/>
      </c>
      <c r="X51" s="486" t="str">
        <f>IF(【2】見・謝金!X51="","",【2】見・謝金!X51)</f>
        <v/>
      </c>
      <c r="Y51" s="527" t="str">
        <f>IF(【2】見・謝金!Y51="","",【2】見・謝金!Y51)</f>
        <v/>
      </c>
      <c r="Z51" s="485" t="str">
        <f>IF(【2】見・謝金!Z51="","",【2】見・謝金!Z51)</f>
        <v/>
      </c>
      <c r="AA51" s="493" t="str">
        <f t="shared" si="2"/>
        <v/>
      </c>
      <c r="AB51" s="493" t="str">
        <f t="shared" si="3"/>
        <v/>
      </c>
      <c r="AC51" s="528" t="str">
        <f>IF(【2】見・謝金!AC51="","",【2】見・謝金!AC51)</f>
        <v/>
      </c>
      <c r="AD51" s="484" t="str">
        <f>IF(【2】見・謝金!AD51="","",【2】見・謝金!AD51)</f>
        <v/>
      </c>
      <c r="AE51" s="493" t="str">
        <f t="shared" si="4"/>
        <v/>
      </c>
      <c r="AF51" s="493"/>
      <c r="AG51" s="493" t="str">
        <f t="shared" si="5"/>
        <v/>
      </c>
      <c r="AH51" s="525" t="str">
        <f>IF(【2】見・謝金!$AH51="",IF($Q51="講習料",IF($E51="","",TIME(HOUR($G51-$E51),ROUNDUP(MINUTE($G51-$E51)/30,0)*30,0)*24),""),IF(OR(【2】見・謝金!$E51&lt;&gt;$E51,【2】見・謝金!$G51&lt;&gt;$G51),TIME(HOUR($G51-$E51),ROUNDUP(MINUTE($G51-$E51)/30,0)*30,0)*24,IF($Q51&lt;&gt;"講習料","",【2】見・謝金!$AH51)))</f>
        <v/>
      </c>
      <c r="AI51" s="526" t="str">
        <f>IF($AH51="","",IF(OR($O51="",$M51=""),"",IF($P51="サブ",VLOOKUP($O51,単価表!$A$34:$C$38,MATCH($M51,単価表!$A$34:$C$34,0),0)/2,VLOOKUP($O51,単価表!$A$34:$C$38,MATCH($M51,単価表!$A$34:$C$34,0),0))))</f>
        <v/>
      </c>
      <c r="AJ51" s="493" t="str">
        <f t="shared" si="6"/>
        <v/>
      </c>
      <c r="AK51" s="525" t="str">
        <f>IF(【2】見・謝金!$AK51="",IF($Q51="検討会(法人参加)",IF($E51="","",TIME(HOUR($G51-$E51),ROUNDUP(MINUTE($G51-$E51)/30,0)*30,0)*24),""),IF(OR(【2】見・謝金!$E51&lt;&gt;$E51,【2】見・謝金!$G51&lt;&gt;$G51),TIME(HOUR($G51-$E51),ROUNDUP(MINUTE($G51-$E51)/30,0)*30,0)*24,IF($Q51&lt;&gt;"検討会(法人参加)","",【2】見・謝金!$AK51)))</f>
        <v/>
      </c>
      <c r="AL51" s="595" t="str">
        <f>IF($AK51="","",IF(OR($O51="",$M51=""),"",VLOOKUP($O51,単価表!$A$34:$C$38,MATCH($M51,単価表!$A$34:$C$34,0),0)/2))</f>
        <v/>
      </c>
      <c r="AM51" s="493" t="str">
        <f t="shared" si="7"/>
        <v/>
      </c>
      <c r="AN51" s="529"/>
      <c r="AO51" s="508" t="str">
        <f>IF(【2】見・謝金!$AO51="","",【2】見・謝金!$AO51)</f>
        <v/>
      </c>
    </row>
    <row r="52" spans="4:41" ht="27.75" customHeight="1">
      <c r="D52" s="695" t="str">
        <f>IF(【2】見・謝金!D52="","",【2】見・謝金!D52)</f>
        <v/>
      </c>
      <c r="E52" s="531" t="str">
        <f>IF(【2】見・謝金!E52="","",【2】見・謝金!E52)</f>
        <v/>
      </c>
      <c r="F52" s="482" t="s">
        <v>257</v>
      </c>
      <c r="G52" s="483" t="str">
        <f>IF(【2】見・謝金!G52="","",【2】見・謝金!G52)</f>
        <v/>
      </c>
      <c r="H52" s="484" t="str">
        <f>IF(【2】見・謝金!H52="","",【2】見・謝金!H52)</f>
        <v/>
      </c>
      <c r="I52" s="1046" t="str">
        <f>IF(【2】見・謝金!I52="","",【2】見・謝金!I52)</f>
        <v/>
      </c>
      <c r="J52" s="1046"/>
      <c r="K52" s="496" t="str">
        <f>IF(【2】見・謝金!K52="","",【2】見・謝金!K52)</f>
        <v/>
      </c>
      <c r="L52" s="496" t="str">
        <f>IF(【2】見・謝金!L52="","",【2】見・謝金!L52)</f>
        <v/>
      </c>
      <c r="M52" s="484" t="str">
        <f>IF(【2】見・謝金!M52="","",【2】見・謝金!M52)</f>
        <v/>
      </c>
      <c r="N52" s="486" t="str">
        <f>IF(【2】見・謝金!N52="","",【2】見・謝金!N52)</f>
        <v/>
      </c>
      <c r="O52" s="523" t="str">
        <f>IF(【2】見・謝金!O52="","",【2】見・謝金!O52)</f>
        <v/>
      </c>
      <c r="P52" s="523" t="str">
        <f>IF(【2】見・謝金!P52="","",【2】見・謝金!P52)</f>
        <v/>
      </c>
      <c r="Q52" s="524" t="str">
        <f>IF(【2】見・謝金!Q52="","",【2】見・謝金!Q52)</f>
        <v/>
      </c>
      <c r="R52" s="530" t="str">
        <f>IF(【2】見・謝金!$R52="",IF($Q52="講師",IF($E52="","",TIME(HOUR($G52-$E52),ROUNDUP(MINUTE($G52-$E52)/30,0)*30,0)*24),""),IF(OR(【2】見・謝金!$E52&lt;&gt;$E52,【2】見・謝金!$G52&lt;&gt;$G52),TIME(HOUR($G52-$E52),ROUNDUP(MINUTE($G52-$E52)/30,0)*30,0)*24,IF($Q52&lt;&gt;"講師","",【2】見・謝金!$R52)))</f>
        <v/>
      </c>
      <c r="S52" s="526" t="str">
        <f>IF($R52="","",IF(OR($O52="",$M52=""),"",IF($P52="サブ",VLOOKUP($O52,単価表!$A$5:$C$14,MATCH($M52,単価表!$A$5:$C$5,0),0)/2,VLOOKUP($O52,単価表!$A$5:$C$14,MATCH($M52,単価表!$A$5:$C$5,0),0))))</f>
        <v/>
      </c>
      <c r="T52" s="493" t="str">
        <f t="shared" si="0"/>
        <v/>
      </c>
      <c r="U52" s="530" t="str">
        <f>IF(【2】見・謝金!$U52="",IF($Q52="検討会等参加",IF($E52="","",TIME(HOUR($G52-$E52),ROUNDUP(MINUTE($G52-$E52)/30,0)*30,0)*24),""),IF(OR(【2】見・謝金!$E52&lt;&gt;$E52,【2】見・謝金!$G52&lt;&gt;$G52),TIME(HOUR($G52-$E52),ROUNDUP(MINUTE($G52-$E52)/30,0)*30,0)*24,IF($Q52&lt;&gt;"検討会等参加","",【2】見・謝金!$U52)))</f>
        <v/>
      </c>
      <c r="V52" s="526" t="str">
        <f>IF($U52="","",IF(OR($M52="",$O52=""),"",VLOOKUP($O52,単価表!$A$5:$C$11,MATCH($M52,単価表!$A$5:$C$5,0),0)/2))</f>
        <v/>
      </c>
      <c r="W52" s="493" t="str">
        <f t="shared" si="1"/>
        <v/>
      </c>
      <c r="X52" s="486" t="str">
        <f>IF(【2】見・謝金!X52="","",【2】見・謝金!X52)</f>
        <v/>
      </c>
      <c r="Y52" s="527" t="str">
        <f>IF(【2】見・謝金!Y52="","",【2】見・謝金!Y52)</f>
        <v/>
      </c>
      <c r="Z52" s="484" t="str">
        <f>IF(【2】見・謝金!Z52="","",【2】見・謝金!Z52)</f>
        <v/>
      </c>
      <c r="AA52" s="493" t="str">
        <f t="shared" si="2"/>
        <v/>
      </c>
      <c r="AB52" s="493" t="str">
        <f t="shared" si="3"/>
        <v/>
      </c>
      <c r="AC52" s="528" t="str">
        <f>IF(【2】見・謝金!AC52="","",【2】見・謝金!AC52)</f>
        <v/>
      </c>
      <c r="AD52" s="484" t="str">
        <f>IF(【2】見・謝金!AD52="","",【2】見・謝金!AD52)</f>
        <v/>
      </c>
      <c r="AE52" s="493" t="str">
        <f t="shared" si="4"/>
        <v/>
      </c>
      <c r="AF52" s="493"/>
      <c r="AG52" s="493" t="str">
        <f t="shared" si="5"/>
        <v/>
      </c>
      <c r="AH52" s="530" t="str">
        <f>IF(【2】見・謝金!$AH52="",IF($Q52="講習料",IF($E52="","",TIME(HOUR($G52-$E52),ROUNDUP(MINUTE($G52-$E52)/30,0)*30,0)*24),""),IF(OR(【2】見・謝金!$E52&lt;&gt;$E52,【2】見・謝金!$G52&lt;&gt;$G52),TIME(HOUR($G52-$E52),ROUNDUP(MINUTE($G52-$E52)/30,0)*30,0)*24,IF($Q52&lt;&gt;"講習料","",【2】見・謝金!$AH52)))</f>
        <v/>
      </c>
      <c r="AI52" s="526" t="str">
        <f>IF($AH52="","",IF(OR($O52="",$M52=""),"",IF($P52="サブ",VLOOKUP($O52,単価表!$A$34:$C$38,MATCH($M52,単価表!$A$34:$C$34,0),0)/2,VLOOKUP($O52,単価表!$A$34:$C$38,MATCH($M52,単価表!$A$34:$C$34,0),0))))</f>
        <v/>
      </c>
      <c r="AJ52" s="493" t="str">
        <f t="shared" si="6"/>
        <v/>
      </c>
      <c r="AK52" s="530" t="str">
        <f>IF(【2】見・謝金!$AK52="",IF($Q52="検討会(法人参加)",IF($E52="","",TIME(HOUR($G52-$E52),ROUNDUP(MINUTE($G52-$E52)/30,0)*30,0)*24),""),IF(OR(【2】見・謝金!$E52&lt;&gt;$E52,【2】見・謝金!$G52&lt;&gt;$G52),TIME(HOUR($G52-$E52),ROUNDUP(MINUTE($G52-$E52)/30,0)*30,0)*24,IF($Q52&lt;&gt;"検討会(法人参加)","",【2】見・謝金!$AK52)))</f>
        <v/>
      </c>
      <c r="AL52" s="593" t="str">
        <f>IF($AK52="","",IF(OR($O52="",$M52=""),"",VLOOKUP($O52,単価表!$A$34:$C$38,MATCH($M52,単価表!$A$34:$C$34,0),0)/2))</f>
        <v/>
      </c>
      <c r="AM52" s="493" t="str">
        <f t="shared" si="7"/>
        <v/>
      </c>
      <c r="AN52" s="529"/>
      <c r="AO52" s="508" t="str">
        <f>IF(【2】見・謝金!$AO52="","",【2】見・謝金!$AO52)</f>
        <v/>
      </c>
    </row>
    <row r="53" spans="4:41" ht="27.75" customHeight="1">
      <c r="D53" s="695" t="str">
        <f>IF(【2】見・謝金!D53="","",【2】見・謝金!D53)</f>
        <v/>
      </c>
      <c r="E53" s="531" t="str">
        <f>IF(【2】見・謝金!E53="","",【2】見・謝金!E53)</f>
        <v/>
      </c>
      <c r="F53" s="482" t="s">
        <v>258</v>
      </c>
      <c r="G53" s="483" t="str">
        <f>IF(【2】見・謝金!G53="","",【2】見・謝金!G53)</f>
        <v/>
      </c>
      <c r="H53" s="484" t="str">
        <f>IF(【2】見・謝金!H53="","",【2】見・謝金!H53)</f>
        <v/>
      </c>
      <c r="I53" s="1046" t="str">
        <f>IF(【2】見・謝金!I53="","",【2】見・謝金!I53)</f>
        <v/>
      </c>
      <c r="J53" s="1046"/>
      <c r="K53" s="496" t="str">
        <f>IF(【2】見・謝金!K53="","",【2】見・謝金!K53)</f>
        <v/>
      </c>
      <c r="L53" s="496" t="str">
        <f>IF(【2】見・謝金!L53="","",【2】見・謝金!L53)</f>
        <v/>
      </c>
      <c r="M53" s="485" t="str">
        <f>IF(【2】見・謝金!M53="","",【2】見・謝金!M53)</f>
        <v/>
      </c>
      <c r="N53" s="486" t="str">
        <f>IF(【2】見・謝金!N53="","",【2】見・謝金!N53)</f>
        <v/>
      </c>
      <c r="O53" s="523" t="str">
        <f>IF(【2】見・謝金!O53="","",【2】見・謝金!O53)</f>
        <v/>
      </c>
      <c r="P53" s="523" t="str">
        <f>IF(【2】見・謝金!P53="","",【2】見・謝金!P53)</f>
        <v/>
      </c>
      <c r="Q53" s="524" t="str">
        <f>IF(【2】見・謝金!Q53="","",【2】見・謝金!Q53)</f>
        <v/>
      </c>
      <c r="R53" s="525" t="str">
        <f>IF(【2】見・謝金!$R53="",IF($Q53="講師",IF($E53="","",TIME(HOUR($G53-$E53),ROUNDUP(MINUTE($G53-$E53)/30,0)*30,0)*24),""),IF(OR(【2】見・謝金!$E53&lt;&gt;$E53,【2】見・謝金!$G53&lt;&gt;$G53),TIME(HOUR($G53-$E53),ROUNDUP(MINUTE($G53-$E53)/30,0)*30,0)*24,IF($Q53&lt;&gt;"講師","",【2】見・謝金!$R53)))</f>
        <v/>
      </c>
      <c r="S53" s="526" t="str">
        <f>IF($R53="","",IF(OR($O53="",$M53=""),"",IF($P53="サブ",VLOOKUP($O53,単価表!$A$5:$C$14,MATCH($M53,単価表!$A$5:$C$5,0),0)/2,VLOOKUP($O53,単価表!$A$5:$C$14,MATCH($M53,単価表!$A$5:$C$5,0),0))))</f>
        <v/>
      </c>
      <c r="T53" s="493" t="str">
        <f t="shared" si="0"/>
        <v/>
      </c>
      <c r="U53" s="525" t="str">
        <f>IF(【2】見・謝金!$U53="",IF($Q53="検討会等参加",IF($E53="","",TIME(HOUR($G53-$E53),ROUNDUP(MINUTE($G53-$E53)/30,0)*30,0)*24),""),IF(OR(【2】見・謝金!$E53&lt;&gt;$E53,【2】見・謝金!$G53&lt;&gt;$G53),TIME(HOUR($G53-$E53),ROUNDUP(MINUTE($G53-$E53)/30,0)*30,0)*24,IF($Q53&lt;&gt;"検討会等参加","",【2】見・謝金!$U53)))</f>
        <v/>
      </c>
      <c r="V53" s="526" t="str">
        <f>IF($U53="","",IF(OR($M53="",$O53=""),"",VLOOKUP($O53,単価表!$A$5:$C$11,MATCH($M53,単価表!$A$5:$C$5,0),0)/2))</f>
        <v/>
      </c>
      <c r="W53" s="493" t="str">
        <f t="shared" si="1"/>
        <v/>
      </c>
      <c r="X53" s="486" t="str">
        <f>IF(【2】見・謝金!X53="","",【2】見・謝金!X53)</f>
        <v/>
      </c>
      <c r="Y53" s="527" t="str">
        <f>IF(【2】見・謝金!Y53="","",【2】見・謝金!Y53)</f>
        <v/>
      </c>
      <c r="Z53" s="485" t="str">
        <f>IF(【2】見・謝金!Z53="","",【2】見・謝金!Z53)</f>
        <v/>
      </c>
      <c r="AA53" s="493" t="str">
        <f t="shared" si="2"/>
        <v/>
      </c>
      <c r="AB53" s="493" t="str">
        <f t="shared" si="3"/>
        <v/>
      </c>
      <c r="AC53" s="528" t="str">
        <f>IF(【2】見・謝金!AC53="","",【2】見・謝金!AC53)</f>
        <v/>
      </c>
      <c r="AD53" s="484" t="str">
        <f>IF(【2】見・謝金!AD53="","",【2】見・謝金!AD53)</f>
        <v/>
      </c>
      <c r="AE53" s="493" t="str">
        <f t="shared" si="4"/>
        <v/>
      </c>
      <c r="AF53" s="493"/>
      <c r="AG53" s="493" t="str">
        <f t="shared" si="5"/>
        <v/>
      </c>
      <c r="AH53" s="525" t="str">
        <f>IF(【2】見・謝金!$AH53="",IF($Q53="講習料",IF($E53="","",TIME(HOUR($G53-$E53),ROUNDUP(MINUTE($G53-$E53)/30,0)*30,0)*24),""),IF(OR(【2】見・謝金!$E53&lt;&gt;$E53,【2】見・謝金!$G53&lt;&gt;$G53),TIME(HOUR($G53-$E53),ROUNDUP(MINUTE($G53-$E53)/30,0)*30,0)*24,IF($Q53&lt;&gt;"講習料","",【2】見・謝金!$AH53)))</f>
        <v/>
      </c>
      <c r="AI53" s="526" t="str">
        <f>IF($AH53="","",IF(OR($O53="",$M53=""),"",IF($P53="サブ",VLOOKUP($O53,単価表!$A$34:$C$38,MATCH($M53,単価表!$A$34:$C$34,0),0)/2,VLOOKUP($O53,単価表!$A$34:$C$38,MATCH($M53,単価表!$A$34:$C$34,0),0))))</f>
        <v/>
      </c>
      <c r="AJ53" s="493" t="str">
        <f t="shared" si="6"/>
        <v/>
      </c>
      <c r="AK53" s="525" t="str">
        <f>IF(【2】見・謝金!$AK53="",IF($Q53="検討会(法人参加)",IF($E53="","",TIME(HOUR($G53-$E53),ROUNDUP(MINUTE($G53-$E53)/30,0)*30,0)*24),""),IF(OR(【2】見・謝金!$E53&lt;&gt;$E53,【2】見・謝金!$G53&lt;&gt;$G53),TIME(HOUR($G53-$E53),ROUNDUP(MINUTE($G53-$E53)/30,0)*30,0)*24,IF($Q53&lt;&gt;"検討会(法人参加)","",【2】見・謝金!$AK53)))</f>
        <v/>
      </c>
      <c r="AL53" s="595" t="str">
        <f>IF($AK53="","",IF(OR($O53="",$M53=""),"",VLOOKUP($O53,単価表!$A$34:$C$38,MATCH($M53,単価表!$A$34:$C$34,0),0)/2))</f>
        <v/>
      </c>
      <c r="AM53" s="493" t="str">
        <f t="shared" si="7"/>
        <v/>
      </c>
      <c r="AN53" s="529"/>
      <c r="AO53" s="508" t="str">
        <f>IF(【2】見・謝金!$AO53="","",【2】見・謝金!$AO53)</f>
        <v/>
      </c>
    </row>
    <row r="54" spans="4:41" ht="27.75" customHeight="1">
      <c r="D54" s="695" t="str">
        <f>IF(【2】見・謝金!D54="","",【2】見・謝金!D54)</f>
        <v/>
      </c>
      <c r="E54" s="531" t="str">
        <f>IF(【2】見・謝金!E54="","",【2】見・謝金!E54)</f>
        <v/>
      </c>
      <c r="F54" s="482" t="s">
        <v>257</v>
      </c>
      <c r="G54" s="483" t="str">
        <f>IF(【2】見・謝金!G54="","",【2】見・謝金!G54)</f>
        <v/>
      </c>
      <c r="H54" s="484" t="str">
        <f>IF(【2】見・謝金!H54="","",【2】見・謝金!H54)</f>
        <v/>
      </c>
      <c r="I54" s="1046" t="str">
        <f>IF(【2】見・謝金!I54="","",【2】見・謝金!I54)</f>
        <v/>
      </c>
      <c r="J54" s="1046"/>
      <c r="K54" s="496" t="str">
        <f>IF(【2】見・謝金!K54="","",【2】見・謝金!K54)</f>
        <v/>
      </c>
      <c r="L54" s="496" t="str">
        <f>IF(【2】見・謝金!L54="","",【2】見・謝金!L54)</f>
        <v/>
      </c>
      <c r="M54" s="484" t="str">
        <f>IF(【2】見・謝金!M54="","",【2】見・謝金!M54)</f>
        <v/>
      </c>
      <c r="N54" s="486" t="str">
        <f>IF(【2】見・謝金!N54="","",【2】見・謝金!N54)</f>
        <v/>
      </c>
      <c r="O54" s="523" t="str">
        <f>IF(【2】見・謝金!O54="","",【2】見・謝金!O54)</f>
        <v/>
      </c>
      <c r="P54" s="523" t="str">
        <f>IF(【2】見・謝金!P54="","",【2】見・謝金!P54)</f>
        <v/>
      </c>
      <c r="Q54" s="524" t="str">
        <f>IF(【2】見・謝金!Q54="","",【2】見・謝金!Q54)</f>
        <v/>
      </c>
      <c r="R54" s="530" t="str">
        <f>IF(【2】見・謝金!$R54="",IF($Q54="講師",IF($E54="","",TIME(HOUR($G54-$E54),ROUNDUP(MINUTE($G54-$E54)/30,0)*30,0)*24),""),IF(OR(【2】見・謝金!$E54&lt;&gt;$E54,【2】見・謝金!$G54&lt;&gt;$G54),TIME(HOUR($G54-$E54),ROUNDUP(MINUTE($G54-$E54)/30,0)*30,0)*24,IF($Q54&lt;&gt;"講師","",【2】見・謝金!$R54)))</f>
        <v/>
      </c>
      <c r="S54" s="526" t="str">
        <f>IF($R54="","",IF(OR($O54="",$M54=""),"",IF($P54="サブ",VLOOKUP($O54,単価表!$A$5:$C$14,MATCH($M54,単価表!$A$5:$C$5,0),0)/2,VLOOKUP($O54,単価表!$A$5:$C$14,MATCH($M54,単価表!$A$5:$C$5,0),0))))</f>
        <v/>
      </c>
      <c r="T54" s="493" t="str">
        <f t="shared" si="0"/>
        <v/>
      </c>
      <c r="U54" s="530" t="str">
        <f>IF(【2】見・謝金!$U54="",IF($Q54="検討会等参加",IF($E54="","",TIME(HOUR($G54-$E54),ROUNDUP(MINUTE($G54-$E54)/30,0)*30,0)*24),""),IF(OR(【2】見・謝金!$E54&lt;&gt;$E54,【2】見・謝金!$G54&lt;&gt;$G54),TIME(HOUR($G54-$E54),ROUNDUP(MINUTE($G54-$E54)/30,0)*30,0)*24,IF($Q54&lt;&gt;"検討会等参加","",【2】見・謝金!$U54)))</f>
        <v/>
      </c>
      <c r="V54" s="526" t="str">
        <f>IF($U54="","",IF(OR($M54="",$O54=""),"",VLOOKUP($O54,単価表!$A$5:$C$11,MATCH($M54,単価表!$A$5:$C$5,0),0)/2))</f>
        <v/>
      </c>
      <c r="W54" s="493" t="str">
        <f t="shared" si="1"/>
        <v/>
      </c>
      <c r="X54" s="486" t="str">
        <f>IF(【2】見・謝金!X54="","",【2】見・謝金!X54)</f>
        <v/>
      </c>
      <c r="Y54" s="527" t="str">
        <f>IF(【2】見・謝金!Y54="","",【2】見・謝金!Y54)</f>
        <v/>
      </c>
      <c r="Z54" s="484" t="str">
        <f>IF(【2】見・謝金!Z54="","",【2】見・謝金!Z54)</f>
        <v/>
      </c>
      <c r="AA54" s="493" t="str">
        <f t="shared" si="2"/>
        <v/>
      </c>
      <c r="AB54" s="493" t="str">
        <f t="shared" si="3"/>
        <v/>
      </c>
      <c r="AC54" s="528" t="str">
        <f>IF(【2】見・謝金!AC54="","",【2】見・謝金!AC54)</f>
        <v/>
      </c>
      <c r="AD54" s="484" t="str">
        <f>IF(【2】見・謝金!AD54="","",【2】見・謝金!AD54)</f>
        <v/>
      </c>
      <c r="AE54" s="493" t="str">
        <f t="shared" si="4"/>
        <v/>
      </c>
      <c r="AF54" s="493"/>
      <c r="AG54" s="493" t="str">
        <f t="shared" si="5"/>
        <v/>
      </c>
      <c r="AH54" s="530" t="str">
        <f>IF(【2】見・謝金!$AH54="",IF($Q54="講習料",IF($E54="","",TIME(HOUR($G54-$E54),ROUNDUP(MINUTE($G54-$E54)/30,0)*30,0)*24),""),IF(OR(【2】見・謝金!$E54&lt;&gt;$E54,【2】見・謝金!$G54&lt;&gt;$G54),TIME(HOUR($G54-$E54),ROUNDUP(MINUTE($G54-$E54)/30,0)*30,0)*24,IF($Q54&lt;&gt;"講習料","",【2】見・謝金!$AH54)))</f>
        <v/>
      </c>
      <c r="AI54" s="526" t="str">
        <f>IF($AH54="","",IF(OR($O54="",$M54=""),"",IF($P54="サブ",VLOOKUP($O54,単価表!$A$34:$C$38,MATCH($M54,単価表!$A$34:$C$34,0),0)/2,VLOOKUP($O54,単価表!$A$34:$C$38,MATCH($M54,単価表!$A$34:$C$34,0),0))))</f>
        <v/>
      </c>
      <c r="AJ54" s="493" t="str">
        <f t="shared" si="6"/>
        <v/>
      </c>
      <c r="AK54" s="530" t="str">
        <f>IF(【2】見・謝金!$AK54="",IF($Q54="検討会(法人参加)",IF($E54="","",TIME(HOUR($G54-$E54),ROUNDUP(MINUTE($G54-$E54)/30,0)*30,0)*24),""),IF(OR(【2】見・謝金!$E54&lt;&gt;$E54,【2】見・謝金!$G54&lt;&gt;$G54),TIME(HOUR($G54-$E54),ROUNDUP(MINUTE($G54-$E54)/30,0)*30,0)*24,IF($Q54&lt;&gt;"検討会(法人参加)","",【2】見・謝金!$AK54)))</f>
        <v/>
      </c>
      <c r="AL54" s="593" t="str">
        <f>IF($AK54="","",IF(OR($O54="",$M54=""),"",VLOOKUP($O54,単価表!$A$34:$C$38,MATCH($M54,単価表!$A$34:$C$34,0),0)/2))</f>
        <v/>
      </c>
      <c r="AM54" s="493" t="str">
        <f t="shared" si="7"/>
        <v/>
      </c>
      <c r="AN54" s="529"/>
      <c r="AO54" s="508" t="str">
        <f>IF(【2】見・謝金!$AO54="","",【2】見・謝金!$AO54)</f>
        <v/>
      </c>
    </row>
    <row r="55" spans="4:41" ht="27.75" customHeight="1">
      <c r="D55" s="695" t="str">
        <f>IF(【2】見・謝金!D55="","",【2】見・謝金!D55)</f>
        <v/>
      </c>
      <c r="E55" s="531" t="str">
        <f>IF(【2】見・謝金!E55="","",【2】見・謝金!E55)</f>
        <v/>
      </c>
      <c r="F55" s="482" t="s">
        <v>258</v>
      </c>
      <c r="G55" s="483" t="str">
        <f>IF(【2】見・謝金!G55="","",【2】見・謝金!G55)</f>
        <v/>
      </c>
      <c r="H55" s="484" t="str">
        <f>IF(【2】見・謝金!H55="","",【2】見・謝金!H55)</f>
        <v/>
      </c>
      <c r="I55" s="1046" t="str">
        <f>IF(【2】見・謝金!I55="","",【2】見・謝金!I55)</f>
        <v/>
      </c>
      <c r="J55" s="1046"/>
      <c r="K55" s="496" t="str">
        <f>IF(【2】見・謝金!K55="","",【2】見・謝金!K55)</f>
        <v/>
      </c>
      <c r="L55" s="496" t="str">
        <f>IF(【2】見・謝金!L55="","",【2】見・謝金!L55)</f>
        <v/>
      </c>
      <c r="M55" s="485" t="str">
        <f>IF(【2】見・謝金!M55="","",【2】見・謝金!M55)</f>
        <v/>
      </c>
      <c r="N55" s="486" t="str">
        <f>IF(【2】見・謝金!N55="","",【2】見・謝金!N55)</f>
        <v/>
      </c>
      <c r="O55" s="523" t="str">
        <f>IF(【2】見・謝金!O55="","",【2】見・謝金!O55)</f>
        <v/>
      </c>
      <c r="P55" s="523" t="str">
        <f>IF(【2】見・謝金!P55="","",【2】見・謝金!P55)</f>
        <v/>
      </c>
      <c r="Q55" s="524" t="str">
        <f>IF(【2】見・謝金!Q55="","",【2】見・謝金!Q55)</f>
        <v/>
      </c>
      <c r="R55" s="525" t="str">
        <f>IF(【2】見・謝金!$R55="",IF($Q55="講師",IF($E55="","",TIME(HOUR($G55-$E55),ROUNDUP(MINUTE($G55-$E55)/30,0)*30,0)*24),""),IF(OR(【2】見・謝金!$E55&lt;&gt;$E55,【2】見・謝金!$G55&lt;&gt;$G55),TIME(HOUR($G55-$E55),ROUNDUP(MINUTE($G55-$E55)/30,0)*30,0)*24,IF($Q55&lt;&gt;"講師","",【2】見・謝金!$R55)))</f>
        <v/>
      </c>
      <c r="S55" s="526" t="str">
        <f>IF($R55="","",IF(OR($O55="",$M55=""),"",IF($P55="サブ",VLOOKUP($O55,単価表!$A$5:$C$14,MATCH($M55,単価表!$A$5:$C$5,0),0)/2,VLOOKUP($O55,単価表!$A$5:$C$14,MATCH($M55,単価表!$A$5:$C$5,0),0))))</f>
        <v/>
      </c>
      <c r="T55" s="493" t="str">
        <f t="shared" si="0"/>
        <v/>
      </c>
      <c r="U55" s="525" t="str">
        <f>IF(【2】見・謝金!$U55="",IF($Q55="検討会等参加",IF($E55="","",TIME(HOUR($G55-$E55),ROUNDUP(MINUTE($G55-$E55)/30,0)*30,0)*24),""),IF(OR(【2】見・謝金!$E55&lt;&gt;$E55,【2】見・謝金!$G55&lt;&gt;$G55),TIME(HOUR($G55-$E55),ROUNDUP(MINUTE($G55-$E55)/30,0)*30,0)*24,IF($Q55&lt;&gt;"検討会等参加","",【2】見・謝金!$U55)))</f>
        <v/>
      </c>
      <c r="V55" s="526" t="str">
        <f>IF($U55="","",IF(OR($M55="",$O55=""),"",VLOOKUP($O55,単価表!$A$5:$C$11,MATCH($M55,単価表!$A$5:$C$5,0),0)/2))</f>
        <v/>
      </c>
      <c r="W55" s="493" t="str">
        <f t="shared" si="1"/>
        <v/>
      </c>
      <c r="X55" s="486" t="str">
        <f>IF(【2】見・謝金!X55="","",【2】見・謝金!X55)</f>
        <v/>
      </c>
      <c r="Y55" s="527" t="str">
        <f>IF(【2】見・謝金!Y55="","",【2】見・謝金!Y55)</f>
        <v/>
      </c>
      <c r="Z55" s="485" t="str">
        <f>IF(【2】見・謝金!Z55="","",【2】見・謝金!Z55)</f>
        <v/>
      </c>
      <c r="AA55" s="493" t="str">
        <f t="shared" si="2"/>
        <v/>
      </c>
      <c r="AB55" s="493" t="str">
        <f t="shared" si="3"/>
        <v/>
      </c>
      <c r="AC55" s="528" t="str">
        <f>IF(【2】見・謝金!AC55="","",【2】見・謝金!AC55)</f>
        <v/>
      </c>
      <c r="AD55" s="484" t="str">
        <f>IF(【2】見・謝金!AD55="","",【2】見・謝金!AD55)</f>
        <v/>
      </c>
      <c r="AE55" s="493" t="str">
        <f t="shared" si="4"/>
        <v/>
      </c>
      <c r="AF55" s="493"/>
      <c r="AG55" s="493" t="str">
        <f t="shared" si="5"/>
        <v/>
      </c>
      <c r="AH55" s="525" t="str">
        <f>IF(【2】見・謝金!$AH55="",IF($Q55="講習料",IF($E55="","",TIME(HOUR($G55-$E55),ROUNDUP(MINUTE($G55-$E55)/30,0)*30,0)*24),""),IF(OR(【2】見・謝金!$E55&lt;&gt;$E55,【2】見・謝金!$G55&lt;&gt;$G55),TIME(HOUR($G55-$E55),ROUNDUP(MINUTE($G55-$E55)/30,0)*30,0)*24,IF($Q55&lt;&gt;"講習料","",【2】見・謝金!$AH55)))</f>
        <v/>
      </c>
      <c r="AI55" s="526" t="str">
        <f>IF($AH55="","",IF(OR($O55="",$M55=""),"",IF($P55="サブ",VLOOKUP($O55,単価表!$A$34:$C$38,MATCH($M55,単価表!$A$34:$C$34,0),0)/2,VLOOKUP($O55,単価表!$A$34:$C$38,MATCH($M55,単価表!$A$34:$C$34,0),0))))</f>
        <v/>
      </c>
      <c r="AJ55" s="493" t="str">
        <f t="shared" si="6"/>
        <v/>
      </c>
      <c r="AK55" s="525" t="str">
        <f>IF(【2】見・謝金!$AK55="",IF($Q55="検討会(法人参加)",IF($E55="","",TIME(HOUR($G55-$E55),ROUNDUP(MINUTE($G55-$E55)/30,0)*30,0)*24),""),IF(OR(【2】見・謝金!$E55&lt;&gt;$E55,【2】見・謝金!$G55&lt;&gt;$G55),TIME(HOUR($G55-$E55),ROUNDUP(MINUTE($G55-$E55)/30,0)*30,0)*24,IF($Q55&lt;&gt;"検討会(法人参加)","",【2】見・謝金!$AK55)))</f>
        <v/>
      </c>
      <c r="AL55" s="595" t="str">
        <f>IF($AK55="","",IF(OR($O55="",$M55=""),"",VLOOKUP($O55,単価表!$A$34:$C$38,MATCH($M55,単価表!$A$34:$C$34,0),0)/2))</f>
        <v/>
      </c>
      <c r="AM55" s="493" t="str">
        <f t="shared" si="7"/>
        <v/>
      </c>
      <c r="AN55" s="529"/>
      <c r="AO55" s="508" t="str">
        <f>IF(【2】見・謝金!$AO55="","",【2】見・謝金!$AO55)</f>
        <v/>
      </c>
    </row>
    <row r="56" spans="4:41" ht="27.75" customHeight="1">
      <c r="D56" s="695" t="str">
        <f>IF(【2】見・謝金!D56="","",【2】見・謝金!D56)</f>
        <v/>
      </c>
      <c r="E56" s="531" t="str">
        <f>IF(【2】見・謝金!E56="","",【2】見・謝金!E56)</f>
        <v/>
      </c>
      <c r="F56" s="482" t="s">
        <v>257</v>
      </c>
      <c r="G56" s="483" t="str">
        <f>IF(【2】見・謝金!G56="","",【2】見・謝金!G56)</f>
        <v/>
      </c>
      <c r="H56" s="484" t="str">
        <f>IF(【2】見・謝金!H56="","",【2】見・謝金!H56)</f>
        <v/>
      </c>
      <c r="I56" s="1046" t="str">
        <f>IF(【2】見・謝金!I56="","",【2】見・謝金!I56)</f>
        <v/>
      </c>
      <c r="J56" s="1046"/>
      <c r="K56" s="496" t="str">
        <f>IF(【2】見・謝金!K56="","",【2】見・謝金!K56)</f>
        <v/>
      </c>
      <c r="L56" s="496" t="str">
        <f>IF(【2】見・謝金!L56="","",【2】見・謝金!L56)</f>
        <v/>
      </c>
      <c r="M56" s="484" t="str">
        <f>IF(【2】見・謝金!M56="","",【2】見・謝金!M56)</f>
        <v/>
      </c>
      <c r="N56" s="486" t="str">
        <f>IF(【2】見・謝金!N56="","",【2】見・謝金!N56)</f>
        <v/>
      </c>
      <c r="O56" s="523" t="str">
        <f>IF(【2】見・謝金!O56="","",【2】見・謝金!O56)</f>
        <v/>
      </c>
      <c r="P56" s="523" t="str">
        <f>IF(【2】見・謝金!P56="","",【2】見・謝金!P56)</f>
        <v/>
      </c>
      <c r="Q56" s="524" t="str">
        <f>IF(【2】見・謝金!Q56="","",【2】見・謝金!Q56)</f>
        <v/>
      </c>
      <c r="R56" s="530" t="str">
        <f>IF(【2】見・謝金!$R56="",IF($Q56="講師",IF($E56="","",TIME(HOUR($G56-$E56),ROUNDUP(MINUTE($G56-$E56)/30,0)*30,0)*24),""),IF(OR(【2】見・謝金!$E56&lt;&gt;$E56,【2】見・謝金!$G56&lt;&gt;$G56),TIME(HOUR($G56-$E56),ROUNDUP(MINUTE($G56-$E56)/30,0)*30,0)*24,IF($Q56&lt;&gt;"講師","",【2】見・謝金!$R56)))</f>
        <v/>
      </c>
      <c r="S56" s="526" t="str">
        <f>IF($R56="","",IF(OR($O56="",$M56=""),"",IF($P56="サブ",VLOOKUP($O56,単価表!$A$5:$C$14,MATCH($M56,単価表!$A$5:$C$5,0),0)/2,VLOOKUP($O56,単価表!$A$5:$C$14,MATCH($M56,単価表!$A$5:$C$5,0),0))))</f>
        <v/>
      </c>
      <c r="T56" s="493" t="str">
        <f t="shared" si="0"/>
        <v/>
      </c>
      <c r="U56" s="530" t="str">
        <f>IF(【2】見・謝金!$U56="",IF($Q56="検討会等参加",IF($E56="","",TIME(HOUR($G56-$E56),ROUNDUP(MINUTE($G56-$E56)/30,0)*30,0)*24),""),IF(OR(【2】見・謝金!$E56&lt;&gt;$E56,【2】見・謝金!$G56&lt;&gt;$G56),TIME(HOUR($G56-$E56),ROUNDUP(MINUTE($G56-$E56)/30,0)*30,0)*24,IF($Q56&lt;&gt;"検討会等参加","",【2】見・謝金!$U56)))</f>
        <v/>
      </c>
      <c r="V56" s="526" t="str">
        <f>IF($U56="","",IF(OR($M56="",$O56=""),"",VLOOKUP($O56,単価表!$A$5:$C$11,MATCH($M56,単価表!$A$5:$C$5,0),0)/2))</f>
        <v/>
      </c>
      <c r="W56" s="493" t="str">
        <f t="shared" si="1"/>
        <v/>
      </c>
      <c r="X56" s="486" t="str">
        <f>IF(【2】見・謝金!X56="","",【2】見・謝金!X56)</f>
        <v/>
      </c>
      <c r="Y56" s="527" t="str">
        <f>IF(【2】見・謝金!Y56="","",【2】見・謝金!Y56)</f>
        <v/>
      </c>
      <c r="Z56" s="484" t="str">
        <f>IF(【2】見・謝金!Z56="","",【2】見・謝金!Z56)</f>
        <v/>
      </c>
      <c r="AA56" s="493" t="str">
        <f t="shared" si="2"/>
        <v/>
      </c>
      <c r="AB56" s="493" t="str">
        <f t="shared" si="3"/>
        <v/>
      </c>
      <c r="AC56" s="528" t="str">
        <f>IF(【2】見・謝金!AC56="","",【2】見・謝金!AC56)</f>
        <v/>
      </c>
      <c r="AD56" s="484" t="str">
        <f>IF(【2】見・謝金!AD56="","",【2】見・謝金!AD56)</f>
        <v/>
      </c>
      <c r="AE56" s="493" t="str">
        <f t="shared" si="4"/>
        <v/>
      </c>
      <c r="AF56" s="493"/>
      <c r="AG56" s="493" t="str">
        <f t="shared" si="5"/>
        <v/>
      </c>
      <c r="AH56" s="530" t="str">
        <f>IF(【2】見・謝金!$AH56="",IF($Q56="講習料",IF($E56="","",TIME(HOUR($G56-$E56),ROUNDUP(MINUTE($G56-$E56)/30,0)*30,0)*24),""),IF(OR(【2】見・謝金!$E56&lt;&gt;$E56,【2】見・謝金!$G56&lt;&gt;$G56),TIME(HOUR($G56-$E56),ROUNDUP(MINUTE($G56-$E56)/30,0)*30,0)*24,IF($Q56&lt;&gt;"講習料","",【2】見・謝金!$AH56)))</f>
        <v/>
      </c>
      <c r="AI56" s="526" t="str">
        <f>IF($AH56="","",IF(OR($O56="",$M56=""),"",IF($P56="サブ",VLOOKUP($O56,単価表!$A$34:$C$38,MATCH($M56,単価表!$A$34:$C$34,0),0)/2,VLOOKUP($O56,単価表!$A$34:$C$38,MATCH($M56,単価表!$A$34:$C$34,0),0))))</f>
        <v/>
      </c>
      <c r="AJ56" s="493" t="str">
        <f t="shared" si="6"/>
        <v/>
      </c>
      <c r="AK56" s="530" t="str">
        <f>IF(【2】見・謝金!$AK56="",IF($Q56="検討会(法人参加)",IF($E56="","",TIME(HOUR($G56-$E56),ROUNDUP(MINUTE($G56-$E56)/30,0)*30,0)*24),""),IF(OR(【2】見・謝金!$E56&lt;&gt;$E56,【2】見・謝金!$G56&lt;&gt;$G56),TIME(HOUR($G56-$E56),ROUNDUP(MINUTE($G56-$E56)/30,0)*30,0)*24,IF($Q56&lt;&gt;"検討会(法人参加)","",【2】見・謝金!$AK56)))</f>
        <v/>
      </c>
      <c r="AL56" s="593" t="str">
        <f>IF($AK56="","",IF(OR($O56="",$M56=""),"",VLOOKUP($O56,単価表!$A$34:$C$38,MATCH($M56,単価表!$A$34:$C$34,0),0)/2))</f>
        <v/>
      </c>
      <c r="AM56" s="493" t="str">
        <f t="shared" si="7"/>
        <v/>
      </c>
      <c r="AN56" s="529"/>
      <c r="AO56" s="508" t="str">
        <f>IF(【2】見・謝金!$AO56="","",【2】見・謝金!$AO56)</f>
        <v/>
      </c>
    </row>
    <row r="57" spans="4:41" ht="27.75" customHeight="1">
      <c r="D57" s="695" t="str">
        <f>IF(【2】見・謝金!D57="","",【2】見・謝金!D57)</f>
        <v/>
      </c>
      <c r="E57" s="531" t="str">
        <f>IF(【2】見・謝金!E57="","",【2】見・謝金!E57)</f>
        <v/>
      </c>
      <c r="F57" s="482" t="s">
        <v>258</v>
      </c>
      <c r="G57" s="483" t="str">
        <f>IF(【2】見・謝金!G57="","",【2】見・謝金!G57)</f>
        <v/>
      </c>
      <c r="H57" s="484" t="str">
        <f>IF(【2】見・謝金!H57="","",【2】見・謝金!H57)</f>
        <v/>
      </c>
      <c r="I57" s="1046" t="str">
        <f>IF(【2】見・謝金!I57="","",【2】見・謝金!I57)</f>
        <v/>
      </c>
      <c r="J57" s="1046"/>
      <c r="K57" s="496" t="str">
        <f>IF(【2】見・謝金!K57="","",【2】見・謝金!K57)</f>
        <v/>
      </c>
      <c r="L57" s="496" t="str">
        <f>IF(【2】見・謝金!L57="","",【2】見・謝金!L57)</f>
        <v/>
      </c>
      <c r="M57" s="485" t="str">
        <f>IF(【2】見・謝金!M57="","",【2】見・謝金!M57)</f>
        <v/>
      </c>
      <c r="N57" s="486" t="str">
        <f>IF(【2】見・謝金!N57="","",【2】見・謝金!N57)</f>
        <v/>
      </c>
      <c r="O57" s="523" t="str">
        <f>IF(【2】見・謝金!O57="","",【2】見・謝金!O57)</f>
        <v/>
      </c>
      <c r="P57" s="523" t="str">
        <f>IF(【2】見・謝金!P57="","",【2】見・謝金!P57)</f>
        <v/>
      </c>
      <c r="Q57" s="524" t="str">
        <f>IF(【2】見・謝金!Q57="","",【2】見・謝金!Q57)</f>
        <v/>
      </c>
      <c r="R57" s="525" t="str">
        <f>IF(【2】見・謝金!$R57="",IF($Q57="講師",IF($E57="","",TIME(HOUR($G57-$E57),ROUNDUP(MINUTE($G57-$E57)/30,0)*30,0)*24),""),IF(OR(【2】見・謝金!$E57&lt;&gt;$E57,【2】見・謝金!$G57&lt;&gt;$G57),TIME(HOUR($G57-$E57),ROUNDUP(MINUTE($G57-$E57)/30,0)*30,0)*24,IF($Q57&lt;&gt;"講師","",【2】見・謝金!$R57)))</f>
        <v/>
      </c>
      <c r="S57" s="526" t="str">
        <f>IF($R57="","",IF(OR($O57="",$M57=""),"",IF($P57="サブ",VLOOKUP($O57,単価表!$A$5:$C$14,MATCH($M57,単価表!$A$5:$C$5,0),0)/2,VLOOKUP($O57,単価表!$A$5:$C$14,MATCH($M57,単価表!$A$5:$C$5,0),0))))</f>
        <v/>
      </c>
      <c r="T57" s="493" t="str">
        <f t="shared" si="0"/>
        <v/>
      </c>
      <c r="U57" s="525" t="str">
        <f>IF(【2】見・謝金!$U57="",IF($Q57="検討会等参加",IF($E57="","",TIME(HOUR($G57-$E57),ROUNDUP(MINUTE($G57-$E57)/30,0)*30,0)*24),""),IF(OR(【2】見・謝金!$E57&lt;&gt;$E57,【2】見・謝金!$G57&lt;&gt;$G57),TIME(HOUR($G57-$E57),ROUNDUP(MINUTE($G57-$E57)/30,0)*30,0)*24,IF($Q57&lt;&gt;"検討会等参加","",【2】見・謝金!$U57)))</f>
        <v/>
      </c>
      <c r="V57" s="526" t="str">
        <f>IF($U57="","",IF(OR($M57="",$O57=""),"",VLOOKUP($O57,単価表!$A$5:$C$11,MATCH($M57,単価表!$A$5:$C$5,0),0)/2))</f>
        <v/>
      </c>
      <c r="W57" s="493" t="str">
        <f t="shared" si="1"/>
        <v/>
      </c>
      <c r="X57" s="486" t="str">
        <f>IF(【2】見・謝金!X57="","",【2】見・謝金!X57)</f>
        <v/>
      </c>
      <c r="Y57" s="527" t="str">
        <f>IF(【2】見・謝金!Y57="","",【2】見・謝金!Y57)</f>
        <v/>
      </c>
      <c r="Z57" s="485" t="str">
        <f>IF(【2】見・謝金!Z57="","",【2】見・謝金!Z57)</f>
        <v/>
      </c>
      <c r="AA57" s="493" t="str">
        <f t="shared" si="2"/>
        <v/>
      </c>
      <c r="AB57" s="493" t="str">
        <f t="shared" si="3"/>
        <v/>
      </c>
      <c r="AC57" s="528" t="str">
        <f>IF(【2】見・謝金!AC57="","",【2】見・謝金!AC57)</f>
        <v/>
      </c>
      <c r="AD57" s="484" t="str">
        <f>IF(【2】見・謝金!AD57="","",【2】見・謝金!AD57)</f>
        <v/>
      </c>
      <c r="AE57" s="493" t="str">
        <f t="shared" si="4"/>
        <v/>
      </c>
      <c r="AF57" s="493"/>
      <c r="AG57" s="493" t="str">
        <f t="shared" si="5"/>
        <v/>
      </c>
      <c r="AH57" s="525" t="str">
        <f>IF(【2】見・謝金!$AH57="",IF($Q57="講習料",IF($E57="","",TIME(HOUR($G57-$E57),ROUNDUP(MINUTE($G57-$E57)/30,0)*30,0)*24),""),IF(OR(【2】見・謝金!$E57&lt;&gt;$E57,【2】見・謝金!$G57&lt;&gt;$G57),TIME(HOUR($G57-$E57),ROUNDUP(MINUTE($G57-$E57)/30,0)*30,0)*24,IF($Q57&lt;&gt;"講習料","",【2】見・謝金!$AH57)))</f>
        <v/>
      </c>
      <c r="AI57" s="526" t="str">
        <f>IF($AH57="","",IF(OR($O57="",$M57=""),"",IF($P57="サブ",VLOOKUP($O57,単価表!$A$34:$C$38,MATCH($M57,単価表!$A$34:$C$34,0),0)/2,VLOOKUP($O57,単価表!$A$34:$C$38,MATCH($M57,単価表!$A$34:$C$34,0),0))))</f>
        <v/>
      </c>
      <c r="AJ57" s="493" t="str">
        <f t="shared" si="6"/>
        <v/>
      </c>
      <c r="AK57" s="525" t="str">
        <f>IF(【2】見・謝金!$AK57="",IF($Q57="検討会(法人参加)",IF($E57="","",TIME(HOUR($G57-$E57),ROUNDUP(MINUTE($G57-$E57)/30,0)*30,0)*24),""),IF(OR(【2】見・謝金!$E57&lt;&gt;$E57,【2】見・謝金!$G57&lt;&gt;$G57),TIME(HOUR($G57-$E57),ROUNDUP(MINUTE($G57-$E57)/30,0)*30,0)*24,IF($Q57&lt;&gt;"検討会(法人参加)","",【2】見・謝金!$AK57)))</f>
        <v/>
      </c>
      <c r="AL57" s="595" t="str">
        <f>IF($AK57="","",IF(OR($O57="",$M57=""),"",VLOOKUP($O57,単価表!$A$34:$C$38,MATCH($M57,単価表!$A$34:$C$34,0),0)/2))</f>
        <v/>
      </c>
      <c r="AM57" s="493" t="str">
        <f t="shared" si="7"/>
        <v/>
      </c>
      <c r="AN57" s="529"/>
      <c r="AO57" s="508" t="str">
        <f>IF(【2】見・謝金!$AO57="","",【2】見・謝金!$AO57)</f>
        <v/>
      </c>
    </row>
    <row r="58" spans="4:41" ht="27.75" customHeight="1">
      <c r="D58" s="695" t="str">
        <f>IF(【2】見・謝金!D58="","",【2】見・謝金!D58)</f>
        <v/>
      </c>
      <c r="E58" s="531" t="str">
        <f>IF(【2】見・謝金!E58="","",【2】見・謝金!E58)</f>
        <v/>
      </c>
      <c r="F58" s="482" t="s">
        <v>257</v>
      </c>
      <c r="G58" s="483" t="str">
        <f>IF(【2】見・謝金!G58="","",【2】見・謝金!G58)</f>
        <v/>
      </c>
      <c r="H58" s="484" t="str">
        <f>IF(【2】見・謝金!H58="","",【2】見・謝金!H58)</f>
        <v/>
      </c>
      <c r="I58" s="1046" t="str">
        <f>IF(【2】見・謝金!I58="","",【2】見・謝金!I58)</f>
        <v/>
      </c>
      <c r="J58" s="1046"/>
      <c r="K58" s="496" t="str">
        <f>IF(【2】見・謝金!K58="","",【2】見・謝金!K58)</f>
        <v/>
      </c>
      <c r="L58" s="496" t="str">
        <f>IF(【2】見・謝金!L58="","",【2】見・謝金!L58)</f>
        <v/>
      </c>
      <c r="M58" s="484" t="str">
        <f>IF(【2】見・謝金!M58="","",【2】見・謝金!M58)</f>
        <v/>
      </c>
      <c r="N58" s="486" t="str">
        <f>IF(【2】見・謝金!N58="","",【2】見・謝金!N58)</f>
        <v/>
      </c>
      <c r="O58" s="523" t="str">
        <f>IF(【2】見・謝金!O58="","",【2】見・謝金!O58)</f>
        <v/>
      </c>
      <c r="P58" s="523" t="str">
        <f>IF(【2】見・謝金!P58="","",【2】見・謝金!P58)</f>
        <v/>
      </c>
      <c r="Q58" s="524" t="str">
        <f>IF(【2】見・謝金!Q58="","",【2】見・謝金!Q58)</f>
        <v/>
      </c>
      <c r="R58" s="530" t="str">
        <f>IF(【2】見・謝金!$R58="",IF($Q58="講師",IF($E58="","",TIME(HOUR($G58-$E58),ROUNDUP(MINUTE($G58-$E58)/30,0)*30,0)*24),""),IF(OR(【2】見・謝金!$E58&lt;&gt;$E58,【2】見・謝金!$G58&lt;&gt;$G58),TIME(HOUR($G58-$E58),ROUNDUP(MINUTE($G58-$E58)/30,0)*30,0)*24,IF($Q58&lt;&gt;"講師","",【2】見・謝金!$R58)))</f>
        <v/>
      </c>
      <c r="S58" s="526" t="str">
        <f>IF($R58="","",IF(OR($O58="",$M58=""),"",IF($P58="サブ",VLOOKUP($O58,単価表!$A$5:$C$14,MATCH($M58,単価表!$A$5:$C$5,0),0)/2,VLOOKUP($O58,単価表!$A$5:$C$14,MATCH($M58,単価表!$A$5:$C$5,0),0))))</f>
        <v/>
      </c>
      <c r="T58" s="493" t="str">
        <f t="shared" si="0"/>
        <v/>
      </c>
      <c r="U58" s="530" t="str">
        <f>IF(【2】見・謝金!$U58="",IF($Q58="検討会等参加",IF($E58="","",TIME(HOUR($G58-$E58),ROUNDUP(MINUTE($G58-$E58)/30,0)*30,0)*24),""),IF(OR(【2】見・謝金!$E58&lt;&gt;$E58,【2】見・謝金!$G58&lt;&gt;$G58),TIME(HOUR($G58-$E58),ROUNDUP(MINUTE($G58-$E58)/30,0)*30,0)*24,IF($Q58&lt;&gt;"検討会等参加","",【2】見・謝金!$U58)))</f>
        <v/>
      </c>
      <c r="V58" s="526" t="str">
        <f>IF($U58="","",IF(OR($M58="",$O58=""),"",VLOOKUP($O58,単価表!$A$5:$C$11,MATCH($M58,単価表!$A$5:$C$5,0),0)/2))</f>
        <v/>
      </c>
      <c r="W58" s="493" t="str">
        <f t="shared" si="1"/>
        <v/>
      </c>
      <c r="X58" s="486" t="str">
        <f>IF(【2】見・謝金!X58="","",【2】見・謝金!X58)</f>
        <v/>
      </c>
      <c r="Y58" s="527" t="str">
        <f>IF(【2】見・謝金!Y58="","",【2】見・謝金!Y58)</f>
        <v/>
      </c>
      <c r="Z58" s="484" t="str">
        <f>IF(【2】見・謝金!Z58="","",【2】見・謝金!Z58)</f>
        <v/>
      </c>
      <c r="AA58" s="493" t="str">
        <f t="shared" si="2"/>
        <v/>
      </c>
      <c r="AB58" s="493" t="str">
        <f t="shared" si="3"/>
        <v/>
      </c>
      <c r="AC58" s="528" t="str">
        <f>IF(【2】見・謝金!AC58="","",【2】見・謝金!AC58)</f>
        <v/>
      </c>
      <c r="AD58" s="484" t="str">
        <f>IF(【2】見・謝金!AD58="","",【2】見・謝金!AD58)</f>
        <v/>
      </c>
      <c r="AE58" s="493" t="str">
        <f t="shared" si="4"/>
        <v/>
      </c>
      <c r="AF58" s="493"/>
      <c r="AG58" s="493" t="str">
        <f t="shared" si="5"/>
        <v/>
      </c>
      <c r="AH58" s="530" t="str">
        <f>IF(【2】見・謝金!$AH58="",IF($Q58="講習料",IF($E58="","",TIME(HOUR($G58-$E58),ROUNDUP(MINUTE($G58-$E58)/30,0)*30,0)*24),""),IF(OR(【2】見・謝金!$E58&lt;&gt;$E58,【2】見・謝金!$G58&lt;&gt;$G58),TIME(HOUR($G58-$E58),ROUNDUP(MINUTE($G58-$E58)/30,0)*30,0)*24,IF($Q58&lt;&gt;"講習料","",【2】見・謝金!$AH58)))</f>
        <v/>
      </c>
      <c r="AI58" s="526" t="str">
        <f>IF($AH58="","",IF(OR($O58="",$M58=""),"",IF($P58="サブ",VLOOKUP($O58,単価表!$A$34:$C$38,MATCH($M58,単価表!$A$34:$C$34,0),0)/2,VLOOKUP($O58,単価表!$A$34:$C$38,MATCH($M58,単価表!$A$34:$C$34,0),0))))</f>
        <v/>
      </c>
      <c r="AJ58" s="493" t="str">
        <f t="shared" si="6"/>
        <v/>
      </c>
      <c r="AK58" s="530" t="str">
        <f>IF(【2】見・謝金!$AK58="",IF($Q58="検討会(法人参加)",IF($E58="","",TIME(HOUR($G58-$E58),ROUNDUP(MINUTE($G58-$E58)/30,0)*30,0)*24),""),IF(OR(【2】見・謝金!$E58&lt;&gt;$E58,【2】見・謝金!$G58&lt;&gt;$G58),TIME(HOUR($G58-$E58),ROUNDUP(MINUTE($G58-$E58)/30,0)*30,0)*24,IF($Q58&lt;&gt;"検討会(法人参加)","",【2】見・謝金!$AK58)))</f>
        <v/>
      </c>
      <c r="AL58" s="593" t="str">
        <f>IF($AK58="","",IF(OR($O58="",$M58=""),"",VLOOKUP($O58,単価表!$A$34:$C$38,MATCH($M58,単価表!$A$34:$C$34,0),0)/2))</f>
        <v/>
      </c>
      <c r="AM58" s="493" t="str">
        <f t="shared" si="7"/>
        <v/>
      </c>
      <c r="AN58" s="529"/>
      <c r="AO58" s="508" t="str">
        <f>IF(【2】見・謝金!$AO58="","",【2】見・謝金!$AO58)</f>
        <v/>
      </c>
    </row>
    <row r="59" spans="4:41" ht="27.75" customHeight="1">
      <c r="D59" s="695" t="str">
        <f>IF(【2】見・謝金!D59="","",【2】見・謝金!D59)</f>
        <v/>
      </c>
      <c r="E59" s="531" t="str">
        <f>IF(【2】見・謝金!E59="","",【2】見・謝金!E59)</f>
        <v/>
      </c>
      <c r="F59" s="482" t="s">
        <v>258</v>
      </c>
      <c r="G59" s="483" t="str">
        <f>IF(【2】見・謝金!G59="","",【2】見・謝金!G59)</f>
        <v/>
      </c>
      <c r="H59" s="484" t="str">
        <f>IF(【2】見・謝金!H59="","",【2】見・謝金!H59)</f>
        <v/>
      </c>
      <c r="I59" s="1046" t="str">
        <f>IF(【2】見・謝金!I59="","",【2】見・謝金!I59)</f>
        <v/>
      </c>
      <c r="J59" s="1046"/>
      <c r="K59" s="496" t="str">
        <f>IF(【2】見・謝金!K59="","",【2】見・謝金!K59)</f>
        <v/>
      </c>
      <c r="L59" s="496" t="str">
        <f>IF(【2】見・謝金!L59="","",【2】見・謝金!L59)</f>
        <v/>
      </c>
      <c r="M59" s="485" t="str">
        <f>IF(【2】見・謝金!M59="","",【2】見・謝金!M59)</f>
        <v/>
      </c>
      <c r="N59" s="486" t="str">
        <f>IF(【2】見・謝金!N59="","",【2】見・謝金!N59)</f>
        <v/>
      </c>
      <c r="O59" s="523" t="str">
        <f>IF(【2】見・謝金!O59="","",【2】見・謝金!O59)</f>
        <v/>
      </c>
      <c r="P59" s="523" t="str">
        <f>IF(【2】見・謝金!P59="","",【2】見・謝金!P59)</f>
        <v/>
      </c>
      <c r="Q59" s="524" t="str">
        <f>IF(【2】見・謝金!Q59="","",【2】見・謝金!Q59)</f>
        <v/>
      </c>
      <c r="R59" s="525" t="str">
        <f>IF(【2】見・謝金!$R59="",IF($Q59="講師",IF($E59="","",TIME(HOUR($G59-$E59),ROUNDUP(MINUTE($G59-$E59)/30,0)*30,0)*24),""),IF(OR(【2】見・謝金!$E59&lt;&gt;$E59,【2】見・謝金!$G59&lt;&gt;$G59),TIME(HOUR($G59-$E59),ROUNDUP(MINUTE($G59-$E59)/30,0)*30,0)*24,IF($Q59&lt;&gt;"講師","",【2】見・謝金!$R59)))</f>
        <v/>
      </c>
      <c r="S59" s="526" t="str">
        <f>IF($R59="","",IF(OR($O59="",$M59=""),"",IF($P59="サブ",VLOOKUP($O59,単価表!$A$5:$C$14,MATCH($M59,単価表!$A$5:$C$5,0),0)/2,VLOOKUP($O59,単価表!$A$5:$C$14,MATCH($M59,単価表!$A$5:$C$5,0),0))))</f>
        <v/>
      </c>
      <c r="T59" s="493" t="str">
        <f t="shared" si="0"/>
        <v/>
      </c>
      <c r="U59" s="525" t="str">
        <f>IF(【2】見・謝金!$U59="",IF($Q59="検討会等参加",IF($E59="","",TIME(HOUR($G59-$E59),ROUNDUP(MINUTE($G59-$E59)/30,0)*30,0)*24),""),IF(OR(【2】見・謝金!$E59&lt;&gt;$E59,【2】見・謝金!$G59&lt;&gt;$G59),TIME(HOUR($G59-$E59),ROUNDUP(MINUTE($G59-$E59)/30,0)*30,0)*24,IF($Q59&lt;&gt;"検討会等参加","",【2】見・謝金!$U59)))</f>
        <v/>
      </c>
      <c r="V59" s="526" t="str">
        <f>IF($U59="","",IF(OR($M59="",$O59=""),"",VLOOKUP($O59,単価表!$A$5:$C$11,MATCH($M59,単価表!$A$5:$C$5,0),0)/2))</f>
        <v/>
      </c>
      <c r="W59" s="493" t="str">
        <f t="shared" si="1"/>
        <v/>
      </c>
      <c r="X59" s="486" t="str">
        <f>IF(【2】見・謝金!X59="","",【2】見・謝金!X59)</f>
        <v/>
      </c>
      <c r="Y59" s="527" t="str">
        <f>IF(【2】見・謝金!Y59="","",【2】見・謝金!Y59)</f>
        <v/>
      </c>
      <c r="Z59" s="485" t="str">
        <f>IF(【2】見・謝金!Z59="","",【2】見・謝金!Z59)</f>
        <v/>
      </c>
      <c r="AA59" s="493" t="str">
        <f t="shared" si="2"/>
        <v/>
      </c>
      <c r="AB59" s="493" t="str">
        <f t="shared" si="3"/>
        <v/>
      </c>
      <c r="AC59" s="528" t="str">
        <f>IF(【2】見・謝金!AC59="","",【2】見・謝金!AC59)</f>
        <v/>
      </c>
      <c r="AD59" s="484" t="str">
        <f>IF(【2】見・謝金!AD59="","",【2】見・謝金!AD59)</f>
        <v/>
      </c>
      <c r="AE59" s="493" t="str">
        <f t="shared" si="4"/>
        <v/>
      </c>
      <c r="AF59" s="493"/>
      <c r="AG59" s="493" t="str">
        <f t="shared" si="5"/>
        <v/>
      </c>
      <c r="AH59" s="525" t="str">
        <f>IF(【2】見・謝金!$AH59="",IF($Q59="講習料",IF($E59="","",TIME(HOUR($G59-$E59),ROUNDUP(MINUTE($G59-$E59)/30,0)*30,0)*24),""),IF(OR(【2】見・謝金!$E59&lt;&gt;$E59,【2】見・謝金!$G59&lt;&gt;$G59),TIME(HOUR($G59-$E59),ROUNDUP(MINUTE($G59-$E59)/30,0)*30,0)*24,IF($Q59&lt;&gt;"講習料","",【2】見・謝金!$AH59)))</f>
        <v/>
      </c>
      <c r="AI59" s="526" t="str">
        <f>IF($AH59="","",IF(OR($O59="",$M59=""),"",IF($P59="サブ",VLOOKUP($O59,単価表!$A$34:$C$38,MATCH($M59,単価表!$A$34:$C$34,0),0)/2,VLOOKUP($O59,単価表!$A$34:$C$38,MATCH($M59,単価表!$A$34:$C$34,0),0))))</f>
        <v/>
      </c>
      <c r="AJ59" s="493" t="str">
        <f t="shared" si="6"/>
        <v/>
      </c>
      <c r="AK59" s="525" t="str">
        <f>IF(【2】見・謝金!$AK59="",IF($Q59="検討会(法人参加)",IF($E59="","",TIME(HOUR($G59-$E59),ROUNDUP(MINUTE($G59-$E59)/30,0)*30,0)*24),""),IF(OR(【2】見・謝金!$E59&lt;&gt;$E59,【2】見・謝金!$G59&lt;&gt;$G59),TIME(HOUR($G59-$E59),ROUNDUP(MINUTE($G59-$E59)/30,0)*30,0)*24,IF($Q59&lt;&gt;"検討会(法人参加)","",【2】見・謝金!$AK59)))</f>
        <v/>
      </c>
      <c r="AL59" s="595" t="str">
        <f>IF($AK59="","",IF(OR($O59="",$M59=""),"",VLOOKUP($O59,単価表!$A$34:$C$38,MATCH($M59,単価表!$A$34:$C$34,0),0)/2))</f>
        <v/>
      </c>
      <c r="AM59" s="493" t="str">
        <f t="shared" si="7"/>
        <v/>
      </c>
      <c r="AN59" s="529"/>
      <c r="AO59" s="508" t="str">
        <f>IF(【2】見・謝金!$AO59="","",【2】見・謝金!$AO59)</f>
        <v/>
      </c>
    </row>
    <row r="60" spans="4:41" ht="27.75" customHeight="1">
      <c r="D60" s="695" t="str">
        <f>IF(【2】見・謝金!D60="","",【2】見・謝金!D60)</f>
        <v/>
      </c>
      <c r="E60" s="531" t="str">
        <f>IF(【2】見・謝金!E60="","",【2】見・謝金!E60)</f>
        <v/>
      </c>
      <c r="F60" s="482" t="s">
        <v>257</v>
      </c>
      <c r="G60" s="483" t="str">
        <f>IF(【2】見・謝金!G60="","",【2】見・謝金!G60)</f>
        <v/>
      </c>
      <c r="H60" s="484" t="str">
        <f>IF(【2】見・謝金!H60="","",【2】見・謝金!H60)</f>
        <v/>
      </c>
      <c r="I60" s="1046" t="str">
        <f>IF(【2】見・謝金!I60="","",【2】見・謝金!I60)</f>
        <v/>
      </c>
      <c r="J60" s="1046"/>
      <c r="K60" s="496" t="str">
        <f>IF(【2】見・謝金!K60="","",【2】見・謝金!K60)</f>
        <v/>
      </c>
      <c r="L60" s="496" t="str">
        <f>IF(【2】見・謝金!L60="","",【2】見・謝金!L60)</f>
        <v/>
      </c>
      <c r="M60" s="484" t="str">
        <f>IF(【2】見・謝金!M60="","",【2】見・謝金!M60)</f>
        <v/>
      </c>
      <c r="N60" s="486" t="str">
        <f>IF(【2】見・謝金!N60="","",【2】見・謝金!N60)</f>
        <v/>
      </c>
      <c r="O60" s="523" t="str">
        <f>IF(【2】見・謝金!O60="","",【2】見・謝金!O60)</f>
        <v/>
      </c>
      <c r="P60" s="523" t="str">
        <f>IF(【2】見・謝金!P60="","",【2】見・謝金!P60)</f>
        <v/>
      </c>
      <c r="Q60" s="524" t="str">
        <f>IF(【2】見・謝金!Q60="","",【2】見・謝金!Q60)</f>
        <v/>
      </c>
      <c r="R60" s="530" t="str">
        <f>IF(【2】見・謝金!$R60="",IF($Q60="講師",IF($E60="","",TIME(HOUR($G60-$E60),ROUNDUP(MINUTE($G60-$E60)/30,0)*30,0)*24),""),IF(OR(【2】見・謝金!$E60&lt;&gt;$E60,【2】見・謝金!$G60&lt;&gt;$G60),TIME(HOUR($G60-$E60),ROUNDUP(MINUTE($G60-$E60)/30,0)*30,0)*24,IF($Q60&lt;&gt;"講師","",【2】見・謝金!$R60)))</f>
        <v/>
      </c>
      <c r="S60" s="526" t="str">
        <f>IF($R60="","",IF(OR($O60="",$M60=""),"",IF($P60="サブ",VLOOKUP($O60,単価表!$A$5:$C$14,MATCH($M60,単価表!$A$5:$C$5,0),0)/2,VLOOKUP($O60,単価表!$A$5:$C$14,MATCH($M60,単価表!$A$5:$C$5,0),0))))</f>
        <v/>
      </c>
      <c r="T60" s="493" t="str">
        <f t="shared" si="0"/>
        <v/>
      </c>
      <c r="U60" s="530" t="str">
        <f>IF(【2】見・謝金!$U60="",IF($Q60="検討会等参加",IF($E60="","",TIME(HOUR($G60-$E60),ROUNDUP(MINUTE($G60-$E60)/30,0)*30,0)*24),""),IF(OR(【2】見・謝金!$E60&lt;&gt;$E60,【2】見・謝金!$G60&lt;&gt;$G60),TIME(HOUR($G60-$E60),ROUNDUP(MINUTE($G60-$E60)/30,0)*30,0)*24,IF($Q60&lt;&gt;"検討会等参加","",【2】見・謝金!$U60)))</f>
        <v/>
      </c>
      <c r="V60" s="526" t="str">
        <f>IF($U60="","",IF(OR($M60="",$O60=""),"",VLOOKUP($O60,単価表!$A$5:$C$11,MATCH($M60,単価表!$A$5:$C$5,0),0)/2))</f>
        <v/>
      </c>
      <c r="W60" s="493" t="str">
        <f t="shared" si="1"/>
        <v/>
      </c>
      <c r="X60" s="486" t="str">
        <f>IF(【2】見・謝金!X60="","",【2】見・謝金!X60)</f>
        <v/>
      </c>
      <c r="Y60" s="527" t="str">
        <f>IF(【2】見・謝金!Y60="","",【2】見・謝金!Y60)</f>
        <v/>
      </c>
      <c r="Z60" s="484" t="str">
        <f>IF(【2】見・謝金!Z60="","",【2】見・謝金!Z60)</f>
        <v/>
      </c>
      <c r="AA60" s="493" t="str">
        <f t="shared" si="2"/>
        <v/>
      </c>
      <c r="AB60" s="493" t="str">
        <f t="shared" si="3"/>
        <v/>
      </c>
      <c r="AC60" s="528" t="str">
        <f>IF(【2】見・謝金!AC60="","",【2】見・謝金!AC60)</f>
        <v/>
      </c>
      <c r="AD60" s="484" t="str">
        <f>IF(【2】見・謝金!AD60="","",【2】見・謝金!AD60)</f>
        <v/>
      </c>
      <c r="AE60" s="493" t="str">
        <f t="shared" si="4"/>
        <v/>
      </c>
      <c r="AF60" s="493"/>
      <c r="AG60" s="493" t="str">
        <f t="shared" si="5"/>
        <v/>
      </c>
      <c r="AH60" s="530" t="str">
        <f>IF(【2】見・謝金!$AH60="",IF($Q60="講習料",IF($E60="","",TIME(HOUR($G60-$E60),ROUNDUP(MINUTE($G60-$E60)/30,0)*30,0)*24),""),IF(OR(【2】見・謝金!$E60&lt;&gt;$E60,【2】見・謝金!$G60&lt;&gt;$G60),TIME(HOUR($G60-$E60),ROUNDUP(MINUTE($G60-$E60)/30,0)*30,0)*24,IF($Q60&lt;&gt;"講習料","",【2】見・謝金!$AH60)))</f>
        <v/>
      </c>
      <c r="AI60" s="526" t="str">
        <f>IF($AH60="","",IF(OR($O60="",$M60=""),"",IF($P60="サブ",VLOOKUP($O60,単価表!$A$34:$C$38,MATCH($M60,単価表!$A$34:$C$34,0),0)/2,VLOOKUP($O60,単価表!$A$34:$C$38,MATCH($M60,単価表!$A$34:$C$34,0),0))))</f>
        <v/>
      </c>
      <c r="AJ60" s="493" t="str">
        <f t="shared" si="6"/>
        <v/>
      </c>
      <c r="AK60" s="530" t="str">
        <f>IF(【2】見・謝金!$AK60="",IF($Q60="検討会(法人参加)",IF($E60="","",TIME(HOUR($G60-$E60),ROUNDUP(MINUTE($G60-$E60)/30,0)*30,0)*24),""),IF(OR(【2】見・謝金!$E60&lt;&gt;$E60,【2】見・謝金!$G60&lt;&gt;$G60),TIME(HOUR($G60-$E60),ROUNDUP(MINUTE($G60-$E60)/30,0)*30,0)*24,IF($Q60&lt;&gt;"検討会(法人参加)","",【2】見・謝金!$AK60)))</f>
        <v/>
      </c>
      <c r="AL60" s="593" t="str">
        <f>IF($AK60="","",IF(OR($O60="",$M60=""),"",VLOOKUP($O60,単価表!$A$34:$C$38,MATCH($M60,単価表!$A$34:$C$34,0),0)/2))</f>
        <v/>
      </c>
      <c r="AM60" s="493" t="str">
        <f t="shared" si="7"/>
        <v/>
      </c>
      <c r="AN60" s="529"/>
      <c r="AO60" s="508" t="str">
        <f>IF(【2】見・謝金!$AO60="","",【2】見・謝金!$AO60)</f>
        <v/>
      </c>
    </row>
    <row r="61" spans="4:41" ht="27.75" customHeight="1">
      <c r="D61" s="695" t="str">
        <f>IF(【2】見・謝金!D61="","",【2】見・謝金!D61)</f>
        <v/>
      </c>
      <c r="E61" s="531" t="str">
        <f>IF(【2】見・謝金!E61="","",【2】見・謝金!E61)</f>
        <v/>
      </c>
      <c r="F61" s="482" t="s">
        <v>258</v>
      </c>
      <c r="G61" s="483" t="str">
        <f>IF(【2】見・謝金!G61="","",【2】見・謝金!G61)</f>
        <v/>
      </c>
      <c r="H61" s="484" t="str">
        <f>IF(【2】見・謝金!H61="","",【2】見・謝金!H61)</f>
        <v/>
      </c>
      <c r="I61" s="1046" t="str">
        <f>IF(【2】見・謝金!I61="","",【2】見・謝金!I61)</f>
        <v/>
      </c>
      <c r="J61" s="1046"/>
      <c r="K61" s="496" t="str">
        <f>IF(【2】見・謝金!K61="","",【2】見・謝金!K61)</f>
        <v/>
      </c>
      <c r="L61" s="496" t="str">
        <f>IF(【2】見・謝金!L61="","",【2】見・謝金!L61)</f>
        <v/>
      </c>
      <c r="M61" s="485" t="str">
        <f>IF(【2】見・謝金!M61="","",【2】見・謝金!M61)</f>
        <v/>
      </c>
      <c r="N61" s="486" t="str">
        <f>IF(【2】見・謝金!N61="","",【2】見・謝金!N61)</f>
        <v/>
      </c>
      <c r="O61" s="523" t="str">
        <f>IF(【2】見・謝金!O61="","",【2】見・謝金!O61)</f>
        <v/>
      </c>
      <c r="P61" s="523" t="str">
        <f>IF(【2】見・謝金!P61="","",【2】見・謝金!P61)</f>
        <v/>
      </c>
      <c r="Q61" s="524" t="str">
        <f>IF(【2】見・謝金!Q61="","",【2】見・謝金!Q61)</f>
        <v/>
      </c>
      <c r="R61" s="525" t="str">
        <f>IF(【2】見・謝金!$R61="",IF($Q61="講師",IF($E61="","",TIME(HOUR($G61-$E61),ROUNDUP(MINUTE($G61-$E61)/30,0)*30,0)*24),""),IF(OR(【2】見・謝金!$E61&lt;&gt;$E61,【2】見・謝金!$G61&lt;&gt;$G61),TIME(HOUR($G61-$E61),ROUNDUP(MINUTE($G61-$E61)/30,0)*30,0)*24,IF($Q61&lt;&gt;"講師","",【2】見・謝金!$R61)))</f>
        <v/>
      </c>
      <c r="S61" s="526" t="str">
        <f>IF($R61="","",IF(OR($O61="",$M61=""),"",IF($P61="サブ",VLOOKUP($O61,単価表!$A$5:$C$14,MATCH($M61,単価表!$A$5:$C$5,0),0)/2,VLOOKUP($O61,単価表!$A$5:$C$14,MATCH($M61,単価表!$A$5:$C$5,0),0))))</f>
        <v/>
      </c>
      <c r="T61" s="493" t="str">
        <f t="shared" si="0"/>
        <v/>
      </c>
      <c r="U61" s="525" t="str">
        <f>IF(【2】見・謝金!$U61="",IF($Q61="検討会等参加",IF($E61="","",TIME(HOUR($G61-$E61),ROUNDUP(MINUTE($G61-$E61)/30,0)*30,0)*24),""),IF(OR(【2】見・謝金!$E61&lt;&gt;$E61,【2】見・謝金!$G61&lt;&gt;$G61),TIME(HOUR($G61-$E61),ROUNDUP(MINUTE($G61-$E61)/30,0)*30,0)*24,IF($Q61&lt;&gt;"検討会等参加","",【2】見・謝金!$U61)))</f>
        <v/>
      </c>
      <c r="V61" s="526" t="str">
        <f>IF($U61="","",IF(OR($M61="",$O61=""),"",VLOOKUP($O61,単価表!$A$5:$C$11,MATCH($M61,単価表!$A$5:$C$5,0),0)/2))</f>
        <v/>
      </c>
      <c r="W61" s="493" t="str">
        <f t="shared" si="1"/>
        <v/>
      </c>
      <c r="X61" s="486" t="str">
        <f>IF(【2】見・謝金!X61="","",【2】見・謝金!X61)</f>
        <v/>
      </c>
      <c r="Y61" s="527" t="str">
        <f>IF(【2】見・謝金!Y61="","",【2】見・謝金!Y61)</f>
        <v/>
      </c>
      <c r="Z61" s="485" t="str">
        <f>IF(【2】見・謝金!Z61="","",【2】見・謝金!Z61)</f>
        <v/>
      </c>
      <c r="AA61" s="493" t="str">
        <f t="shared" si="2"/>
        <v/>
      </c>
      <c r="AB61" s="493" t="str">
        <f t="shared" si="3"/>
        <v/>
      </c>
      <c r="AC61" s="528" t="str">
        <f>IF(【2】見・謝金!AC61="","",【2】見・謝金!AC61)</f>
        <v/>
      </c>
      <c r="AD61" s="484" t="str">
        <f>IF(【2】見・謝金!AD61="","",【2】見・謝金!AD61)</f>
        <v/>
      </c>
      <c r="AE61" s="493" t="str">
        <f t="shared" si="4"/>
        <v/>
      </c>
      <c r="AF61" s="493"/>
      <c r="AG61" s="493" t="str">
        <f t="shared" si="5"/>
        <v/>
      </c>
      <c r="AH61" s="525" t="str">
        <f>IF(【2】見・謝金!$AH61="",IF($Q61="講習料",IF($E61="","",TIME(HOUR($G61-$E61),ROUNDUP(MINUTE($G61-$E61)/30,0)*30,0)*24),""),IF(OR(【2】見・謝金!$E61&lt;&gt;$E61,【2】見・謝金!$G61&lt;&gt;$G61),TIME(HOUR($G61-$E61),ROUNDUP(MINUTE($G61-$E61)/30,0)*30,0)*24,IF($Q61&lt;&gt;"講習料","",【2】見・謝金!$AH61)))</f>
        <v/>
      </c>
      <c r="AI61" s="526" t="str">
        <f>IF($AH61="","",IF(OR($O61="",$M61=""),"",IF($P61="サブ",VLOOKUP($O61,単価表!$A$34:$C$38,MATCH($M61,単価表!$A$34:$C$34,0),0)/2,VLOOKUP($O61,単価表!$A$34:$C$38,MATCH($M61,単価表!$A$34:$C$34,0),0))))</f>
        <v/>
      </c>
      <c r="AJ61" s="493" t="str">
        <f t="shared" si="6"/>
        <v/>
      </c>
      <c r="AK61" s="525" t="str">
        <f>IF(【2】見・謝金!$AK61="",IF($Q61="検討会(法人参加)",IF($E61="","",TIME(HOUR($G61-$E61),ROUNDUP(MINUTE($G61-$E61)/30,0)*30,0)*24),""),IF(OR(【2】見・謝金!$E61&lt;&gt;$E61,【2】見・謝金!$G61&lt;&gt;$G61),TIME(HOUR($G61-$E61),ROUNDUP(MINUTE($G61-$E61)/30,0)*30,0)*24,IF($Q61&lt;&gt;"検討会(法人参加)","",【2】見・謝金!$AK61)))</f>
        <v/>
      </c>
      <c r="AL61" s="595" t="str">
        <f>IF($AK61="","",IF(OR($O61="",$M61=""),"",VLOOKUP($O61,単価表!$A$34:$C$38,MATCH($M61,単価表!$A$34:$C$34,0),0)/2))</f>
        <v/>
      </c>
      <c r="AM61" s="493" t="str">
        <f t="shared" si="7"/>
        <v/>
      </c>
      <c r="AN61" s="529"/>
      <c r="AO61" s="508" t="str">
        <f>IF(【2】見・謝金!$AO61="","",【2】見・謝金!$AO61)</f>
        <v/>
      </c>
    </row>
    <row r="62" spans="4:41" ht="27.75" customHeight="1">
      <c r="D62" s="695" t="str">
        <f>IF(【2】見・謝金!D62="","",【2】見・謝金!D62)</f>
        <v/>
      </c>
      <c r="E62" s="531" t="str">
        <f>IF(【2】見・謝金!E62="","",【2】見・謝金!E62)</f>
        <v/>
      </c>
      <c r="F62" s="482" t="s">
        <v>257</v>
      </c>
      <c r="G62" s="483" t="str">
        <f>IF(【2】見・謝金!G62="","",【2】見・謝金!G62)</f>
        <v/>
      </c>
      <c r="H62" s="484" t="str">
        <f>IF(【2】見・謝金!H62="","",【2】見・謝金!H62)</f>
        <v/>
      </c>
      <c r="I62" s="1046" t="str">
        <f>IF(【2】見・謝金!I62="","",【2】見・謝金!I62)</f>
        <v/>
      </c>
      <c r="J62" s="1046"/>
      <c r="K62" s="496" t="str">
        <f>IF(【2】見・謝金!K62="","",【2】見・謝金!K62)</f>
        <v/>
      </c>
      <c r="L62" s="496" t="str">
        <f>IF(【2】見・謝金!L62="","",【2】見・謝金!L62)</f>
        <v/>
      </c>
      <c r="M62" s="484" t="str">
        <f>IF(【2】見・謝金!M62="","",【2】見・謝金!M62)</f>
        <v/>
      </c>
      <c r="N62" s="486" t="str">
        <f>IF(【2】見・謝金!N62="","",【2】見・謝金!N62)</f>
        <v/>
      </c>
      <c r="O62" s="523" t="str">
        <f>IF(【2】見・謝金!O62="","",【2】見・謝金!O62)</f>
        <v/>
      </c>
      <c r="P62" s="523" t="str">
        <f>IF(【2】見・謝金!P62="","",【2】見・謝金!P62)</f>
        <v/>
      </c>
      <c r="Q62" s="524" t="str">
        <f>IF(【2】見・謝金!Q62="","",【2】見・謝金!Q62)</f>
        <v/>
      </c>
      <c r="R62" s="530" t="str">
        <f>IF(【2】見・謝金!$R62="",IF($Q62="講師",IF($E62="","",TIME(HOUR($G62-$E62),ROUNDUP(MINUTE($G62-$E62)/30,0)*30,0)*24),""),IF(OR(【2】見・謝金!$E62&lt;&gt;$E62,【2】見・謝金!$G62&lt;&gt;$G62),TIME(HOUR($G62-$E62),ROUNDUP(MINUTE($G62-$E62)/30,0)*30,0)*24,IF($Q62&lt;&gt;"講師","",【2】見・謝金!$R62)))</f>
        <v/>
      </c>
      <c r="S62" s="526" t="str">
        <f>IF($R62="","",IF(OR($O62="",$M62=""),"",IF($P62="サブ",VLOOKUP($O62,単価表!$A$5:$C$14,MATCH($M62,単価表!$A$5:$C$5,0),0)/2,VLOOKUP($O62,単価表!$A$5:$C$14,MATCH($M62,単価表!$A$5:$C$5,0),0))))</f>
        <v/>
      </c>
      <c r="T62" s="493" t="str">
        <f t="shared" si="0"/>
        <v/>
      </c>
      <c r="U62" s="530" t="str">
        <f>IF(【2】見・謝金!$U62="",IF($Q62="検討会等参加",IF($E62="","",TIME(HOUR($G62-$E62),ROUNDUP(MINUTE($G62-$E62)/30,0)*30,0)*24),""),IF(OR(【2】見・謝金!$E62&lt;&gt;$E62,【2】見・謝金!$G62&lt;&gt;$G62),TIME(HOUR($G62-$E62),ROUNDUP(MINUTE($G62-$E62)/30,0)*30,0)*24,IF($Q62&lt;&gt;"検討会等参加","",【2】見・謝金!$U62)))</f>
        <v/>
      </c>
      <c r="V62" s="526" t="str">
        <f>IF($U62="","",IF(OR($M62="",$O62=""),"",VLOOKUP($O62,単価表!$A$5:$C$11,MATCH($M62,単価表!$A$5:$C$5,0),0)/2))</f>
        <v/>
      </c>
      <c r="W62" s="493" t="str">
        <f t="shared" si="1"/>
        <v/>
      </c>
      <c r="X62" s="486" t="str">
        <f>IF(【2】見・謝金!X62="","",【2】見・謝金!X62)</f>
        <v/>
      </c>
      <c r="Y62" s="527" t="str">
        <f>IF(【2】見・謝金!Y62="","",【2】見・謝金!Y62)</f>
        <v/>
      </c>
      <c r="Z62" s="484" t="str">
        <f>IF(【2】見・謝金!Z62="","",【2】見・謝金!Z62)</f>
        <v/>
      </c>
      <c r="AA62" s="493" t="str">
        <f t="shared" si="2"/>
        <v/>
      </c>
      <c r="AB62" s="493" t="str">
        <f t="shared" si="3"/>
        <v/>
      </c>
      <c r="AC62" s="528" t="str">
        <f>IF(【2】見・謝金!AC62="","",【2】見・謝金!AC62)</f>
        <v/>
      </c>
      <c r="AD62" s="484" t="str">
        <f>IF(【2】見・謝金!AD62="","",【2】見・謝金!AD62)</f>
        <v/>
      </c>
      <c r="AE62" s="493" t="str">
        <f t="shared" si="4"/>
        <v/>
      </c>
      <c r="AF62" s="493"/>
      <c r="AG62" s="493" t="str">
        <f t="shared" si="5"/>
        <v/>
      </c>
      <c r="AH62" s="530" t="str">
        <f>IF(【2】見・謝金!$AH62="",IF($Q62="講習料",IF($E62="","",TIME(HOUR($G62-$E62),ROUNDUP(MINUTE($G62-$E62)/30,0)*30,0)*24),""),IF(OR(【2】見・謝金!$E62&lt;&gt;$E62,【2】見・謝金!$G62&lt;&gt;$G62),TIME(HOUR($G62-$E62),ROUNDUP(MINUTE($G62-$E62)/30,0)*30,0)*24,IF($Q62&lt;&gt;"講習料","",【2】見・謝金!$AH62)))</f>
        <v/>
      </c>
      <c r="AI62" s="526" t="str">
        <f>IF($AH62="","",IF(OR($O62="",$M62=""),"",IF($P62="サブ",VLOOKUP($O62,単価表!$A$34:$C$38,MATCH($M62,単価表!$A$34:$C$34,0),0)/2,VLOOKUP($O62,単価表!$A$34:$C$38,MATCH($M62,単価表!$A$34:$C$34,0),0))))</f>
        <v/>
      </c>
      <c r="AJ62" s="493" t="str">
        <f t="shared" si="6"/>
        <v/>
      </c>
      <c r="AK62" s="530" t="str">
        <f>IF(【2】見・謝金!$AK62="",IF($Q62="検討会(法人参加)",IF($E62="","",TIME(HOUR($G62-$E62),ROUNDUP(MINUTE($G62-$E62)/30,0)*30,0)*24),""),IF(OR(【2】見・謝金!$E62&lt;&gt;$E62,【2】見・謝金!$G62&lt;&gt;$G62),TIME(HOUR($G62-$E62),ROUNDUP(MINUTE($G62-$E62)/30,0)*30,0)*24,IF($Q62&lt;&gt;"検討会(法人参加)","",【2】見・謝金!$AK62)))</f>
        <v/>
      </c>
      <c r="AL62" s="593" t="str">
        <f>IF($AK62="","",IF(OR($O62="",$M62=""),"",VLOOKUP($O62,単価表!$A$34:$C$38,MATCH($M62,単価表!$A$34:$C$34,0),0)/2))</f>
        <v/>
      </c>
      <c r="AM62" s="493" t="str">
        <f t="shared" si="7"/>
        <v/>
      </c>
      <c r="AN62" s="529"/>
      <c r="AO62" s="508" t="str">
        <f>IF(【2】見・謝金!$AO62="","",【2】見・謝金!$AO62)</f>
        <v/>
      </c>
    </row>
    <row r="63" spans="4:41" ht="27.75" customHeight="1">
      <c r="D63" s="695" t="str">
        <f>IF(【2】見・謝金!D63="","",【2】見・謝金!D63)</f>
        <v/>
      </c>
      <c r="E63" s="531" t="str">
        <f>IF(【2】見・謝金!E63="","",【2】見・謝金!E63)</f>
        <v/>
      </c>
      <c r="F63" s="482" t="s">
        <v>258</v>
      </c>
      <c r="G63" s="483" t="str">
        <f>IF(【2】見・謝金!G63="","",【2】見・謝金!G63)</f>
        <v/>
      </c>
      <c r="H63" s="484" t="str">
        <f>IF(【2】見・謝金!H63="","",【2】見・謝金!H63)</f>
        <v/>
      </c>
      <c r="I63" s="1046" t="str">
        <f>IF(【2】見・謝金!I63="","",【2】見・謝金!I63)</f>
        <v/>
      </c>
      <c r="J63" s="1046"/>
      <c r="K63" s="496" t="str">
        <f>IF(【2】見・謝金!K63="","",【2】見・謝金!K63)</f>
        <v/>
      </c>
      <c r="L63" s="496" t="str">
        <f>IF(【2】見・謝金!L63="","",【2】見・謝金!L63)</f>
        <v/>
      </c>
      <c r="M63" s="485" t="str">
        <f>IF(【2】見・謝金!M63="","",【2】見・謝金!M63)</f>
        <v/>
      </c>
      <c r="N63" s="486" t="str">
        <f>IF(【2】見・謝金!N63="","",【2】見・謝金!N63)</f>
        <v/>
      </c>
      <c r="O63" s="523" t="str">
        <f>IF(【2】見・謝金!O63="","",【2】見・謝金!O63)</f>
        <v/>
      </c>
      <c r="P63" s="523" t="str">
        <f>IF(【2】見・謝金!P63="","",【2】見・謝金!P63)</f>
        <v/>
      </c>
      <c r="Q63" s="524" t="str">
        <f>IF(【2】見・謝金!Q63="","",【2】見・謝金!Q63)</f>
        <v/>
      </c>
      <c r="R63" s="525" t="str">
        <f>IF(【2】見・謝金!$R63="",IF($Q63="講師",IF($E63="","",TIME(HOUR($G63-$E63),ROUNDUP(MINUTE($G63-$E63)/30,0)*30,0)*24),""),IF(OR(【2】見・謝金!$E63&lt;&gt;$E63,【2】見・謝金!$G63&lt;&gt;$G63),TIME(HOUR($G63-$E63),ROUNDUP(MINUTE($G63-$E63)/30,0)*30,0)*24,IF($Q63&lt;&gt;"講師","",【2】見・謝金!$R63)))</f>
        <v/>
      </c>
      <c r="S63" s="526" t="str">
        <f>IF($R63="","",IF(OR($O63="",$M63=""),"",IF($P63="サブ",VLOOKUP($O63,単価表!$A$5:$C$14,MATCH($M63,単価表!$A$5:$C$5,0),0)/2,VLOOKUP($O63,単価表!$A$5:$C$14,MATCH($M63,単価表!$A$5:$C$5,0),0))))</f>
        <v/>
      </c>
      <c r="T63" s="493" t="str">
        <f t="shared" si="0"/>
        <v/>
      </c>
      <c r="U63" s="525" t="str">
        <f>IF(【2】見・謝金!$U63="",IF($Q63="検討会等参加",IF($E63="","",TIME(HOUR($G63-$E63),ROUNDUP(MINUTE($G63-$E63)/30,0)*30,0)*24),""),IF(OR(【2】見・謝金!$E63&lt;&gt;$E63,【2】見・謝金!$G63&lt;&gt;$G63),TIME(HOUR($G63-$E63),ROUNDUP(MINUTE($G63-$E63)/30,0)*30,0)*24,IF($Q63&lt;&gt;"検討会等参加","",【2】見・謝金!$U63)))</f>
        <v/>
      </c>
      <c r="V63" s="526" t="str">
        <f>IF($U63="","",IF(OR($M63="",$O63=""),"",VLOOKUP($O63,単価表!$A$5:$C$11,MATCH($M63,単価表!$A$5:$C$5,0),0)/2))</f>
        <v/>
      </c>
      <c r="W63" s="493" t="str">
        <f t="shared" si="1"/>
        <v/>
      </c>
      <c r="X63" s="486" t="str">
        <f>IF(【2】見・謝金!X63="","",【2】見・謝金!X63)</f>
        <v/>
      </c>
      <c r="Y63" s="527" t="str">
        <f>IF(【2】見・謝金!Y63="","",【2】見・謝金!Y63)</f>
        <v/>
      </c>
      <c r="Z63" s="485" t="str">
        <f>IF(【2】見・謝金!Z63="","",【2】見・謝金!Z63)</f>
        <v/>
      </c>
      <c r="AA63" s="493" t="str">
        <f t="shared" si="2"/>
        <v/>
      </c>
      <c r="AB63" s="493" t="str">
        <f t="shared" si="3"/>
        <v/>
      </c>
      <c r="AC63" s="528" t="str">
        <f>IF(【2】見・謝金!AC63="","",【2】見・謝金!AC63)</f>
        <v/>
      </c>
      <c r="AD63" s="484" t="str">
        <f>IF(【2】見・謝金!AD63="","",【2】見・謝金!AD63)</f>
        <v/>
      </c>
      <c r="AE63" s="493" t="str">
        <f t="shared" si="4"/>
        <v/>
      </c>
      <c r="AF63" s="493"/>
      <c r="AG63" s="493" t="str">
        <f t="shared" si="5"/>
        <v/>
      </c>
      <c r="AH63" s="525" t="str">
        <f>IF(【2】見・謝金!$AH63="",IF($Q63="講習料",IF($E63="","",TIME(HOUR($G63-$E63),ROUNDUP(MINUTE($G63-$E63)/30,0)*30,0)*24),""),IF(OR(【2】見・謝金!$E63&lt;&gt;$E63,【2】見・謝金!$G63&lt;&gt;$G63),TIME(HOUR($G63-$E63),ROUNDUP(MINUTE($G63-$E63)/30,0)*30,0)*24,IF($Q63&lt;&gt;"講習料","",【2】見・謝金!$AH63)))</f>
        <v/>
      </c>
      <c r="AI63" s="526" t="str">
        <f>IF($AH63="","",IF(OR($O63="",$M63=""),"",IF($P63="サブ",VLOOKUP($O63,単価表!$A$34:$C$38,MATCH($M63,単価表!$A$34:$C$34,0),0)/2,VLOOKUP($O63,単価表!$A$34:$C$38,MATCH($M63,単価表!$A$34:$C$34,0),0))))</f>
        <v/>
      </c>
      <c r="AJ63" s="493" t="str">
        <f t="shared" si="6"/>
        <v/>
      </c>
      <c r="AK63" s="525" t="str">
        <f>IF(【2】見・謝金!$AK63="",IF($Q63="検討会(法人参加)",IF($E63="","",TIME(HOUR($G63-$E63),ROUNDUP(MINUTE($G63-$E63)/30,0)*30,0)*24),""),IF(OR(【2】見・謝金!$E63&lt;&gt;$E63,【2】見・謝金!$G63&lt;&gt;$G63),TIME(HOUR($G63-$E63),ROUNDUP(MINUTE($G63-$E63)/30,0)*30,0)*24,IF($Q63&lt;&gt;"検討会(法人参加)","",【2】見・謝金!$AK63)))</f>
        <v/>
      </c>
      <c r="AL63" s="595" t="str">
        <f>IF($AK63="","",IF(OR($O63="",$M63=""),"",VLOOKUP($O63,単価表!$A$34:$C$38,MATCH($M63,単価表!$A$34:$C$34,0),0)/2))</f>
        <v/>
      </c>
      <c r="AM63" s="493" t="str">
        <f t="shared" si="7"/>
        <v/>
      </c>
      <c r="AN63" s="529"/>
      <c r="AO63" s="508" t="str">
        <f>IF(【2】見・謝金!$AO63="","",【2】見・謝金!$AO63)</f>
        <v/>
      </c>
    </row>
    <row r="64" spans="4:41" ht="27.75" customHeight="1">
      <c r="D64" s="695" t="str">
        <f>IF(【2】見・謝金!D64="","",【2】見・謝金!D64)</f>
        <v/>
      </c>
      <c r="E64" s="531" t="str">
        <f>IF(【2】見・謝金!E64="","",【2】見・謝金!E64)</f>
        <v/>
      </c>
      <c r="F64" s="482" t="s">
        <v>257</v>
      </c>
      <c r="G64" s="483" t="str">
        <f>IF(【2】見・謝金!G64="","",【2】見・謝金!G64)</f>
        <v/>
      </c>
      <c r="H64" s="484" t="str">
        <f>IF(【2】見・謝金!H64="","",【2】見・謝金!H64)</f>
        <v/>
      </c>
      <c r="I64" s="1046" t="str">
        <f>IF(【2】見・謝金!I64="","",【2】見・謝金!I64)</f>
        <v/>
      </c>
      <c r="J64" s="1046"/>
      <c r="K64" s="496" t="str">
        <f>IF(【2】見・謝金!K64="","",【2】見・謝金!K64)</f>
        <v/>
      </c>
      <c r="L64" s="496" t="str">
        <f>IF(【2】見・謝金!L64="","",【2】見・謝金!L64)</f>
        <v/>
      </c>
      <c r="M64" s="484" t="str">
        <f>IF(【2】見・謝金!M64="","",【2】見・謝金!M64)</f>
        <v/>
      </c>
      <c r="N64" s="486" t="str">
        <f>IF(【2】見・謝金!N64="","",【2】見・謝金!N64)</f>
        <v/>
      </c>
      <c r="O64" s="523" t="str">
        <f>IF(【2】見・謝金!O64="","",【2】見・謝金!O64)</f>
        <v/>
      </c>
      <c r="P64" s="523" t="str">
        <f>IF(【2】見・謝金!P64="","",【2】見・謝金!P64)</f>
        <v/>
      </c>
      <c r="Q64" s="524" t="str">
        <f>IF(【2】見・謝金!Q64="","",【2】見・謝金!Q64)</f>
        <v/>
      </c>
      <c r="R64" s="530" t="str">
        <f>IF(【2】見・謝金!$R64="",IF($Q64="講師",IF($E64="","",TIME(HOUR($G64-$E64),ROUNDUP(MINUTE($G64-$E64)/30,0)*30,0)*24),""),IF(OR(【2】見・謝金!$E64&lt;&gt;$E64,【2】見・謝金!$G64&lt;&gt;$G64),TIME(HOUR($G64-$E64),ROUNDUP(MINUTE($G64-$E64)/30,0)*30,0)*24,IF($Q64&lt;&gt;"講師","",【2】見・謝金!$R64)))</f>
        <v/>
      </c>
      <c r="S64" s="526" t="str">
        <f>IF($R64="","",IF(OR($O64="",$M64=""),"",IF($P64="サブ",VLOOKUP($O64,単価表!$A$5:$C$14,MATCH($M64,単価表!$A$5:$C$5,0),0)/2,VLOOKUP($O64,単価表!$A$5:$C$14,MATCH($M64,単価表!$A$5:$C$5,0),0))))</f>
        <v/>
      </c>
      <c r="T64" s="493" t="str">
        <f t="shared" si="0"/>
        <v/>
      </c>
      <c r="U64" s="530" t="str">
        <f>IF(【2】見・謝金!$U64="",IF($Q64="検討会等参加",IF($E64="","",TIME(HOUR($G64-$E64),ROUNDUP(MINUTE($G64-$E64)/30,0)*30,0)*24),""),IF(OR(【2】見・謝金!$E64&lt;&gt;$E64,【2】見・謝金!$G64&lt;&gt;$G64),TIME(HOUR($G64-$E64),ROUNDUP(MINUTE($G64-$E64)/30,0)*30,0)*24,IF($Q64&lt;&gt;"検討会等参加","",【2】見・謝金!$U64)))</f>
        <v/>
      </c>
      <c r="V64" s="526" t="str">
        <f>IF($U64="","",IF(OR($M64="",$O64=""),"",VLOOKUP($O64,単価表!$A$5:$C$11,MATCH($M64,単価表!$A$5:$C$5,0),0)/2))</f>
        <v/>
      </c>
      <c r="W64" s="493" t="str">
        <f t="shared" si="1"/>
        <v/>
      </c>
      <c r="X64" s="486" t="str">
        <f>IF(【2】見・謝金!X64="","",【2】見・謝金!X64)</f>
        <v/>
      </c>
      <c r="Y64" s="527" t="str">
        <f>IF(【2】見・謝金!Y64="","",【2】見・謝金!Y64)</f>
        <v/>
      </c>
      <c r="Z64" s="484" t="str">
        <f>IF(【2】見・謝金!Z64="","",【2】見・謝金!Z64)</f>
        <v/>
      </c>
      <c r="AA64" s="493" t="str">
        <f t="shared" si="2"/>
        <v/>
      </c>
      <c r="AB64" s="493" t="str">
        <f t="shared" si="3"/>
        <v/>
      </c>
      <c r="AC64" s="528" t="str">
        <f>IF(【2】見・謝金!AC64="","",【2】見・謝金!AC64)</f>
        <v/>
      </c>
      <c r="AD64" s="484" t="str">
        <f>IF(【2】見・謝金!AD64="","",【2】見・謝金!AD64)</f>
        <v/>
      </c>
      <c r="AE64" s="493" t="str">
        <f t="shared" si="4"/>
        <v/>
      </c>
      <c r="AF64" s="493"/>
      <c r="AG64" s="493" t="str">
        <f t="shared" si="5"/>
        <v/>
      </c>
      <c r="AH64" s="530" t="str">
        <f>IF(【2】見・謝金!$AH64="",IF($Q64="講習料",IF($E64="","",TIME(HOUR($G64-$E64),ROUNDUP(MINUTE($G64-$E64)/30,0)*30,0)*24),""),IF(OR(【2】見・謝金!$E64&lt;&gt;$E64,【2】見・謝金!$G64&lt;&gt;$G64),TIME(HOUR($G64-$E64),ROUNDUP(MINUTE($G64-$E64)/30,0)*30,0)*24,IF($Q64&lt;&gt;"講習料","",【2】見・謝金!$AH64)))</f>
        <v/>
      </c>
      <c r="AI64" s="526" t="str">
        <f>IF($AH64="","",IF(OR($O64="",$M64=""),"",IF($P64="サブ",VLOOKUP($O64,単価表!$A$34:$C$38,MATCH($M64,単価表!$A$34:$C$34,0),0)/2,VLOOKUP($O64,単価表!$A$34:$C$38,MATCH($M64,単価表!$A$34:$C$34,0),0))))</f>
        <v/>
      </c>
      <c r="AJ64" s="493" t="str">
        <f t="shared" si="6"/>
        <v/>
      </c>
      <c r="AK64" s="530" t="str">
        <f>IF(【2】見・謝金!$AK64="",IF($Q64="検討会(法人参加)",IF($E64="","",TIME(HOUR($G64-$E64),ROUNDUP(MINUTE($G64-$E64)/30,0)*30,0)*24),""),IF(OR(【2】見・謝金!$E64&lt;&gt;$E64,【2】見・謝金!$G64&lt;&gt;$G64),TIME(HOUR($G64-$E64),ROUNDUP(MINUTE($G64-$E64)/30,0)*30,0)*24,IF($Q64&lt;&gt;"検討会(法人参加)","",【2】見・謝金!$AK64)))</f>
        <v/>
      </c>
      <c r="AL64" s="593" t="str">
        <f>IF($AK64="","",IF(OR($O64="",$M64=""),"",VLOOKUP($O64,単価表!$A$34:$C$38,MATCH($M64,単価表!$A$34:$C$34,0),0)/2))</f>
        <v/>
      </c>
      <c r="AM64" s="493" t="str">
        <f t="shared" si="7"/>
        <v/>
      </c>
      <c r="AN64" s="529"/>
      <c r="AO64" s="508" t="str">
        <f>IF(【2】見・謝金!$AO64="","",【2】見・謝金!$AO64)</f>
        <v/>
      </c>
    </row>
    <row r="65" spans="4:41" ht="27.75" customHeight="1">
      <c r="D65" s="695" t="str">
        <f>IF(【2】見・謝金!D65="","",【2】見・謝金!D65)</f>
        <v/>
      </c>
      <c r="E65" s="531" t="str">
        <f>IF(【2】見・謝金!E65="","",【2】見・謝金!E65)</f>
        <v/>
      </c>
      <c r="F65" s="482" t="s">
        <v>258</v>
      </c>
      <c r="G65" s="483" t="str">
        <f>IF(【2】見・謝金!G65="","",【2】見・謝金!G65)</f>
        <v/>
      </c>
      <c r="H65" s="484" t="str">
        <f>IF(【2】見・謝金!H65="","",【2】見・謝金!H65)</f>
        <v/>
      </c>
      <c r="I65" s="1046" t="str">
        <f>IF(【2】見・謝金!I65="","",【2】見・謝金!I65)</f>
        <v/>
      </c>
      <c r="J65" s="1046"/>
      <c r="K65" s="496" t="str">
        <f>IF(【2】見・謝金!K65="","",【2】見・謝金!K65)</f>
        <v/>
      </c>
      <c r="L65" s="496" t="str">
        <f>IF(【2】見・謝金!L65="","",【2】見・謝金!L65)</f>
        <v/>
      </c>
      <c r="M65" s="485" t="str">
        <f>IF(【2】見・謝金!M65="","",【2】見・謝金!M65)</f>
        <v/>
      </c>
      <c r="N65" s="486" t="str">
        <f>IF(【2】見・謝金!N65="","",【2】見・謝金!N65)</f>
        <v/>
      </c>
      <c r="O65" s="523" t="str">
        <f>IF(【2】見・謝金!O65="","",【2】見・謝金!O65)</f>
        <v/>
      </c>
      <c r="P65" s="523" t="str">
        <f>IF(【2】見・謝金!P65="","",【2】見・謝金!P65)</f>
        <v/>
      </c>
      <c r="Q65" s="524" t="str">
        <f>IF(【2】見・謝金!Q65="","",【2】見・謝金!Q65)</f>
        <v/>
      </c>
      <c r="R65" s="525" t="str">
        <f>IF(【2】見・謝金!$R65="",IF($Q65="講師",IF($E65="","",TIME(HOUR($G65-$E65),ROUNDUP(MINUTE($G65-$E65)/30,0)*30,0)*24),""),IF(OR(【2】見・謝金!$E65&lt;&gt;$E65,【2】見・謝金!$G65&lt;&gt;$G65),TIME(HOUR($G65-$E65),ROUNDUP(MINUTE($G65-$E65)/30,0)*30,0)*24,IF($Q65&lt;&gt;"講師","",【2】見・謝金!$R65)))</f>
        <v/>
      </c>
      <c r="S65" s="526" t="str">
        <f>IF($R65="","",IF(OR($O65="",$M65=""),"",IF($P65="サブ",VLOOKUP($O65,単価表!$A$5:$C$14,MATCH($M65,単価表!$A$5:$C$5,0),0)/2,VLOOKUP($O65,単価表!$A$5:$C$14,MATCH($M65,単価表!$A$5:$C$5,0),0))))</f>
        <v/>
      </c>
      <c r="T65" s="493" t="str">
        <f t="shared" si="0"/>
        <v/>
      </c>
      <c r="U65" s="525" t="str">
        <f>IF(【2】見・謝金!$U65="",IF($Q65="検討会等参加",IF($E65="","",TIME(HOUR($G65-$E65),ROUNDUP(MINUTE($G65-$E65)/30,0)*30,0)*24),""),IF(OR(【2】見・謝金!$E65&lt;&gt;$E65,【2】見・謝金!$G65&lt;&gt;$G65),TIME(HOUR($G65-$E65),ROUNDUP(MINUTE($G65-$E65)/30,0)*30,0)*24,IF($Q65&lt;&gt;"検討会等参加","",【2】見・謝金!$U65)))</f>
        <v/>
      </c>
      <c r="V65" s="526" t="str">
        <f>IF($U65="","",IF(OR($M65="",$O65=""),"",VLOOKUP($O65,単価表!$A$5:$C$11,MATCH($M65,単価表!$A$5:$C$5,0),0)/2))</f>
        <v/>
      </c>
      <c r="W65" s="493" t="str">
        <f t="shared" si="1"/>
        <v/>
      </c>
      <c r="X65" s="486" t="str">
        <f>IF(【2】見・謝金!X65="","",【2】見・謝金!X65)</f>
        <v/>
      </c>
      <c r="Y65" s="527" t="str">
        <f>IF(【2】見・謝金!Y65="","",【2】見・謝金!Y65)</f>
        <v/>
      </c>
      <c r="Z65" s="485" t="str">
        <f>IF(【2】見・謝金!Z65="","",【2】見・謝金!Z65)</f>
        <v/>
      </c>
      <c r="AA65" s="493" t="str">
        <f t="shared" si="2"/>
        <v/>
      </c>
      <c r="AB65" s="493" t="str">
        <f t="shared" si="3"/>
        <v/>
      </c>
      <c r="AC65" s="528" t="str">
        <f>IF(【2】見・謝金!AC65="","",【2】見・謝金!AC65)</f>
        <v/>
      </c>
      <c r="AD65" s="484" t="str">
        <f>IF(【2】見・謝金!AD65="","",【2】見・謝金!AD65)</f>
        <v/>
      </c>
      <c r="AE65" s="493" t="str">
        <f t="shared" si="4"/>
        <v/>
      </c>
      <c r="AF65" s="493"/>
      <c r="AG65" s="493" t="str">
        <f t="shared" si="5"/>
        <v/>
      </c>
      <c r="AH65" s="525" t="str">
        <f>IF(【2】見・謝金!$AH65="",IF($Q65="講習料",IF($E65="","",TIME(HOUR($G65-$E65),ROUNDUP(MINUTE($G65-$E65)/30,0)*30,0)*24),""),IF(OR(【2】見・謝金!$E65&lt;&gt;$E65,【2】見・謝金!$G65&lt;&gt;$G65),TIME(HOUR($G65-$E65),ROUNDUP(MINUTE($G65-$E65)/30,0)*30,0)*24,IF($Q65&lt;&gt;"講習料","",【2】見・謝金!$AH65)))</f>
        <v/>
      </c>
      <c r="AI65" s="526" t="str">
        <f>IF($AH65="","",IF(OR($O65="",$M65=""),"",IF($P65="サブ",VLOOKUP($O65,単価表!$A$34:$C$38,MATCH($M65,単価表!$A$34:$C$34,0),0)/2,VLOOKUP($O65,単価表!$A$34:$C$38,MATCH($M65,単価表!$A$34:$C$34,0),0))))</f>
        <v/>
      </c>
      <c r="AJ65" s="493" t="str">
        <f t="shared" si="6"/>
        <v/>
      </c>
      <c r="AK65" s="525" t="str">
        <f>IF(【2】見・謝金!$AK65="",IF($Q65="検討会(法人参加)",IF($E65="","",TIME(HOUR($G65-$E65),ROUNDUP(MINUTE($G65-$E65)/30,0)*30,0)*24),""),IF(OR(【2】見・謝金!$E65&lt;&gt;$E65,【2】見・謝金!$G65&lt;&gt;$G65),TIME(HOUR($G65-$E65),ROUNDUP(MINUTE($G65-$E65)/30,0)*30,0)*24,IF($Q65&lt;&gt;"検討会(法人参加)","",【2】見・謝金!$AK65)))</f>
        <v/>
      </c>
      <c r="AL65" s="595" t="str">
        <f>IF($AK65="","",IF(OR($O65="",$M65=""),"",VLOOKUP($O65,単価表!$A$34:$C$38,MATCH($M65,単価表!$A$34:$C$34,0),0)/2))</f>
        <v/>
      </c>
      <c r="AM65" s="493" t="str">
        <f t="shared" si="7"/>
        <v/>
      </c>
      <c r="AN65" s="529"/>
      <c r="AO65" s="508" t="str">
        <f>IF(【2】見・謝金!$AO65="","",【2】見・謝金!$AO65)</f>
        <v/>
      </c>
    </row>
    <row r="66" spans="4:41" ht="27.75" customHeight="1">
      <c r="D66" s="695" t="str">
        <f>IF(【2】見・謝金!D66="","",【2】見・謝金!D66)</f>
        <v/>
      </c>
      <c r="E66" s="531" t="str">
        <f>IF(【2】見・謝金!E66="","",【2】見・謝金!E66)</f>
        <v/>
      </c>
      <c r="F66" s="482" t="s">
        <v>257</v>
      </c>
      <c r="G66" s="483" t="str">
        <f>IF(【2】見・謝金!G66="","",【2】見・謝金!G66)</f>
        <v/>
      </c>
      <c r="H66" s="484" t="str">
        <f>IF(【2】見・謝金!H66="","",【2】見・謝金!H66)</f>
        <v/>
      </c>
      <c r="I66" s="1046" t="str">
        <f>IF(【2】見・謝金!I66="","",【2】見・謝金!I66)</f>
        <v/>
      </c>
      <c r="J66" s="1046"/>
      <c r="K66" s="496" t="str">
        <f>IF(【2】見・謝金!K66="","",【2】見・謝金!K66)</f>
        <v/>
      </c>
      <c r="L66" s="496" t="str">
        <f>IF(【2】見・謝金!L66="","",【2】見・謝金!L66)</f>
        <v/>
      </c>
      <c r="M66" s="484" t="str">
        <f>IF(【2】見・謝金!M66="","",【2】見・謝金!M66)</f>
        <v/>
      </c>
      <c r="N66" s="486" t="str">
        <f>IF(【2】見・謝金!N66="","",【2】見・謝金!N66)</f>
        <v/>
      </c>
      <c r="O66" s="523" t="str">
        <f>IF(【2】見・謝金!O66="","",【2】見・謝金!O66)</f>
        <v/>
      </c>
      <c r="P66" s="523" t="str">
        <f>IF(【2】見・謝金!P66="","",【2】見・謝金!P66)</f>
        <v/>
      </c>
      <c r="Q66" s="524" t="str">
        <f>IF(【2】見・謝金!Q66="","",【2】見・謝金!Q66)</f>
        <v/>
      </c>
      <c r="R66" s="530" t="str">
        <f>IF(【2】見・謝金!$R66="",IF($Q66="講師",IF($E66="","",TIME(HOUR($G66-$E66),ROUNDUP(MINUTE($G66-$E66)/30,0)*30,0)*24),""),IF(OR(【2】見・謝金!$E66&lt;&gt;$E66,【2】見・謝金!$G66&lt;&gt;$G66),TIME(HOUR($G66-$E66),ROUNDUP(MINUTE($G66-$E66)/30,0)*30,0)*24,IF($Q66&lt;&gt;"講師","",【2】見・謝金!$R66)))</f>
        <v/>
      </c>
      <c r="S66" s="526" t="str">
        <f>IF($R66="","",IF(OR($O66="",$M66=""),"",IF($P66="サブ",VLOOKUP($O66,単価表!$A$5:$C$14,MATCH($M66,単価表!$A$5:$C$5,0),0)/2,VLOOKUP($O66,単価表!$A$5:$C$14,MATCH($M66,単価表!$A$5:$C$5,0),0))))</f>
        <v/>
      </c>
      <c r="T66" s="493" t="str">
        <f t="shared" si="0"/>
        <v/>
      </c>
      <c r="U66" s="530" t="str">
        <f>IF(【2】見・謝金!$U66="",IF($Q66="検討会等参加",IF($E66="","",TIME(HOUR($G66-$E66),ROUNDUP(MINUTE($G66-$E66)/30,0)*30,0)*24),""),IF(OR(【2】見・謝金!$E66&lt;&gt;$E66,【2】見・謝金!$G66&lt;&gt;$G66),TIME(HOUR($G66-$E66),ROUNDUP(MINUTE($G66-$E66)/30,0)*30,0)*24,IF($Q66&lt;&gt;"検討会等参加","",【2】見・謝金!$U66)))</f>
        <v/>
      </c>
      <c r="V66" s="526" t="str">
        <f>IF($U66="","",IF(OR($M66="",$O66=""),"",VLOOKUP($O66,単価表!$A$5:$C$11,MATCH($M66,単価表!$A$5:$C$5,0),0)/2))</f>
        <v/>
      </c>
      <c r="W66" s="493" t="str">
        <f t="shared" si="1"/>
        <v/>
      </c>
      <c r="X66" s="486" t="str">
        <f>IF(【2】見・謝金!X66="","",【2】見・謝金!X66)</f>
        <v/>
      </c>
      <c r="Y66" s="527" t="str">
        <f>IF(【2】見・謝金!Y66="","",【2】見・謝金!Y66)</f>
        <v/>
      </c>
      <c r="Z66" s="484" t="str">
        <f>IF(【2】見・謝金!Z66="","",【2】見・謝金!Z66)</f>
        <v/>
      </c>
      <c r="AA66" s="493" t="str">
        <f t="shared" si="2"/>
        <v/>
      </c>
      <c r="AB66" s="493" t="str">
        <f t="shared" si="3"/>
        <v/>
      </c>
      <c r="AC66" s="528" t="str">
        <f>IF(【2】見・謝金!AC66="","",【2】見・謝金!AC66)</f>
        <v/>
      </c>
      <c r="AD66" s="484" t="str">
        <f>IF(【2】見・謝金!AD66="","",【2】見・謝金!AD66)</f>
        <v/>
      </c>
      <c r="AE66" s="493" t="str">
        <f t="shared" si="4"/>
        <v/>
      </c>
      <c r="AF66" s="493"/>
      <c r="AG66" s="493" t="str">
        <f t="shared" si="5"/>
        <v/>
      </c>
      <c r="AH66" s="530" t="str">
        <f>IF(【2】見・謝金!$AH66="",IF($Q66="講習料",IF($E66="","",TIME(HOUR($G66-$E66),ROUNDUP(MINUTE($G66-$E66)/30,0)*30,0)*24),""),IF(OR(【2】見・謝金!$E66&lt;&gt;$E66,【2】見・謝金!$G66&lt;&gt;$G66),TIME(HOUR($G66-$E66),ROUNDUP(MINUTE($G66-$E66)/30,0)*30,0)*24,IF($Q66&lt;&gt;"講習料","",【2】見・謝金!$AH66)))</f>
        <v/>
      </c>
      <c r="AI66" s="526" t="str">
        <f>IF($AH66="","",IF(OR($O66="",$M66=""),"",IF($P66="サブ",VLOOKUP($O66,単価表!$A$34:$C$38,MATCH($M66,単価表!$A$34:$C$34,0),0)/2,VLOOKUP($O66,単価表!$A$34:$C$38,MATCH($M66,単価表!$A$34:$C$34,0),0))))</f>
        <v/>
      </c>
      <c r="AJ66" s="493" t="str">
        <f t="shared" si="6"/>
        <v/>
      </c>
      <c r="AK66" s="530" t="str">
        <f>IF(【2】見・謝金!$AK66="",IF($Q66="検討会(法人参加)",IF($E66="","",TIME(HOUR($G66-$E66),ROUNDUP(MINUTE($G66-$E66)/30,0)*30,0)*24),""),IF(OR(【2】見・謝金!$E66&lt;&gt;$E66,【2】見・謝金!$G66&lt;&gt;$G66),TIME(HOUR($G66-$E66),ROUNDUP(MINUTE($G66-$E66)/30,0)*30,0)*24,IF($Q66&lt;&gt;"検討会(法人参加)","",【2】見・謝金!$AK66)))</f>
        <v/>
      </c>
      <c r="AL66" s="593" t="str">
        <f>IF($AK66="","",IF(OR($O66="",$M66=""),"",VLOOKUP($O66,単価表!$A$34:$C$38,MATCH($M66,単価表!$A$34:$C$34,0),0)/2))</f>
        <v/>
      </c>
      <c r="AM66" s="493" t="str">
        <f t="shared" si="7"/>
        <v/>
      </c>
      <c r="AN66" s="529"/>
      <c r="AO66" s="508" t="str">
        <f>IF(【2】見・謝金!$AO66="","",【2】見・謝金!$AO66)</f>
        <v/>
      </c>
    </row>
    <row r="67" spans="4:41" ht="27.75" customHeight="1">
      <c r="D67" s="695" t="str">
        <f>IF(【2】見・謝金!D67="","",【2】見・謝金!D67)</f>
        <v/>
      </c>
      <c r="E67" s="531" t="str">
        <f>IF(【2】見・謝金!E67="","",【2】見・謝金!E67)</f>
        <v/>
      </c>
      <c r="F67" s="482" t="s">
        <v>258</v>
      </c>
      <c r="G67" s="483" t="str">
        <f>IF(【2】見・謝金!G67="","",【2】見・謝金!G67)</f>
        <v/>
      </c>
      <c r="H67" s="484" t="str">
        <f>IF(【2】見・謝金!H67="","",【2】見・謝金!H67)</f>
        <v/>
      </c>
      <c r="I67" s="1046" t="str">
        <f>IF(【2】見・謝金!I67="","",【2】見・謝金!I67)</f>
        <v/>
      </c>
      <c r="J67" s="1046"/>
      <c r="K67" s="496" t="str">
        <f>IF(【2】見・謝金!K67="","",【2】見・謝金!K67)</f>
        <v/>
      </c>
      <c r="L67" s="496" t="str">
        <f>IF(【2】見・謝金!L67="","",【2】見・謝金!L67)</f>
        <v/>
      </c>
      <c r="M67" s="485" t="str">
        <f>IF(【2】見・謝金!M67="","",【2】見・謝金!M67)</f>
        <v/>
      </c>
      <c r="N67" s="486" t="str">
        <f>IF(【2】見・謝金!N67="","",【2】見・謝金!N67)</f>
        <v/>
      </c>
      <c r="O67" s="523" t="str">
        <f>IF(【2】見・謝金!O67="","",【2】見・謝金!O67)</f>
        <v/>
      </c>
      <c r="P67" s="523" t="str">
        <f>IF(【2】見・謝金!P67="","",【2】見・謝金!P67)</f>
        <v/>
      </c>
      <c r="Q67" s="524" t="str">
        <f>IF(【2】見・謝金!Q67="","",【2】見・謝金!Q67)</f>
        <v/>
      </c>
      <c r="R67" s="525" t="str">
        <f>IF(【2】見・謝金!$R67="",IF($Q67="講師",IF($E67="","",TIME(HOUR($G67-$E67),ROUNDUP(MINUTE($G67-$E67)/30,0)*30,0)*24),""),IF(OR(【2】見・謝金!$E67&lt;&gt;$E67,【2】見・謝金!$G67&lt;&gt;$G67),TIME(HOUR($G67-$E67),ROUNDUP(MINUTE($G67-$E67)/30,0)*30,0)*24,IF($Q67&lt;&gt;"講師","",【2】見・謝金!$R67)))</f>
        <v/>
      </c>
      <c r="S67" s="526" t="str">
        <f>IF($R67="","",IF(OR($O67="",$M67=""),"",IF($P67="サブ",VLOOKUP($O67,単価表!$A$5:$C$14,MATCH($M67,単価表!$A$5:$C$5,0),0)/2,VLOOKUP($O67,単価表!$A$5:$C$14,MATCH($M67,単価表!$A$5:$C$5,0),0))))</f>
        <v/>
      </c>
      <c r="T67" s="493" t="str">
        <f t="shared" si="0"/>
        <v/>
      </c>
      <c r="U67" s="525" t="str">
        <f>IF(【2】見・謝金!$U67="",IF($Q67="検討会等参加",IF($E67="","",TIME(HOUR($G67-$E67),ROUNDUP(MINUTE($G67-$E67)/30,0)*30,0)*24),""),IF(OR(【2】見・謝金!$E67&lt;&gt;$E67,【2】見・謝金!$G67&lt;&gt;$G67),TIME(HOUR($G67-$E67),ROUNDUP(MINUTE($G67-$E67)/30,0)*30,0)*24,IF($Q67&lt;&gt;"検討会等参加","",【2】見・謝金!$U67)))</f>
        <v/>
      </c>
      <c r="V67" s="526" t="str">
        <f>IF($U67="","",IF(OR($M67="",$O67=""),"",VLOOKUP($O67,単価表!$A$5:$C$11,MATCH($M67,単価表!$A$5:$C$5,0),0)/2))</f>
        <v/>
      </c>
      <c r="W67" s="493" t="str">
        <f t="shared" si="1"/>
        <v/>
      </c>
      <c r="X67" s="486" t="str">
        <f>IF(【2】見・謝金!X67="","",【2】見・謝金!X67)</f>
        <v/>
      </c>
      <c r="Y67" s="527" t="str">
        <f>IF(【2】見・謝金!Y67="","",【2】見・謝金!Y67)</f>
        <v/>
      </c>
      <c r="Z67" s="485" t="str">
        <f>IF(【2】見・謝金!Z67="","",【2】見・謝金!Z67)</f>
        <v/>
      </c>
      <c r="AA67" s="493" t="str">
        <f t="shared" si="2"/>
        <v/>
      </c>
      <c r="AB67" s="493" t="str">
        <f t="shared" si="3"/>
        <v/>
      </c>
      <c r="AC67" s="528" t="str">
        <f>IF(【2】見・謝金!AC67="","",【2】見・謝金!AC67)</f>
        <v/>
      </c>
      <c r="AD67" s="484" t="str">
        <f>IF(【2】見・謝金!AD67="","",【2】見・謝金!AD67)</f>
        <v/>
      </c>
      <c r="AE67" s="493" t="str">
        <f t="shared" si="4"/>
        <v/>
      </c>
      <c r="AF67" s="493"/>
      <c r="AG67" s="493" t="str">
        <f t="shared" si="5"/>
        <v/>
      </c>
      <c r="AH67" s="525" t="str">
        <f>IF(【2】見・謝金!$AH67="",IF($Q67="講習料",IF($E67="","",TIME(HOUR($G67-$E67),ROUNDUP(MINUTE($G67-$E67)/30,0)*30,0)*24),""),IF(OR(【2】見・謝金!$E67&lt;&gt;$E67,【2】見・謝金!$G67&lt;&gt;$G67),TIME(HOUR($G67-$E67),ROUNDUP(MINUTE($G67-$E67)/30,0)*30,0)*24,IF($Q67&lt;&gt;"講習料","",【2】見・謝金!$AH67)))</f>
        <v/>
      </c>
      <c r="AI67" s="526" t="str">
        <f>IF($AH67="","",IF(OR($O67="",$M67=""),"",IF($P67="サブ",VLOOKUP($O67,単価表!$A$34:$C$38,MATCH($M67,単価表!$A$34:$C$34,0),0)/2,VLOOKUP($O67,単価表!$A$34:$C$38,MATCH($M67,単価表!$A$34:$C$34,0),0))))</f>
        <v/>
      </c>
      <c r="AJ67" s="493" t="str">
        <f t="shared" si="6"/>
        <v/>
      </c>
      <c r="AK67" s="525" t="str">
        <f>IF(【2】見・謝金!$AK67="",IF($Q67="検討会(法人参加)",IF($E67="","",TIME(HOUR($G67-$E67),ROUNDUP(MINUTE($G67-$E67)/30,0)*30,0)*24),""),IF(OR(【2】見・謝金!$E67&lt;&gt;$E67,【2】見・謝金!$G67&lt;&gt;$G67),TIME(HOUR($G67-$E67),ROUNDUP(MINUTE($G67-$E67)/30,0)*30,0)*24,IF($Q67&lt;&gt;"検討会(法人参加)","",【2】見・謝金!$AK67)))</f>
        <v/>
      </c>
      <c r="AL67" s="595" t="str">
        <f>IF($AK67="","",IF(OR($O67="",$M67=""),"",VLOOKUP($O67,単価表!$A$34:$C$38,MATCH($M67,単価表!$A$34:$C$34,0),0)/2))</f>
        <v/>
      </c>
      <c r="AM67" s="493" t="str">
        <f t="shared" si="7"/>
        <v/>
      </c>
      <c r="AN67" s="529"/>
      <c r="AO67" s="508" t="str">
        <f>IF(【2】見・謝金!$AO67="","",【2】見・謝金!$AO67)</f>
        <v/>
      </c>
    </row>
    <row r="68" spans="4:41" ht="27.75" customHeight="1">
      <c r="D68" s="695" t="str">
        <f>IF(【2】見・謝金!D68="","",【2】見・謝金!D68)</f>
        <v/>
      </c>
      <c r="E68" s="531" t="str">
        <f>IF(【2】見・謝金!E68="","",【2】見・謝金!E68)</f>
        <v/>
      </c>
      <c r="F68" s="482" t="s">
        <v>257</v>
      </c>
      <c r="G68" s="483" t="str">
        <f>IF(【2】見・謝金!G68="","",【2】見・謝金!G68)</f>
        <v/>
      </c>
      <c r="H68" s="484" t="str">
        <f>IF(【2】見・謝金!H68="","",【2】見・謝金!H68)</f>
        <v/>
      </c>
      <c r="I68" s="1046" t="str">
        <f>IF(【2】見・謝金!I68="","",【2】見・謝金!I68)</f>
        <v/>
      </c>
      <c r="J68" s="1046"/>
      <c r="K68" s="496" t="str">
        <f>IF(【2】見・謝金!K68="","",【2】見・謝金!K68)</f>
        <v/>
      </c>
      <c r="L68" s="496" t="str">
        <f>IF(【2】見・謝金!L68="","",【2】見・謝金!L68)</f>
        <v/>
      </c>
      <c r="M68" s="484" t="str">
        <f>IF(【2】見・謝金!M68="","",【2】見・謝金!M68)</f>
        <v/>
      </c>
      <c r="N68" s="486" t="str">
        <f>IF(【2】見・謝金!N68="","",【2】見・謝金!N68)</f>
        <v/>
      </c>
      <c r="O68" s="523" t="str">
        <f>IF(【2】見・謝金!O68="","",【2】見・謝金!O68)</f>
        <v/>
      </c>
      <c r="P68" s="523" t="str">
        <f>IF(【2】見・謝金!P68="","",【2】見・謝金!P68)</f>
        <v/>
      </c>
      <c r="Q68" s="524" t="str">
        <f>IF(【2】見・謝金!Q68="","",【2】見・謝金!Q68)</f>
        <v/>
      </c>
      <c r="R68" s="530" t="str">
        <f>IF(【2】見・謝金!$R68="",IF($Q68="講師",IF($E68="","",TIME(HOUR($G68-$E68),ROUNDUP(MINUTE($G68-$E68)/30,0)*30,0)*24),""),IF(OR(【2】見・謝金!$E68&lt;&gt;$E68,【2】見・謝金!$G68&lt;&gt;$G68),TIME(HOUR($G68-$E68),ROUNDUP(MINUTE($G68-$E68)/30,0)*30,0)*24,IF($Q68&lt;&gt;"講師","",【2】見・謝金!$R68)))</f>
        <v/>
      </c>
      <c r="S68" s="526" t="str">
        <f>IF($R68="","",IF(OR($O68="",$M68=""),"",IF($P68="サブ",VLOOKUP($O68,単価表!$A$5:$C$14,MATCH($M68,単価表!$A$5:$C$5,0),0)/2,VLOOKUP($O68,単価表!$A$5:$C$14,MATCH($M68,単価表!$A$5:$C$5,0),0))))</f>
        <v/>
      </c>
      <c r="T68" s="493" t="str">
        <f t="shared" si="0"/>
        <v/>
      </c>
      <c r="U68" s="530" t="str">
        <f>IF(【2】見・謝金!$U68="",IF($Q68="検討会等参加",IF($E68="","",TIME(HOUR($G68-$E68),ROUNDUP(MINUTE($G68-$E68)/30,0)*30,0)*24),""),IF(OR(【2】見・謝金!$E68&lt;&gt;$E68,【2】見・謝金!$G68&lt;&gt;$G68),TIME(HOUR($G68-$E68),ROUNDUP(MINUTE($G68-$E68)/30,0)*30,0)*24,IF($Q68&lt;&gt;"検討会等参加","",【2】見・謝金!$U68)))</f>
        <v/>
      </c>
      <c r="V68" s="526" t="str">
        <f>IF($U68="","",IF(OR($M68="",$O68=""),"",VLOOKUP($O68,単価表!$A$5:$C$11,MATCH($M68,単価表!$A$5:$C$5,0),0)/2))</f>
        <v/>
      </c>
      <c r="W68" s="493" t="str">
        <f t="shared" si="1"/>
        <v/>
      </c>
      <c r="X68" s="486" t="str">
        <f>IF(【2】見・謝金!X68="","",【2】見・謝金!X68)</f>
        <v/>
      </c>
      <c r="Y68" s="527" t="str">
        <f>IF(【2】見・謝金!Y68="","",【2】見・謝金!Y68)</f>
        <v/>
      </c>
      <c r="Z68" s="484" t="str">
        <f>IF(【2】見・謝金!Z68="","",【2】見・謝金!Z68)</f>
        <v/>
      </c>
      <c r="AA68" s="493" t="str">
        <f t="shared" si="2"/>
        <v/>
      </c>
      <c r="AB68" s="493" t="str">
        <f t="shared" si="3"/>
        <v/>
      </c>
      <c r="AC68" s="528" t="str">
        <f>IF(【2】見・謝金!AC68="","",【2】見・謝金!AC68)</f>
        <v/>
      </c>
      <c r="AD68" s="484" t="str">
        <f>IF(【2】見・謝金!AD68="","",【2】見・謝金!AD68)</f>
        <v/>
      </c>
      <c r="AE68" s="493" t="str">
        <f t="shared" si="4"/>
        <v/>
      </c>
      <c r="AF68" s="493"/>
      <c r="AG68" s="493" t="str">
        <f t="shared" si="5"/>
        <v/>
      </c>
      <c r="AH68" s="530" t="str">
        <f>IF(【2】見・謝金!$AH68="",IF($Q68="講習料",IF($E68="","",TIME(HOUR($G68-$E68),ROUNDUP(MINUTE($G68-$E68)/30,0)*30,0)*24),""),IF(OR(【2】見・謝金!$E68&lt;&gt;$E68,【2】見・謝金!$G68&lt;&gt;$G68),TIME(HOUR($G68-$E68),ROUNDUP(MINUTE($G68-$E68)/30,0)*30,0)*24,IF($Q68&lt;&gt;"講習料","",【2】見・謝金!$AH68)))</f>
        <v/>
      </c>
      <c r="AI68" s="526" t="str">
        <f>IF($AH68="","",IF(OR($O68="",$M68=""),"",IF($P68="サブ",VLOOKUP($O68,単価表!$A$34:$C$38,MATCH($M68,単価表!$A$34:$C$34,0),0)/2,VLOOKUP($O68,単価表!$A$34:$C$38,MATCH($M68,単価表!$A$34:$C$34,0),0))))</f>
        <v/>
      </c>
      <c r="AJ68" s="493" t="str">
        <f t="shared" si="6"/>
        <v/>
      </c>
      <c r="AK68" s="530" t="str">
        <f>IF(【2】見・謝金!$AK68="",IF($Q68="検討会(法人参加)",IF($E68="","",TIME(HOUR($G68-$E68),ROUNDUP(MINUTE($G68-$E68)/30,0)*30,0)*24),""),IF(OR(【2】見・謝金!$E68&lt;&gt;$E68,【2】見・謝金!$G68&lt;&gt;$G68),TIME(HOUR($G68-$E68),ROUNDUP(MINUTE($G68-$E68)/30,0)*30,0)*24,IF($Q68&lt;&gt;"検討会(法人参加)","",【2】見・謝金!$AK68)))</f>
        <v/>
      </c>
      <c r="AL68" s="593" t="str">
        <f>IF($AK68="","",IF(OR($O68="",$M68=""),"",VLOOKUP($O68,単価表!$A$34:$C$38,MATCH($M68,単価表!$A$34:$C$34,0),0)/2))</f>
        <v/>
      </c>
      <c r="AM68" s="493" t="str">
        <f t="shared" si="7"/>
        <v/>
      </c>
      <c r="AN68" s="529"/>
      <c r="AO68" s="508" t="str">
        <f>IF(【2】見・謝金!$AO68="","",【2】見・謝金!$AO68)</f>
        <v/>
      </c>
    </row>
    <row r="69" spans="4:41" ht="27.75" customHeight="1">
      <c r="D69" s="695" t="str">
        <f>IF(【2】見・謝金!D69="","",【2】見・謝金!D69)</f>
        <v/>
      </c>
      <c r="E69" s="531" t="str">
        <f>IF(【2】見・謝金!E69="","",【2】見・謝金!E69)</f>
        <v/>
      </c>
      <c r="F69" s="482" t="s">
        <v>258</v>
      </c>
      <c r="G69" s="483" t="str">
        <f>IF(【2】見・謝金!G69="","",【2】見・謝金!G69)</f>
        <v/>
      </c>
      <c r="H69" s="484" t="str">
        <f>IF(【2】見・謝金!H69="","",【2】見・謝金!H69)</f>
        <v/>
      </c>
      <c r="I69" s="1046" t="str">
        <f>IF(【2】見・謝金!I69="","",【2】見・謝金!I69)</f>
        <v/>
      </c>
      <c r="J69" s="1046"/>
      <c r="K69" s="496" t="str">
        <f>IF(【2】見・謝金!K69="","",【2】見・謝金!K69)</f>
        <v/>
      </c>
      <c r="L69" s="496" t="str">
        <f>IF(【2】見・謝金!L69="","",【2】見・謝金!L69)</f>
        <v/>
      </c>
      <c r="M69" s="485" t="str">
        <f>IF(【2】見・謝金!M69="","",【2】見・謝金!M69)</f>
        <v/>
      </c>
      <c r="N69" s="486" t="str">
        <f>IF(【2】見・謝金!N69="","",【2】見・謝金!N69)</f>
        <v/>
      </c>
      <c r="O69" s="523" t="str">
        <f>IF(【2】見・謝金!O69="","",【2】見・謝金!O69)</f>
        <v/>
      </c>
      <c r="P69" s="523" t="str">
        <f>IF(【2】見・謝金!P69="","",【2】見・謝金!P69)</f>
        <v/>
      </c>
      <c r="Q69" s="524" t="str">
        <f>IF(【2】見・謝金!Q69="","",【2】見・謝金!Q69)</f>
        <v/>
      </c>
      <c r="R69" s="525" t="str">
        <f>IF(【2】見・謝金!$R69="",IF($Q69="講師",IF($E69="","",TIME(HOUR($G69-$E69),ROUNDUP(MINUTE($G69-$E69)/30,0)*30,0)*24),""),IF(OR(【2】見・謝金!$E69&lt;&gt;$E69,【2】見・謝金!$G69&lt;&gt;$G69),TIME(HOUR($G69-$E69),ROUNDUP(MINUTE($G69-$E69)/30,0)*30,0)*24,IF($Q69&lt;&gt;"講師","",【2】見・謝金!$R69)))</f>
        <v/>
      </c>
      <c r="S69" s="526" t="str">
        <f>IF($R69="","",IF(OR($O69="",$M69=""),"",IF($P69="サブ",VLOOKUP($O69,単価表!$A$5:$C$14,MATCH($M69,単価表!$A$5:$C$5,0),0)/2,VLOOKUP($O69,単価表!$A$5:$C$14,MATCH($M69,単価表!$A$5:$C$5,0),0))))</f>
        <v/>
      </c>
      <c r="T69" s="493" t="str">
        <f t="shared" si="0"/>
        <v/>
      </c>
      <c r="U69" s="525" t="str">
        <f>IF(【2】見・謝金!$U69="",IF($Q69="検討会等参加",IF($E69="","",TIME(HOUR($G69-$E69),ROUNDUP(MINUTE($G69-$E69)/30,0)*30,0)*24),""),IF(OR(【2】見・謝金!$E69&lt;&gt;$E69,【2】見・謝金!$G69&lt;&gt;$G69),TIME(HOUR($G69-$E69),ROUNDUP(MINUTE($G69-$E69)/30,0)*30,0)*24,IF($Q69&lt;&gt;"検討会等参加","",【2】見・謝金!$U69)))</f>
        <v/>
      </c>
      <c r="V69" s="526" t="str">
        <f>IF($U69="","",IF(OR($M69="",$O69=""),"",VLOOKUP($O69,単価表!$A$5:$C$11,MATCH($M69,単価表!$A$5:$C$5,0),0)/2))</f>
        <v/>
      </c>
      <c r="W69" s="493" t="str">
        <f t="shared" si="1"/>
        <v/>
      </c>
      <c r="X69" s="486" t="str">
        <f>IF(【2】見・謝金!X69="","",【2】見・謝金!X69)</f>
        <v/>
      </c>
      <c r="Y69" s="527" t="str">
        <f>IF(【2】見・謝金!Y69="","",【2】見・謝金!Y69)</f>
        <v/>
      </c>
      <c r="Z69" s="485" t="str">
        <f>IF(【2】見・謝金!Z69="","",【2】見・謝金!Z69)</f>
        <v/>
      </c>
      <c r="AA69" s="493" t="str">
        <f t="shared" si="2"/>
        <v/>
      </c>
      <c r="AB69" s="493" t="str">
        <f t="shared" si="3"/>
        <v/>
      </c>
      <c r="AC69" s="528" t="str">
        <f>IF(【2】見・謝金!AC69="","",【2】見・謝金!AC69)</f>
        <v/>
      </c>
      <c r="AD69" s="484" t="str">
        <f>IF(【2】見・謝金!AD69="","",【2】見・謝金!AD69)</f>
        <v/>
      </c>
      <c r="AE69" s="493" t="str">
        <f t="shared" si="4"/>
        <v/>
      </c>
      <c r="AF69" s="493"/>
      <c r="AG69" s="493" t="str">
        <f t="shared" si="5"/>
        <v/>
      </c>
      <c r="AH69" s="525" t="str">
        <f>IF(【2】見・謝金!$AH69="",IF($Q69="講習料",IF($E69="","",TIME(HOUR($G69-$E69),ROUNDUP(MINUTE($G69-$E69)/30,0)*30,0)*24),""),IF(OR(【2】見・謝金!$E69&lt;&gt;$E69,【2】見・謝金!$G69&lt;&gt;$G69),TIME(HOUR($G69-$E69),ROUNDUP(MINUTE($G69-$E69)/30,0)*30,0)*24,IF($Q69&lt;&gt;"講習料","",【2】見・謝金!$AH69)))</f>
        <v/>
      </c>
      <c r="AI69" s="526" t="str">
        <f>IF($AH69="","",IF(OR($O69="",$M69=""),"",IF($P69="サブ",VLOOKUP($O69,単価表!$A$34:$C$38,MATCH($M69,単価表!$A$34:$C$34,0),0)/2,VLOOKUP($O69,単価表!$A$34:$C$38,MATCH($M69,単価表!$A$34:$C$34,0),0))))</f>
        <v/>
      </c>
      <c r="AJ69" s="493" t="str">
        <f t="shared" si="6"/>
        <v/>
      </c>
      <c r="AK69" s="525" t="str">
        <f>IF(【2】見・謝金!$AK69="",IF($Q69="検討会(法人参加)",IF($E69="","",TIME(HOUR($G69-$E69),ROUNDUP(MINUTE($G69-$E69)/30,0)*30,0)*24),""),IF(OR(【2】見・謝金!$E69&lt;&gt;$E69,【2】見・謝金!$G69&lt;&gt;$G69),TIME(HOUR($G69-$E69),ROUNDUP(MINUTE($G69-$E69)/30,0)*30,0)*24,IF($Q69&lt;&gt;"検討会(法人参加)","",【2】見・謝金!$AK69)))</f>
        <v/>
      </c>
      <c r="AL69" s="595" t="str">
        <f>IF($AK69="","",IF(OR($O69="",$M69=""),"",VLOOKUP($O69,単価表!$A$34:$C$38,MATCH($M69,単価表!$A$34:$C$34,0),0)/2))</f>
        <v/>
      </c>
      <c r="AM69" s="493" t="str">
        <f t="shared" si="7"/>
        <v/>
      </c>
      <c r="AN69" s="529"/>
      <c r="AO69" s="508" t="str">
        <f>IF(【2】見・謝金!$AO69="","",【2】見・謝金!$AO69)</f>
        <v/>
      </c>
    </row>
    <row r="70" spans="4:41" ht="27.75" customHeight="1">
      <c r="D70" s="695" t="str">
        <f>IF(【2】見・謝金!D70="","",【2】見・謝金!D70)</f>
        <v/>
      </c>
      <c r="E70" s="531" t="str">
        <f>IF(【2】見・謝金!E70="","",【2】見・謝金!E70)</f>
        <v/>
      </c>
      <c r="F70" s="482" t="s">
        <v>257</v>
      </c>
      <c r="G70" s="483" t="str">
        <f>IF(【2】見・謝金!G70="","",【2】見・謝金!G70)</f>
        <v/>
      </c>
      <c r="H70" s="484" t="str">
        <f>IF(【2】見・謝金!H70="","",【2】見・謝金!H70)</f>
        <v/>
      </c>
      <c r="I70" s="1046" t="str">
        <f>IF(【2】見・謝金!I70="","",【2】見・謝金!I70)</f>
        <v/>
      </c>
      <c r="J70" s="1046"/>
      <c r="K70" s="496" t="str">
        <f>IF(【2】見・謝金!K70="","",【2】見・謝金!K70)</f>
        <v/>
      </c>
      <c r="L70" s="496" t="str">
        <f>IF(【2】見・謝金!L70="","",【2】見・謝金!L70)</f>
        <v/>
      </c>
      <c r="M70" s="484" t="str">
        <f>IF(【2】見・謝金!M70="","",【2】見・謝金!M70)</f>
        <v/>
      </c>
      <c r="N70" s="486" t="str">
        <f>IF(【2】見・謝金!N70="","",【2】見・謝金!N70)</f>
        <v/>
      </c>
      <c r="O70" s="523" t="str">
        <f>IF(【2】見・謝金!O70="","",【2】見・謝金!O70)</f>
        <v/>
      </c>
      <c r="P70" s="523" t="str">
        <f>IF(【2】見・謝金!P70="","",【2】見・謝金!P70)</f>
        <v/>
      </c>
      <c r="Q70" s="524" t="str">
        <f>IF(【2】見・謝金!Q70="","",【2】見・謝金!Q70)</f>
        <v/>
      </c>
      <c r="R70" s="530" t="str">
        <f>IF(【2】見・謝金!$R70="",IF($Q70="講師",IF($E70="","",TIME(HOUR($G70-$E70),ROUNDUP(MINUTE($G70-$E70)/30,0)*30,0)*24),""),IF(OR(【2】見・謝金!$E70&lt;&gt;$E70,【2】見・謝金!$G70&lt;&gt;$G70),TIME(HOUR($G70-$E70),ROUNDUP(MINUTE($G70-$E70)/30,0)*30,0)*24,IF($Q70&lt;&gt;"講師","",【2】見・謝金!$R70)))</f>
        <v/>
      </c>
      <c r="S70" s="526" t="str">
        <f>IF($R70="","",IF(OR($O70="",$M70=""),"",IF($P70="サブ",VLOOKUP($O70,単価表!$A$5:$C$14,MATCH($M70,単価表!$A$5:$C$5,0),0)/2,VLOOKUP($O70,単価表!$A$5:$C$14,MATCH($M70,単価表!$A$5:$C$5,0),0))))</f>
        <v/>
      </c>
      <c r="T70" s="493" t="str">
        <f t="shared" si="0"/>
        <v/>
      </c>
      <c r="U70" s="530" t="str">
        <f>IF(【2】見・謝金!$U70="",IF($Q70="検討会等参加",IF($E70="","",TIME(HOUR($G70-$E70),ROUNDUP(MINUTE($G70-$E70)/30,0)*30,0)*24),""),IF(OR(【2】見・謝金!$E70&lt;&gt;$E70,【2】見・謝金!$G70&lt;&gt;$G70),TIME(HOUR($G70-$E70),ROUNDUP(MINUTE($G70-$E70)/30,0)*30,0)*24,IF($Q70&lt;&gt;"検討会等参加","",【2】見・謝金!$U70)))</f>
        <v/>
      </c>
      <c r="V70" s="526" t="str">
        <f>IF($U70="","",IF(OR($M70="",$O70=""),"",VLOOKUP($O70,単価表!$A$5:$C$11,MATCH($M70,単価表!$A$5:$C$5,0),0)/2))</f>
        <v/>
      </c>
      <c r="W70" s="493" t="str">
        <f t="shared" si="1"/>
        <v/>
      </c>
      <c r="X70" s="486" t="str">
        <f>IF(【2】見・謝金!X70="","",【2】見・謝金!X70)</f>
        <v/>
      </c>
      <c r="Y70" s="527" t="str">
        <f>IF(【2】見・謝金!Y70="","",【2】見・謝金!Y70)</f>
        <v/>
      </c>
      <c r="Z70" s="484" t="str">
        <f>IF(【2】見・謝金!Z70="","",【2】見・謝金!Z70)</f>
        <v/>
      </c>
      <c r="AA70" s="493" t="str">
        <f t="shared" si="2"/>
        <v/>
      </c>
      <c r="AB70" s="493" t="str">
        <f t="shared" si="3"/>
        <v/>
      </c>
      <c r="AC70" s="528" t="str">
        <f>IF(【2】見・謝金!AC70="","",【2】見・謝金!AC70)</f>
        <v/>
      </c>
      <c r="AD70" s="484" t="str">
        <f>IF(【2】見・謝金!AD70="","",【2】見・謝金!AD70)</f>
        <v/>
      </c>
      <c r="AE70" s="493" t="str">
        <f t="shared" si="4"/>
        <v/>
      </c>
      <c r="AF70" s="493"/>
      <c r="AG70" s="493" t="str">
        <f t="shared" si="5"/>
        <v/>
      </c>
      <c r="AH70" s="530" t="str">
        <f>IF(【2】見・謝金!$AH70="",IF($Q70="講習料",IF($E70="","",TIME(HOUR($G70-$E70),ROUNDUP(MINUTE($G70-$E70)/30,0)*30,0)*24),""),IF(OR(【2】見・謝金!$E70&lt;&gt;$E70,【2】見・謝金!$G70&lt;&gt;$G70),TIME(HOUR($G70-$E70),ROUNDUP(MINUTE($G70-$E70)/30,0)*30,0)*24,IF($Q70&lt;&gt;"講習料","",【2】見・謝金!$AH70)))</f>
        <v/>
      </c>
      <c r="AI70" s="526" t="str">
        <f>IF($AH70="","",IF(OR($O70="",$M70=""),"",IF($P70="サブ",VLOOKUP($O70,単価表!$A$34:$C$38,MATCH($M70,単価表!$A$34:$C$34,0),0)/2,VLOOKUP($O70,単価表!$A$34:$C$38,MATCH($M70,単価表!$A$34:$C$34,0),0))))</f>
        <v/>
      </c>
      <c r="AJ70" s="493" t="str">
        <f t="shared" si="6"/>
        <v/>
      </c>
      <c r="AK70" s="530" t="str">
        <f>IF(【2】見・謝金!$AK70="",IF($Q70="検討会(法人参加)",IF($E70="","",TIME(HOUR($G70-$E70),ROUNDUP(MINUTE($G70-$E70)/30,0)*30,0)*24),""),IF(OR(【2】見・謝金!$E70&lt;&gt;$E70,【2】見・謝金!$G70&lt;&gt;$G70),TIME(HOUR($G70-$E70),ROUNDUP(MINUTE($G70-$E70)/30,0)*30,0)*24,IF($Q70&lt;&gt;"検討会(法人参加)","",【2】見・謝金!$AK70)))</f>
        <v/>
      </c>
      <c r="AL70" s="593" t="str">
        <f>IF($AK70="","",IF(OR($O70="",$M70=""),"",VLOOKUP($O70,単価表!$A$34:$C$38,MATCH($M70,単価表!$A$34:$C$34,0),0)/2))</f>
        <v/>
      </c>
      <c r="AM70" s="493" t="str">
        <f t="shared" si="7"/>
        <v/>
      </c>
      <c r="AN70" s="529"/>
      <c r="AO70" s="508" t="str">
        <f>IF(【2】見・謝金!$AO70="","",【2】見・謝金!$AO70)</f>
        <v/>
      </c>
    </row>
    <row r="71" spans="4:41" ht="27.75" customHeight="1">
      <c r="D71" s="695" t="str">
        <f>IF(【2】見・謝金!D71="","",【2】見・謝金!D71)</f>
        <v/>
      </c>
      <c r="E71" s="531" t="str">
        <f>IF(【2】見・謝金!E71="","",【2】見・謝金!E71)</f>
        <v/>
      </c>
      <c r="F71" s="482" t="s">
        <v>258</v>
      </c>
      <c r="G71" s="483" t="str">
        <f>IF(【2】見・謝金!G71="","",【2】見・謝金!G71)</f>
        <v/>
      </c>
      <c r="H71" s="484" t="str">
        <f>IF(【2】見・謝金!H71="","",【2】見・謝金!H71)</f>
        <v/>
      </c>
      <c r="I71" s="1046" t="str">
        <f>IF(【2】見・謝金!I71="","",【2】見・謝金!I71)</f>
        <v/>
      </c>
      <c r="J71" s="1046"/>
      <c r="K71" s="496" t="str">
        <f>IF(【2】見・謝金!K71="","",【2】見・謝金!K71)</f>
        <v/>
      </c>
      <c r="L71" s="496" t="str">
        <f>IF(【2】見・謝金!L71="","",【2】見・謝金!L71)</f>
        <v/>
      </c>
      <c r="M71" s="485" t="str">
        <f>IF(【2】見・謝金!M71="","",【2】見・謝金!M71)</f>
        <v/>
      </c>
      <c r="N71" s="486" t="str">
        <f>IF(【2】見・謝金!N71="","",【2】見・謝金!N71)</f>
        <v/>
      </c>
      <c r="O71" s="523" t="str">
        <f>IF(【2】見・謝金!O71="","",【2】見・謝金!O71)</f>
        <v/>
      </c>
      <c r="P71" s="523" t="str">
        <f>IF(【2】見・謝金!P71="","",【2】見・謝金!P71)</f>
        <v/>
      </c>
      <c r="Q71" s="524" t="str">
        <f>IF(【2】見・謝金!Q71="","",【2】見・謝金!Q71)</f>
        <v/>
      </c>
      <c r="R71" s="525" t="str">
        <f>IF(【2】見・謝金!$R71="",IF($Q71="講師",IF($E71="","",TIME(HOUR($G71-$E71),ROUNDUP(MINUTE($G71-$E71)/30,0)*30,0)*24),""),IF(OR(【2】見・謝金!$E71&lt;&gt;$E71,【2】見・謝金!$G71&lt;&gt;$G71),TIME(HOUR($G71-$E71),ROUNDUP(MINUTE($G71-$E71)/30,0)*30,0)*24,IF($Q71&lt;&gt;"講師","",【2】見・謝金!$R71)))</f>
        <v/>
      </c>
      <c r="S71" s="526" t="str">
        <f>IF($R71="","",IF(OR($O71="",$M71=""),"",IF($P71="サブ",VLOOKUP($O71,単価表!$A$5:$C$14,MATCH($M71,単価表!$A$5:$C$5,0),0)/2,VLOOKUP($O71,単価表!$A$5:$C$14,MATCH($M71,単価表!$A$5:$C$5,0),0))))</f>
        <v/>
      </c>
      <c r="T71" s="493" t="str">
        <f t="shared" si="0"/>
        <v/>
      </c>
      <c r="U71" s="525" t="str">
        <f>IF(【2】見・謝金!$U71="",IF($Q71="検討会等参加",IF($E71="","",TIME(HOUR($G71-$E71),ROUNDUP(MINUTE($G71-$E71)/30,0)*30,0)*24),""),IF(OR(【2】見・謝金!$E71&lt;&gt;$E71,【2】見・謝金!$G71&lt;&gt;$G71),TIME(HOUR($G71-$E71),ROUNDUP(MINUTE($G71-$E71)/30,0)*30,0)*24,IF($Q71&lt;&gt;"検討会等参加","",【2】見・謝金!$U71)))</f>
        <v/>
      </c>
      <c r="V71" s="526" t="str">
        <f>IF($U71="","",IF(OR($M71="",$O71=""),"",VLOOKUP($O71,単価表!$A$5:$C$11,MATCH($M71,単価表!$A$5:$C$5,0),0)/2))</f>
        <v/>
      </c>
      <c r="W71" s="493" t="str">
        <f t="shared" si="1"/>
        <v/>
      </c>
      <c r="X71" s="486" t="str">
        <f>IF(【2】見・謝金!X71="","",【2】見・謝金!X71)</f>
        <v/>
      </c>
      <c r="Y71" s="527" t="str">
        <f>IF(【2】見・謝金!Y71="","",【2】見・謝金!Y71)</f>
        <v/>
      </c>
      <c r="Z71" s="485" t="str">
        <f>IF(【2】見・謝金!Z71="","",【2】見・謝金!Z71)</f>
        <v/>
      </c>
      <c r="AA71" s="493" t="str">
        <f t="shared" si="2"/>
        <v/>
      </c>
      <c r="AB71" s="493" t="str">
        <f t="shared" si="3"/>
        <v/>
      </c>
      <c r="AC71" s="528" t="str">
        <f>IF(【2】見・謝金!AC71="","",【2】見・謝金!AC71)</f>
        <v/>
      </c>
      <c r="AD71" s="484" t="str">
        <f>IF(【2】見・謝金!AD71="","",【2】見・謝金!AD71)</f>
        <v/>
      </c>
      <c r="AE71" s="493" t="str">
        <f t="shared" si="4"/>
        <v/>
      </c>
      <c r="AF71" s="493"/>
      <c r="AG71" s="493" t="str">
        <f t="shared" si="5"/>
        <v/>
      </c>
      <c r="AH71" s="525" t="str">
        <f>IF(【2】見・謝金!$AH71="",IF($Q71="講習料",IF($E71="","",TIME(HOUR($G71-$E71),ROUNDUP(MINUTE($G71-$E71)/30,0)*30,0)*24),""),IF(OR(【2】見・謝金!$E71&lt;&gt;$E71,【2】見・謝金!$G71&lt;&gt;$G71),TIME(HOUR($G71-$E71),ROUNDUP(MINUTE($G71-$E71)/30,0)*30,0)*24,IF($Q71&lt;&gt;"講習料","",【2】見・謝金!$AH71)))</f>
        <v/>
      </c>
      <c r="AI71" s="526" t="str">
        <f>IF($AH71="","",IF(OR($O71="",$M71=""),"",IF($P71="サブ",VLOOKUP($O71,単価表!$A$34:$C$38,MATCH($M71,単価表!$A$34:$C$34,0),0)/2,VLOOKUP($O71,単価表!$A$34:$C$38,MATCH($M71,単価表!$A$34:$C$34,0),0))))</f>
        <v/>
      </c>
      <c r="AJ71" s="493" t="str">
        <f t="shared" si="6"/>
        <v/>
      </c>
      <c r="AK71" s="525" t="str">
        <f>IF(【2】見・謝金!$AK71="",IF($Q71="検討会(法人参加)",IF($E71="","",TIME(HOUR($G71-$E71),ROUNDUP(MINUTE($G71-$E71)/30,0)*30,0)*24),""),IF(OR(【2】見・謝金!$E71&lt;&gt;$E71,【2】見・謝金!$G71&lt;&gt;$G71),TIME(HOUR($G71-$E71),ROUNDUP(MINUTE($G71-$E71)/30,0)*30,0)*24,IF($Q71&lt;&gt;"検討会(法人参加)","",【2】見・謝金!$AK71)))</f>
        <v/>
      </c>
      <c r="AL71" s="595" t="str">
        <f>IF($AK71="","",IF(OR($O71="",$M71=""),"",VLOOKUP($O71,単価表!$A$34:$C$38,MATCH($M71,単価表!$A$34:$C$34,0),0)/2))</f>
        <v/>
      </c>
      <c r="AM71" s="493" t="str">
        <f t="shared" si="7"/>
        <v/>
      </c>
      <c r="AN71" s="529"/>
      <c r="AO71" s="508" t="str">
        <f>IF(【2】見・謝金!$AO71="","",【2】見・謝金!$AO71)</f>
        <v/>
      </c>
    </row>
    <row r="72" spans="4:41" ht="27.75" customHeight="1">
      <c r="D72" s="695" t="str">
        <f>IF(【2】見・謝金!D72="","",【2】見・謝金!D72)</f>
        <v/>
      </c>
      <c r="E72" s="531" t="str">
        <f>IF(【2】見・謝金!E72="","",【2】見・謝金!E72)</f>
        <v/>
      </c>
      <c r="F72" s="482" t="s">
        <v>257</v>
      </c>
      <c r="G72" s="483" t="str">
        <f>IF(【2】見・謝金!G72="","",【2】見・謝金!G72)</f>
        <v/>
      </c>
      <c r="H72" s="484" t="str">
        <f>IF(【2】見・謝金!H72="","",【2】見・謝金!H72)</f>
        <v/>
      </c>
      <c r="I72" s="1046" t="str">
        <f>IF(【2】見・謝金!I72="","",【2】見・謝金!I72)</f>
        <v/>
      </c>
      <c r="J72" s="1046"/>
      <c r="K72" s="496" t="str">
        <f>IF(【2】見・謝金!K72="","",【2】見・謝金!K72)</f>
        <v/>
      </c>
      <c r="L72" s="496" t="str">
        <f>IF(【2】見・謝金!L72="","",【2】見・謝金!L72)</f>
        <v/>
      </c>
      <c r="M72" s="484" t="str">
        <f>IF(【2】見・謝金!M72="","",【2】見・謝金!M72)</f>
        <v/>
      </c>
      <c r="N72" s="486" t="str">
        <f>IF(【2】見・謝金!N72="","",【2】見・謝金!N72)</f>
        <v/>
      </c>
      <c r="O72" s="523" t="str">
        <f>IF(【2】見・謝金!O72="","",【2】見・謝金!O72)</f>
        <v/>
      </c>
      <c r="P72" s="523" t="str">
        <f>IF(【2】見・謝金!P72="","",【2】見・謝金!P72)</f>
        <v/>
      </c>
      <c r="Q72" s="524" t="str">
        <f>IF(【2】見・謝金!Q72="","",【2】見・謝金!Q72)</f>
        <v/>
      </c>
      <c r="R72" s="530" t="str">
        <f>IF(【2】見・謝金!$R72="",IF($Q72="講師",IF($E72="","",TIME(HOUR($G72-$E72),ROUNDUP(MINUTE($G72-$E72)/30,0)*30,0)*24),""),IF(OR(【2】見・謝金!$E72&lt;&gt;$E72,【2】見・謝金!$G72&lt;&gt;$G72),TIME(HOUR($G72-$E72),ROUNDUP(MINUTE($G72-$E72)/30,0)*30,0)*24,IF($Q72&lt;&gt;"講師","",【2】見・謝金!$R72)))</f>
        <v/>
      </c>
      <c r="S72" s="526" t="str">
        <f>IF($R72="","",IF(OR($O72="",$M72=""),"",IF($P72="サブ",VLOOKUP($O72,単価表!$A$5:$C$14,MATCH($M72,単価表!$A$5:$C$5,0),0)/2,VLOOKUP($O72,単価表!$A$5:$C$14,MATCH($M72,単価表!$A$5:$C$5,0),0))))</f>
        <v/>
      </c>
      <c r="T72" s="493" t="str">
        <f t="shared" ref="T72:T135" si="8">IF($R72="","",IF($M72="","",(R72*S72)))</f>
        <v/>
      </c>
      <c r="U72" s="530" t="str">
        <f>IF(【2】見・謝金!$U72="",IF($Q72="検討会等参加",IF($E72="","",TIME(HOUR($G72-$E72),ROUNDUP(MINUTE($G72-$E72)/30,0)*30,0)*24),""),IF(OR(【2】見・謝金!$E72&lt;&gt;$E72,【2】見・謝金!$G72&lt;&gt;$G72),TIME(HOUR($G72-$E72),ROUNDUP(MINUTE($G72-$E72)/30,0)*30,0)*24,IF($Q72&lt;&gt;"検討会等参加","",【2】見・謝金!$U72)))</f>
        <v/>
      </c>
      <c r="V72" s="526" t="str">
        <f>IF($U72="","",IF(OR($M72="",$O72=""),"",VLOOKUP($O72,単価表!$A$5:$C$11,MATCH($M72,単価表!$A$5:$C$5,0),0)/2))</f>
        <v/>
      </c>
      <c r="W72" s="493" t="str">
        <f t="shared" ref="W72:W135" si="9">IF($U72="","",IF($M72="","",(U72*V72)))</f>
        <v/>
      </c>
      <c r="X72" s="486" t="str">
        <f>IF(【2】見・謝金!X72="","",【2】見・謝金!X72)</f>
        <v/>
      </c>
      <c r="Y72" s="527" t="str">
        <f>IF(【2】見・謝金!Y72="","",【2】見・謝金!Y72)</f>
        <v/>
      </c>
      <c r="Z72" s="484" t="str">
        <f>IF(【2】見・謝金!Z72="","",【2】見・謝金!Z72)</f>
        <v/>
      </c>
      <c r="AA72" s="493" t="str">
        <f t="shared" ref="AA72:AA135" si="10">IF(OR($Y72="",$Z72=""),"",IF($Z72="日","1,500",IF($Z72="外","5,500")))</f>
        <v/>
      </c>
      <c r="AB72" s="493" t="str">
        <f t="shared" ref="AB72:AB135" si="11">IF(OR($Y72="",$Z72=""),"",(Y72*AA72))</f>
        <v/>
      </c>
      <c r="AC72" s="528" t="str">
        <f>IF(【2】見・謝金!AC72="","",【2】見・謝金!AC72)</f>
        <v/>
      </c>
      <c r="AD72" s="484" t="str">
        <f>IF(【2】見・謝金!AD72="","",【2】見・謝金!AD72)</f>
        <v/>
      </c>
      <c r="AE72" s="493" t="str">
        <f t="shared" ref="AE72:AE135" si="12">IF(OR($AC72="",$AD72=""),"",IF(OR($AC72="見学",$AC72="視察"),"10,000",IF($AC72="手土産","3,000")))</f>
        <v/>
      </c>
      <c r="AF72" s="493"/>
      <c r="AG72" s="493" t="str">
        <f t="shared" ref="AG72:AG135" si="13">IFERROR(ROUND(IF(AF72="","",IF(AF72="8%税込",AD72*AE72/1.08,IF(AF72="10%税込",AD72*AE72/1.1))),0),"")</f>
        <v/>
      </c>
      <c r="AH72" s="530" t="str">
        <f>IF(【2】見・謝金!$AH72="",IF($Q72="講習料",IF($E72="","",TIME(HOUR($G72-$E72),ROUNDUP(MINUTE($G72-$E72)/30,0)*30,0)*24),""),IF(OR(【2】見・謝金!$E72&lt;&gt;$E72,【2】見・謝金!$G72&lt;&gt;$G72),TIME(HOUR($G72-$E72),ROUNDUP(MINUTE($G72-$E72)/30,0)*30,0)*24,IF($Q72&lt;&gt;"講習料","",【2】見・謝金!$AH72)))</f>
        <v/>
      </c>
      <c r="AI72" s="526" t="str">
        <f>IF($AH72="","",IF(OR($O72="",$M72=""),"",IF($P72="サブ",VLOOKUP($O72,単価表!$A$34:$C$38,MATCH($M72,単価表!$A$34:$C$34,0),0)/2,VLOOKUP($O72,単価表!$A$34:$C$38,MATCH($M72,単価表!$A$34:$C$34,0),0))))</f>
        <v/>
      </c>
      <c r="AJ72" s="493" t="str">
        <f t="shared" ref="AJ72:AJ135" si="14">IF($AH72="","",IF($M72="","",(AH72*AI72)))</f>
        <v/>
      </c>
      <c r="AK72" s="530" t="str">
        <f>IF(【2】見・謝金!$AK72="",IF($Q72="検討会(法人参加)",IF($E72="","",TIME(HOUR($G72-$E72),ROUNDUP(MINUTE($G72-$E72)/30,0)*30,0)*24),""),IF(OR(【2】見・謝金!$E72&lt;&gt;$E72,【2】見・謝金!$G72&lt;&gt;$G72),TIME(HOUR($G72-$E72),ROUNDUP(MINUTE($G72-$E72)/30,0)*30,0)*24,IF($Q72&lt;&gt;"検討会(法人参加)","",【2】見・謝金!$AK72)))</f>
        <v/>
      </c>
      <c r="AL72" s="593" t="str">
        <f>IF($AK72="","",IF(OR($O72="",$M72=""),"",VLOOKUP($O72,単価表!$A$34:$C$38,MATCH($M72,単価表!$A$34:$C$34,0),0)/2))</f>
        <v/>
      </c>
      <c r="AM72" s="493" t="str">
        <f t="shared" ref="AM72:AM135" si="15">IF($AK72="","",IF($M72="","",(AK72*AL72)))</f>
        <v/>
      </c>
      <c r="AN72" s="529"/>
      <c r="AO72" s="508" t="str">
        <f>IF(【2】見・謝金!$AO72="","",【2】見・謝金!$AO72)</f>
        <v/>
      </c>
    </row>
    <row r="73" spans="4:41" ht="27.75" customHeight="1">
      <c r="D73" s="695" t="str">
        <f>IF(【2】見・謝金!D73="","",【2】見・謝金!D73)</f>
        <v/>
      </c>
      <c r="E73" s="531" t="str">
        <f>IF(【2】見・謝金!E73="","",【2】見・謝金!E73)</f>
        <v/>
      </c>
      <c r="F73" s="482" t="s">
        <v>258</v>
      </c>
      <c r="G73" s="483" t="str">
        <f>IF(【2】見・謝金!G73="","",【2】見・謝金!G73)</f>
        <v/>
      </c>
      <c r="H73" s="484" t="str">
        <f>IF(【2】見・謝金!H73="","",【2】見・謝金!H73)</f>
        <v/>
      </c>
      <c r="I73" s="1046" t="str">
        <f>IF(【2】見・謝金!I73="","",【2】見・謝金!I73)</f>
        <v/>
      </c>
      <c r="J73" s="1046"/>
      <c r="K73" s="496" t="str">
        <f>IF(【2】見・謝金!K73="","",【2】見・謝金!K73)</f>
        <v/>
      </c>
      <c r="L73" s="496" t="str">
        <f>IF(【2】見・謝金!L73="","",【2】見・謝金!L73)</f>
        <v/>
      </c>
      <c r="M73" s="485" t="str">
        <f>IF(【2】見・謝金!M73="","",【2】見・謝金!M73)</f>
        <v/>
      </c>
      <c r="N73" s="486" t="str">
        <f>IF(【2】見・謝金!N73="","",【2】見・謝金!N73)</f>
        <v/>
      </c>
      <c r="O73" s="523" t="str">
        <f>IF(【2】見・謝金!O73="","",【2】見・謝金!O73)</f>
        <v/>
      </c>
      <c r="P73" s="523" t="str">
        <f>IF(【2】見・謝金!P73="","",【2】見・謝金!P73)</f>
        <v/>
      </c>
      <c r="Q73" s="524" t="str">
        <f>IF(【2】見・謝金!Q73="","",【2】見・謝金!Q73)</f>
        <v/>
      </c>
      <c r="R73" s="525" t="str">
        <f>IF(【2】見・謝金!$R73="",IF($Q73="講師",IF($E73="","",TIME(HOUR($G73-$E73),ROUNDUP(MINUTE($G73-$E73)/30,0)*30,0)*24),""),IF(OR(【2】見・謝金!$E73&lt;&gt;$E73,【2】見・謝金!$G73&lt;&gt;$G73),TIME(HOUR($G73-$E73),ROUNDUP(MINUTE($G73-$E73)/30,0)*30,0)*24,IF($Q73&lt;&gt;"講師","",【2】見・謝金!$R73)))</f>
        <v/>
      </c>
      <c r="S73" s="526" t="str">
        <f>IF($R73="","",IF(OR($O73="",$M73=""),"",IF($P73="サブ",VLOOKUP($O73,単価表!$A$5:$C$14,MATCH($M73,単価表!$A$5:$C$5,0),0)/2,VLOOKUP($O73,単価表!$A$5:$C$14,MATCH($M73,単価表!$A$5:$C$5,0),0))))</f>
        <v/>
      </c>
      <c r="T73" s="493" t="str">
        <f t="shared" si="8"/>
        <v/>
      </c>
      <c r="U73" s="525" t="str">
        <f>IF(【2】見・謝金!$U73="",IF($Q73="検討会等参加",IF($E73="","",TIME(HOUR($G73-$E73),ROUNDUP(MINUTE($G73-$E73)/30,0)*30,0)*24),""),IF(OR(【2】見・謝金!$E73&lt;&gt;$E73,【2】見・謝金!$G73&lt;&gt;$G73),TIME(HOUR($G73-$E73),ROUNDUP(MINUTE($G73-$E73)/30,0)*30,0)*24,IF($Q73&lt;&gt;"検討会等参加","",【2】見・謝金!$U73)))</f>
        <v/>
      </c>
      <c r="V73" s="526" t="str">
        <f>IF($U73="","",IF(OR($M73="",$O73=""),"",VLOOKUP($O73,単価表!$A$5:$C$11,MATCH($M73,単価表!$A$5:$C$5,0),0)/2))</f>
        <v/>
      </c>
      <c r="W73" s="493" t="str">
        <f t="shared" si="9"/>
        <v/>
      </c>
      <c r="X73" s="486" t="str">
        <f>IF(【2】見・謝金!X73="","",【2】見・謝金!X73)</f>
        <v/>
      </c>
      <c r="Y73" s="527" t="str">
        <f>IF(【2】見・謝金!Y73="","",【2】見・謝金!Y73)</f>
        <v/>
      </c>
      <c r="Z73" s="485" t="str">
        <f>IF(【2】見・謝金!Z73="","",【2】見・謝金!Z73)</f>
        <v/>
      </c>
      <c r="AA73" s="493" t="str">
        <f t="shared" si="10"/>
        <v/>
      </c>
      <c r="AB73" s="493" t="str">
        <f t="shared" si="11"/>
        <v/>
      </c>
      <c r="AC73" s="528" t="str">
        <f>IF(【2】見・謝金!AC73="","",【2】見・謝金!AC73)</f>
        <v/>
      </c>
      <c r="AD73" s="484" t="str">
        <f>IF(【2】見・謝金!AD73="","",【2】見・謝金!AD73)</f>
        <v/>
      </c>
      <c r="AE73" s="493" t="str">
        <f t="shared" si="12"/>
        <v/>
      </c>
      <c r="AF73" s="493"/>
      <c r="AG73" s="493" t="str">
        <f t="shared" si="13"/>
        <v/>
      </c>
      <c r="AH73" s="525" t="str">
        <f>IF(【2】見・謝金!$AH73="",IF($Q73="講習料",IF($E73="","",TIME(HOUR($G73-$E73),ROUNDUP(MINUTE($G73-$E73)/30,0)*30,0)*24),""),IF(OR(【2】見・謝金!$E73&lt;&gt;$E73,【2】見・謝金!$G73&lt;&gt;$G73),TIME(HOUR($G73-$E73),ROUNDUP(MINUTE($G73-$E73)/30,0)*30,0)*24,IF($Q73&lt;&gt;"講習料","",【2】見・謝金!$AH73)))</f>
        <v/>
      </c>
      <c r="AI73" s="526" t="str">
        <f>IF($AH73="","",IF(OR($O73="",$M73=""),"",IF($P73="サブ",VLOOKUP($O73,単価表!$A$34:$C$38,MATCH($M73,単価表!$A$34:$C$34,0),0)/2,VLOOKUP($O73,単価表!$A$34:$C$38,MATCH($M73,単価表!$A$34:$C$34,0),0))))</f>
        <v/>
      </c>
      <c r="AJ73" s="493" t="str">
        <f t="shared" si="14"/>
        <v/>
      </c>
      <c r="AK73" s="525" t="str">
        <f>IF(【2】見・謝金!$AK73="",IF($Q73="検討会(法人参加)",IF($E73="","",TIME(HOUR($G73-$E73),ROUNDUP(MINUTE($G73-$E73)/30,0)*30,0)*24),""),IF(OR(【2】見・謝金!$E73&lt;&gt;$E73,【2】見・謝金!$G73&lt;&gt;$G73),TIME(HOUR($G73-$E73),ROUNDUP(MINUTE($G73-$E73)/30,0)*30,0)*24,IF($Q73&lt;&gt;"検討会(法人参加)","",【2】見・謝金!$AK73)))</f>
        <v/>
      </c>
      <c r="AL73" s="595" t="str">
        <f>IF($AK73="","",IF(OR($O73="",$M73=""),"",VLOOKUP($O73,単価表!$A$34:$C$38,MATCH($M73,単価表!$A$34:$C$34,0),0)/2))</f>
        <v/>
      </c>
      <c r="AM73" s="493" t="str">
        <f t="shared" si="15"/>
        <v/>
      </c>
      <c r="AN73" s="529"/>
      <c r="AO73" s="508" t="str">
        <f>IF(【2】見・謝金!$AO73="","",【2】見・謝金!$AO73)</f>
        <v/>
      </c>
    </row>
    <row r="74" spans="4:41" ht="27.75" customHeight="1">
      <c r="D74" s="695" t="str">
        <f>IF(【2】見・謝金!D74="","",【2】見・謝金!D74)</f>
        <v/>
      </c>
      <c r="E74" s="531" t="str">
        <f>IF(【2】見・謝金!E74="","",【2】見・謝金!E74)</f>
        <v/>
      </c>
      <c r="F74" s="482" t="s">
        <v>257</v>
      </c>
      <c r="G74" s="483" t="str">
        <f>IF(【2】見・謝金!G74="","",【2】見・謝金!G74)</f>
        <v/>
      </c>
      <c r="H74" s="484" t="str">
        <f>IF(【2】見・謝金!H74="","",【2】見・謝金!H74)</f>
        <v/>
      </c>
      <c r="I74" s="1046" t="str">
        <f>IF(【2】見・謝金!I74="","",【2】見・謝金!I74)</f>
        <v/>
      </c>
      <c r="J74" s="1046"/>
      <c r="K74" s="496" t="str">
        <f>IF(【2】見・謝金!K74="","",【2】見・謝金!K74)</f>
        <v/>
      </c>
      <c r="L74" s="496" t="str">
        <f>IF(【2】見・謝金!L74="","",【2】見・謝金!L74)</f>
        <v/>
      </c>
      <c r="M74" s="484" t="str">
        <f>IF(【2】見・謝金!M74="","",【2】見・謝金!M74)</f>
        <v/>
      </c>
      <c r="N74" s="486" t="str">
        <f>IF(【2】見・謝金!N74="","",【2】見・謝金!N74)</f>
        <v/>
      </c>
      <c r="O74" s="523" t="str">
        <f>IF(【2】見・謝金!O74="","",【2】見・謝金!O74)</f>
        <v/>
      </c>
      <c r="P74" s="523" t="str">
        <f>IF(【2】見・謝金!P74="","",【2】見・謝金!P74)</f>
        <v/>
      </c>
      <c r="Q74" s="524" t="str">
        <f>IF(【2】見・謝金!Q74="","",【2】見・謝金!Q74)</f>
        <v/>
      </c>
      <c r="R74" s="530" t="str">
        <f>IF(【2】見・謝金!$R74="",IF($Q74="講師",IF($E74="","",TIME(HOUR($G74-$E74),ROUNDUP(MINUTE($G74-$E74)/30,0)*30,0)*24),""),IF(OR(【2】見・謝金!$E74&lt;&gt;$E74,【2】見・謝金!$G74&lt;&gt;$G74),TIME(HOUR($G74-$E74),ROUNDUP(MINUTE($G74-$E74)/30,0)*30,0)*24,IF($Q74&lt;&gt;"講師","",【2】見・謝金!$R74)))</f>
        <v/>
      </c>
      <c r="S74" s="526" t="str">
        <f>IF($R74="","",IF(OR($O74="",$M74=""),"",IF($P74="サブ",VLOOKUP($O74,単価表!$A$5:$C$14,MATCH($M74,単価表!$A$5:$C$5,0),0)/2,VLOOKUP($O74,単価表!$A$5:$C$14,MATCH($M74,単価表!$A$5:$C$5,0),0))))</f>
        <v/>
      </c>
      <c r="T74" s="493" t="str">
        <f t="shared" si="8"/>
        <v/>
      </c>
      <c r="U74" s="530" t="str">
        <f>IF(【2】見・謝金!$U74="",IF($Q74="検討会等参加",IF($E74="","",TIME(HOUR($G74-$E74),ROUNDUP(MINUTE($G74-$E74)/30,0)*30,0)*24),""),IF(OR(【2】見・謝金!$E74&lt;&gt;$E74,【2】見・謝金!$G74&lt;&gt;$G74),TIME(HOUR($G74-$E74),ROUNDUP(MINUTE($G74-$E74)/30,0)*30,0)*24,IF($Q74&lt;&gt;"検討会等参加","",【2】見・謝金!$U74)))</f>
        <v/>
      </c>
      <c r="V74" s="526" t="str">
        <f>IF($U74="","",IF(OR($M74="",$O74=""),"",VLOOKUP($O74,単価表!$A$5:$C$11,MATCH($M74,単価表!$A$5:$C$5,0),0)/2))</f>
        <v/>
      </c>
      <c r="W74" s="493" t="str">
        <f t="shared" si="9"/>
        <v/>
      </c>
      <c r="X74" s="486" t="str">
        <f>IF(【2】見・謝金!X74="","",【2】見・謝金!X74)</f>
        <v/>
      </c>
      <c r="Y74" s="527" t="str">
        <f>IF(【2】見・謝金!Y74="","",【2】見・謝金!Y74)</f>
        <v/>
      </c>
      <c r="Z74" s="484" t="str">
        <f>IF(【2】見・謝金!Z74="","",【2】見・謝金!Z74)</f>
        <v/>
      </c>
      <c r="AA74" s="493" t="str">
        <f t="shared" si="10"/>
        <v/>
      </c>
      <c r="AB74" s="493" t="str">
        <f t="shared" si="11"/>
        <v/>
      </c>
      <c r="AC74" s="528" t="str">
        <f>IF(【2】見・謝金!AC74="","",【2】見・謝金!AC74)</f>
        <v/>
      </c>
      <c r="AD74" s="484" t="str">
        <f>IF(【2】見・謝金!AD74="","",【2】見・謝金!AD74)</f>
        <v/>
      </c>
      <c r="AE74" s="493" t="str">
        <f t="shared" si="12"/>
        <v/>
      </c>
      <c r="AF74" s="493"/>
      <c r="AG74" s="493" t="str">
        <f t="shared" si="13"/>
        <v/>
      </c>
      <c r="AH74" s="530" t="str">
        <f>IF(【2】見・謝金!$AH74="",IF($Q74="講習料",IF($E74="","",TIME(HOUR($G74-$E74),ROUNDUP(MINUTE($G74-$E74)/30,0)*30,0)*24),""),IF(OR(【2】見・謝金!$E74&lt;&gt;$E74,【2】見・謝金!$G74&lt;&gt;$G74),TIME(HOUR($G74-$E74),ROUNDUP(MINUTE($G74-$E74)/30,0)*30,0)*24,IF($Q74&lt;&gt;"講習料","",【2】見・謝金!$AH74)))</f>
        <v/>
      </c>
      <c r="AI74" s="526" t="str">
        <f>IF($AH74="","",IF(OR($O74="",$M74=""),"",IF($P74="サブ",VLOOKUP($O74,単価表!$A$34:$C$38,MATCH($M74,単価表!$A$34:$C$34,0),0)/2,VLOOKUP($O74,単価表!$A$34:$C$38,MATCH($M74,単価表!$A$34:$C$34,0),0))))</f>
        <v/>
      </c>
      <c r="AJ74" s="493" t="str">
        <f t="shared" si="14"/>
        <v/>
      </c>
      <c r="AK74" s="530" t="str">
        <f>IF(【2】見・謝金!$AK74="",IF($Q74="検討会(法人参加)",IF($E74="","",TIME(HOUR($G74-$E74),ROUNDUP(MINUTE($G74-$E74)/30,0)*30,0)*24),""),IF(OR(【2】見・謝金!$E74&lt;&gt;$E74,【2】見・謝金!$G74&lt;&gt;$G74),TIME(HOUR($G74-$E74),ROUNDUP(MINUTE($G74-$E74)/30,0)*30,0)*24,IF($Q74&lt;&gt;"検討会(法人参加)","",【2】見・謝金!$AK74)))</f>
        <v/>
      </c>
      <c r="AL74" s="593" t="str">
        <f>IF($AK74="","",IF(OR($O74="",$M74=""),"",VLOOKUP($O74,単価表!$A$34:$C$38,MATCH($M74,単価表!$A$34:$C$34,0),0)/2))</f>
        <v/>
      </c>
      <c r="AM74" s="493" t="str">
        <f t="shared" si="15"/>
        <v/>
      </c>
      <c r="AN74" s="529"/>
      <c r="AO74" s="508" t="str">
        <f>IF(【2】見・謝金!$AO74="","",【2】見・謝金!$AO74)</f>
        <v/>
      </c>
    </row>
    <row r="75" spans="4:41" ht="27.75" customHeight="1">
      <c r="D75" s="695" t="str">
        <f>IF(【2】見・謝金!D75="","",【2】見・謝金!D75)</f>
        <v/>
      </c>
      <c r="E75" s="531" t="str">
        <f>IF(【2】見・謝金!E75="","",【2】見・謝金!E75)</f>
        <v/>
      </c>
      <c r="F75" s="482" t="s">
        <v>258</v>
      </c>
      <c r="G75" s="483" t="str">
        <f>IF(【2】見・謝金!G75="","",【2】見・謝金!G75)</f>
        <v/>
      </c>
      <c r="H75" s="484" t="str">
        <f>IF(【2】見・謝金!H75="","",【2】見・謝金!H75)</f>
        <v/>
      </c>
      <c r="I75" s="1046" t="str">
        <f>IF(【2】見・謝金!I75="","",【2】見・謝金!I75)</f>
        <v/>
      </c>
      <c r="J75" s="1046"/>
      <c r="K75" s="496" t="str">
        <f>IF(【2】見・謝金!K75="","",【2】見・謝金!K75)</f>
        <v/>
      </c>
      <c r="L75" s="496" t="str">
        <f>IF(【2】見・謝金!L75="","",【2】見・謝金!L75)</f>
        <v/>
      </c>
      <c r="M75" s="485" t="str">
        <f>IF(【2】見・謝金!M75="","",【2】見・謝金!M75)</f>
        <v/>
      </c>
      <c r="N75" s="486" t="str">
        <f>IF(【2】見・謝金!N75="","",【2】見・謝金!N75)</f>
        <v/>
      </c>
      <c r="O75" s="523" t="str">
        <f>IF(【2】見・謝金!O75="","",【2】見・謝金!O75)</f>
        <v/>
      </c>
      <c r="P75" s="523" t="str">
        <f>IF(【2】見・謝金!P75="","",【2】見・謝金!P75)</f>
        <v/>
      </c>
      <c r="Q75" s="524" t="str">
        <f>IF(【2】見・謝金!Q75="","",【2】見・謝金!Q75)</f>
        <v/>
      </c>
      <c r="R75" s="525" t="str">
        <f>IF(【2】見・謝金!$R75="",IF($Q75="講師",IF($E75="","",TIME(HOUR($G75-$E75),ROUNDUP(MINUTE($G75-$E75)/30,0)*30,0)*24),""),IF(OR(【2】見・謝金!$E75&lt;&gt;$E75,【2】見・謝金!$G75&lt;&gt;$G75),TIME(HOUR($G75-$E75),ROUNDUP(MINUTE($G75-$E75)/30,0)*30,0)*24,IF($Q75&lt;&gt;"講師","",【2】見・謝金!$R75)))</f>
        <v/>
      </c>
      <c r="S75" s="526" t="str">
        <f>IF($R75="","",IF(OR($O75="",$M75=""),"",IF($P75="サブ",VLOOKUP($O75,単価表!$A$5:$C$14,MATCH($M75,単価表!$A$5:$C$5,0),0)/2,VLOOKUP($O75,単価表!$A$5:$C$14,MATCH($M75,単価表!$A$5:$C$5,0),0))))</f>
        <v/>
      </c>
      <c r="T75" s="493" t="str">
        <f t="shared" si="8"/>
        <v/>
      </c>
      <c r="U75" s="525" t="str">
        <f>IF(【2】見・謝金!$U75="",IF($Q75="検討会等参加",IF($E75="","",TIME(HOUR($G75-$E75),ROUNDUP(MINUTE($G75-$E75)/30,0)*30,0)*24),""),IF(OR(【2】見・謝金!$E75&lt;&gt;$E75,【2】見・謝金!$G75&lt;&gt;$G75),TIME(HOUR($G75-$E75),ROUNDUP(MINUTE($G75-$E75)/30,0)*30,0)*24,IF($Q75&lt;&gt;"検討会等参加","",【2】見・謝金!$U75)))</f>
        <v/>
      </c>
      <c r="V75" s="526" t="str">
        <f>IF($U75="","",IF(OR($M75="",$O75=""),"",VLOOKUP($O75,単価表!$A$5:$C$11,MATCH($M75,単価表!$A$5:$C$5,0),0)/2))</f>
        <v/>
      </c>
      <c r="W75" s="493" t="str">
        <f t="shared" si="9"/>
        <v/>
      </c>
      <c r="X75" s="486" t="str">
        <f>IF(【2】見・謝金!X75="","",【2】見・謝金!X75)</f>
        <v/>
      </c>
      <c r="Y75" s="527" t="str">
        <f>IF(【2】見・謝金!Y75="","",【2】見・謝金!Y75)</f>
        <v/>
      </c>
      <c r="Z75" s="485" t="str">
        <f>IF(【2】見・謝金!Z75="","",【2】見・謝金!Z75)</f>
        <v/>
      </c>
      <c r="AA75" s="493" t="str">
        <f t="shared" si="10"/>
        <v/>
      </c>
      <c r="AB75" s="493" t="str">
        <f t="shared" si="11"/>
        <v/>
      </c>
      <c r="AC75" s="528" t="str">
        <f>IF(【2】見・謝金!AC75="","",【2】見・謝金!AC75)</f>
        <v/>
      </c>
      <c r="AD75" s="484" t="str">
        <f>IF(【2】見・謝金!AD75="","",【2】見・謝金!AD75)</f>
        <v/>
      </c>
      <c r="AE75" s="493" t="str">
        <f t="shared" si="12"/>
        <v/>
      </c>
      <c r="AF75" s="493"/>
      <c r="AG75" s="493" t="str">
        <f t="shared" si="13"/>
        <v/>
      </c>
      <c r="AH75" s="525" t="str">
        <f>IF(【2】見・謝金!$AH75="",IF($Q75="講習料",IF($E75="","",TIME(HOUR($G75-$E75),ROUNDUP(MINUTE($G75-$E75)/30,0)*30,0)*24),""),IF(OR(【2】見・謝金!$E75&lt;&gt;$E75,【2】見・謝金!$G75&lt;&gt;$G75),TIME(HOUR($G75-$E75),ROUNDUP(MINUTE($G75-$E75)/30,0)*30,0)*24,IF($Q75&lt;&gt;"講習料","",【2】見・謝金!$AH75)))</f>
        <v/>
      </c>
      <c r="AI75" s="526" t="str">
        <f>IF($AH75="","",IF(OR($O75="",$M75=""),"",IF($P75="サブ",VLOOKUP($O75,単価表!$A$34:$C$38,MATCH($M75,単価表!$A$34:$C$34,0),0)/2,VLOOKUP($O75,単価表!$A$34:$C$38,MATCH($M75,単価表!$A$34:$C$34,0),0))))</f>
        <v/>
      </c>
      <c r="AJ75" s="493" t="str">
        <f t="shared" si="14"/>
        <v/>
      </c>
      <c r="AK75" s="525" t="str">
        <f>IF(【2】見・謝金!$AK75="",IF($Q75="検討会(法人参加)",IF($E75="","",TIME(HOUR($G75-$E75),ROUNDUP(MINUTE($G75-$E75)/30,0)*30,0)*24),""),IF(OR(【2】見・謝金!$E75&lt;&gt;$E75,【2】見・謝金!$G75&lt;&gt;$G75),TIME(HOUR($G75-$E75),ROUNDUP(MINUTE($G75-$E75)/30,0)*30,0)*24,IF($Q75&lt;&gt;"検討会(法人参加)","",【2】見・謝金!$AK75)))</f>
        <v/>
      </c>
      <c r="AL75" s="595" t="str">
        <f>IF($AK75="","",IF(OR($O75="",$M75=""),"",VLOOKUP($O75,単価表!$A$34:$C$38,MATCH($M75,単価表!$A$34:$C$34,0),0)/2))</f>
        <v/>
      </c>
      <c r="AM75" s="493" t="str">
        <f t="shared" si="15"/>
        <v/>
      </c>
      <c r="AN75" s="529"/>
      <c r="AO75" s="508" t="str">
        <f>IF(【2】見・謝金!$AO75="","",【2】見・謝金!$AO75)</f>
        <v/>
      </c>
    </row>
    <row r="76" spans="4:41" ht="27.75" customHeight="1">
      <c r="D76" s="695" t="str">
        <f>IF(【2】見・謝金!D76="","",【2】見・謝金!D76)</f>
        <v/>
      </c>
      <c r="E76" s="531" t="str">
        <f>IF(【2】見・謝金!E76="","",【2】見・謝金!E76)</f>
        <v/>
      </c>
      <c r="F76" s="482" t="s">
        <v>257</v>
      </c>
      <c r="G76" s="483" t="str">
        <f>IF(【2】見・謝金!G76="","",【2】見・謝金!G76)</f>
        <v/>
      </c>
      <c r="H76" s="484" t="str">
        <f>IF(【2】見・謝金!H76="","",【2】見・謝金!H76)</f>
        <v/>
      </c>
      <c r="I76" s="1046" t="str">
        <f>IF(【2】見・謝金!I76="","",【2】見・謝金!I76)</f>
        <v/>
      </c>
      <c r="J76" s="1046"/>
      <c r="K76" s="496" t="str">
        <f>IF(【2】見・謝金!K76="","",【2】見・謝金!K76)</f>
        <v/>
      </c>
      <c r="L76" s="496" t="str">
        <f>IF(【2】見・謝金!L76="","",【2】見・謝金!L76)</f>
        <v/>
      </c>
      <c r="M76" s="484" t="str">
        <f>IF(【2】見・謝金!M76="","",【2】見・謝金!M76)</f>
        <v/>
      </c>
      <c r="N76" s="486" t="str">
        <f>IF(【2】見・謝金!N76="","",【2】見・謝金!N76)</f>
        <v/>
      </c>
      <c r="O76" s="523" t="str">
        <f>IF(【2】見・謝金!O76="","",【2】見・謝金!O76)</f>
        <v/>
      </c>
      <c r="P76" s="523" t="str">
        <f>IF(【2】見・謝金!P76="","",【2】見・謝金!P76)</f>
        <v/>
      </c>
      <c r="Q76" s="524" t="str">
        <f>IF(【2】見・謝金!Q76="","",【2】見・謝金!Q76)</f>
        <v/>
      </c>
      <c r="R76" s="530" t="str">
        <f>IF(【2】見・謝金!$R76="",IF($Q76="講師",IF($E76="","",TIME(HOUR($G76-$E76),ROUNDUP(MINUTE($G76-$E76)/30,0)*30,0)*24),""),IF(OR(【2】見・謝金!$E76&lt;&gt;$E76,【2】見・謝金!$G76&lt;&gt;$G76),TIME(HOUR($G76-$E76),ROUNDUP(MINUTE($G76-$E76)/30,0)*30,0)*24,IF($Q76&lt;&gt;"講師","",【2】見・謝金!$R76)))</f>
        <v/>
      </c>
      <c r="S76" s="526" t="str">
        <f>IF($R76="","",IF(OR($O76="",$M76=""),"",IF($P76="サブ",VLOOKUP($O76,単価表!$A$5:$C$14,MATCH($M76,単価表!$A$5:$C$5,0),0)/2,VLOOKUP($O76,単価表!$A$5:$C$14,MATCH($M76,単価表!$A$5:$C$5,0),0))))</f>
        <v/>
      </c>
      <c r="T76" s="493" t="str">
        <f t="shared" si="8"/>
        <v/>
      </c>
      <c r="U76" s="530" t="str">
        <f>IF(【2】見・謝金!$U76="",IF($Q76="検討会等参加",IF($E76="","",TIME(HOUR($G76-$E76),ROUNDUP(MINUTE($G76-$E76)/30,0)*30,0)*24),""),IF(OR(【2】見・謝金!$E76&lt;&gt;$E76,【2】見・謝金!$G76&lt;&gt;$G76),TIME(HOUR($G76-$E76),ROUNDUP(MINUTE($G76-$E76)/30,0)*30,0)*24,IF($Q76&lt;&gt;"検討会等参加","",【2】見・謝金!$U76)))</f>
        <v/>
      </c>
      <c r="V76" s="526" t="str">
        <f>IF($U76="","",IF(OR($M76="",$O76=""),"",VLOOKUP($O76,単価表!$A$5:$C$11,MATCH($M76,単価表!$A$5:$C$5,0),0)/2))</f>
        <v/>
      </c>
      <c r="W76" s="493" t="str">
        <f t="shared" si="9"/>
        <v/>
      </c>
      <c r="X76" s="486" t="str">
        <f>IF(【2】見・謝金!X76="","",【2】見・謝金!X76)</f>
        <v/>
      </c>
      <c r="Y76" s="527" t="str">
        <f>IF(【2】見・謝金!Y76="","",【2】見・謝金!Y76)</f>
        <v/>
      </c>
      <c r="Z76" s="484" t="str">
        <f>IF(【2】見・謝金!Z76="","",【2】見・謝金!Z76)</f>
        <v/>
      </c>
      <c r="AA76" s="493" t="str">
        <f t="shared" si="10"/>
        <v/>
      </c>
      <c r="AB76" s="493" t="str">
        <f t="shared" si="11"/>
        <v/>
      </c>
      <c r="AC76" s="528" t="str">
        <f>IF(【2】見・謝金!AC76="","",【2】見・謝金!AC76)</f>
        <v/>
      </c>
      <c r="AD76" s="484" t="str">
        <f>IF(【2】見・謝金!AD76="","",【2】見・謝金!AD76)</f>
        <v/>
      </c>
      <c r="AE76" s="493" t="str">
        <f t="shared" si="12"/>
        <v/>
      </c>
      <c r="AF76" s="493"/>
      <c r="AG76" s="493" t="str">
        <f t="shared" si="13"/>
        <v/>
      </c>
      <c r="AH76" s="530" t="str">
        <f>IF(【2】見・謝金!$AH76="",IF($Q76="講習料",IF($E76="","",TIME(HOUR($G76-$E76),ROUNDUP(MINUTE($G76-$E76)/30,0)*30,0)*24),""),IF(OR(【2】見・謝金!$E76&lt;&gt;$E76,【2】見・謝金!$G76&lt;&gt;$G76),TIME(HOUR($G76-$E76),ROUNDUP(MINUTE($G76-$E76)/30,0)*30,0)*24,IF($Q76&lt;&gt;"講習料","",【2】見・謝金!$AH76)))</f>
        <v/>
      </c>
      <c r="AI76" s="526" t="str">
        <f>IF($AH76="","",IF(OR($O76="",$M76=""),"",IF($P76="サブ",VLOOKUP($O76,単価表!$A$34:$C$38,MATCH($M76,単価表!$A$34:$C$34,0),0)/2,VLOOKUP($O76,単価表!$A$34:$C$38,MATCH($M76,単価表!$A$34:$C$34,0),0))))</f>
        <v/>
      </c>
      <c r="AJ76" s="493" t="str">
        <f t="shared" si="14"/>
        <v/>
      </c>
      <c r="AK76" s="530" t="str">
        <f>IF(【2】見・謝金!$AK76="",IF($Q76="検討会(法人参加)",IF($E76="","",TIME(HOUR($G76-$E76),ROUNDUP(MINUTE($G76-$E76)/30,0)*30,0)*24),""),IF(OR(【2】見・謝金!$E76&lt;&gt;$E76,【2】見・謝金!$G76&lt;&gt;$G76),TIME(HOUR($G76-$E76),ROUNDUP(MINUTE($G76-$E76)/30,0)*30,0)*24,IF($Q76&lt;&gt;"検討会(法人参加)","",【2】見・謝金!$AK76)))</f>
        <v/>
      </c>
      <c r="AL76" s="593" t="str">
        <f>IF($AK76="","",IF(OR($O76="",$M76=""),"",VLOOKUP($O76,単価表!$A$34:$C$38,MATCH($M76,単価表!$A$34:$C$34,0),0)/2))</f>
        <v/>
      </c>
      <c r="AM76" s="493" t="str">
        <f t="shared" si="15"/>
        <v/>
      </c>
      <c r="AN76" s="529"/>
      <c r="AO76" s="508" t="str">
        <f>IF(【2】見・謝金!$AO76="","",【2】見・謝金!$AO76)</f>
        <v/>
      </c>
    </row>
    <row r="77" spans="4:41" ht="27.75" customHeight="1">
      <c r="D77" s="695" t="str">
        <f>IF(【2】見・謝金!D77="","",【2】見・謝金!D77)</f>
        <v/>
      </c>
      <c r="E77" s="531" t="str">
        <f>IF(【2】見・謝金!E77="","",【2】見・謝金!E77)</f>
        <v/>
      </c>
      <c r="F77" s="482" t="s">
        <v>258</v>
      </c>
      <c r="G77" s="483" t="str">
        <f>IF(【2】見・謝金!G77="","",【2】見・謝金!G77)</f>
        <v/>
      </c>
      <c r="H77" s="484" t="str">
        <f>IF(【2】見・謝金!H77="","",【2】見・謝金!H77)</f>
        <v/>
      </c>
      <c r="I77" s="1046" t="str">
        <f>IF(【2】見・謝金!I77="","",【2】見・謝金!I77)</f>
        <v/>
      </c>
      <c r="J77" s="1046"/>
      <c r="K77" s="496" t="str">
        <f>IF(【2】見・謝金!K77="","",【2】見・謝金!K77)</f>
        <v/>
      </c>
      <c r="L77" s="496" t="str">
        <f>IF(【2】見・謝金!L77="","",【2】見・謝金!L77)</f>
        <v/>
      </c>
      <c r="M77" s="485" t="str">
        <f>IF(【2】見・謝金!M77="","",【2】見・謝金!M77)</f>
        <v/>
      </c>
      <c r="N77" s="486" t="str">
        <f>IF(【2】見・謝金!N77="","",【2】見・謝金!N77)</f>
        <v/>
      </c>
      <c r="O77" s="523" t="str">
        <f>IF(【2】見・謝金!O77="","",【2】見・謝金!O77)</f>
        <v/>
      </c>
      <c r="P77" s="523" t="str">
        <f>IF(【2】見・謝金!P77="","",【2】見・謝金!P77)</f>
        <v/>
      </c>
      <c r="Q77" s="524" t="str">
        <f>IF(【2】見・謝金!Q77="","",【2】見・謝金!Q77)</f>
        <v/>
      </c>
      <c r="R77" s="525" t="str">
        <f>IF(【2】見・謝金!$R77="",IF($Q77="講師",IF($E77="","",TIME(HOUR($G77-$E77),ROUNDUP(MINUTE($G77-$E77)/30,0)*30,0)*24),""),IF(OR(【2】見・謝金!$E77&lt;&gt;$E77,【2】見・謝金!$G77&lt;&gt;$G77),TIME(HOUR($G77-$E77),ROUNDUP(MINUTE($G77-$E77)/30,0)*30,0)*24,IF($Q77&lt;&gt;"講師","",【2】見・謝金!$R77)))</f>
        <v/>
      </c>
      <c r="S77" s="526" t="str">
        <f>IF($R77="","",IF(OR($O77="",$M77=""),"",IF($P77="サブ",VLOOKUP($O77,単価表!$A$5:$C$14,MATCH($M77,単価表!$A$5:$C$5,0),0)/2,VLOOKUP($O77,単価表!$A$5:$C$14,MATCH($M77,単価表!$A$5:$C$5,0),0))))</f>
        <v/>
      </c>
      <c r="T77" s="493" t="str">
        <f t="shared" si="8"/>
        <v/>
      </c>
      <c r="U77" s="525" t="str">
        <f>IF(【2】見・謝金!$U77="",IF($Q77="検討会等参加",IF($E77="","",TIME(HOUR($G77-$E77),ROUNDUP(MINUTE($G77-$E77)/30,0)*30,0)*24),""),IF(OR(【2】見・謝金!$E77&lt;&gt;$E77,【2】見・謝金!$G77&lt;&gt;$G77),TIME(HOUR($G77-$E77),ROUNDUP(MINUTE($G77-$E77)/30,0)*30,0)*24,IF($Q77&lt;&gt;"検討会等参加","",【2】見・謝金!$U77)))</f>
        <v/>
      </c>
      <c r="V77" s="526" t="str">
        <f>IF($U77="","",IF(OR($M77="",$O77=""),"",VLOOKUP($O77,単価表!$A$5:$C$11,MATCH($M77,単価表!$A$5:$C$5,0),0)/2))</f>
        <v/>
      </c>
      <c r="W77" s="493" t="str">
        <f t="shared" si="9"/>
        <v/>
      </c>
      <c r="X77" s="486" t="str">
        <f>IF(【2】見・謝金!X77="","",【2】見・謝金!X77)</f>
        <v/>
      </c>
      <c r="Y77" s="527" t="str">
        <f>IF(【2】見・謝金!Y77="","",【2】見・謝金!Y77)</f>
        <v/>
      </c>
      <c r="Z77" s="485" t="str">
        <f>IF(【2】見・謝金!Z77="","",【2】見・謝金!Z77)</f>
        <v/>
      </c>
      <c r="AA77" s="493" t="str">
        <f t="shared" si="10"/>
        <v/>
      </c>
      <c r="AB77" s="493" t="str">
        <f t="shared" si="11"/>
        <v/>
      </c>
      <c r="AC77" s="528" t="str">
        <f>IF(【2】見・謝金!AC77="","",【2】見・謝金!AC77)</f>
        <v/>
      </c>
      <c r="AD77" s="484" t="str">
        <f>IF(【2】見・謝金!AD77="","",【2】見・謝金!AD77)</f>
        <v/>
      </c>
      <c r="AE77" s="493" t="str">
        <f t="shared" si="12"/>
        <v/>
      </c>
      <c r="AF77" s="493"/>
      <c r="AG77" s="493" t="str">
        <f t="shared" si="13"/>
        <v/>
      </c>
      <c r="AH77" s="525" t="str">
        <f>IF(【2】見・謝金!$AH77="",IF($Q77="講習料",IF($E77="","",TIME(HOUR($G77-$E77),ROUNDUP(MINUTE($G77-$E77)/30,0)*30,0)*24),""),IF(OR(【2】見・謝金!$E77&lt;&gt;$E77,【2】見・謝金!$G77&lt;&gt;$G77),TIME(HOUR($G77-$E77),ROUNDUP(MINUTE($G77-$E77)/30,0)*30,0)*24,IF($Q77&lt;&gt;"講習料","",【2】見・謝金!$AH77)))</f>
        <v/>
      </c>
      <c r="AI77" s="526" t="str">
        <f>IF($AH77="","",IF(OR($O77="",$M77=""),"",IF($P77="サブ",VLOOKUP($O77,単価表!$A$34:$C$38,MATCH($M77,単価表!$A$34:$C$34,0),0)/2,VLOOKUP($O77,単価表!$A$34:$C$38,MATCH($M77,単価表!$A$34:$C$34,0),0))))</f>
        <v/>
      </c>
      <c r="AJ77" s="493" t="str">
        <f t="shared" si="14"/>
        <v/>
      </c>
      <c r="AK77" s="525" t="str">
        <f>IF(【2】見・謝金!$AK77="",IF($Q77="検討会(法人参加)",IF($E77="","",TIME(HOUR($G77-$E77),ROUNDUP(MINUTE($G77-$E77)/30,0)*30,0)*24),""),IF(OR(【2】見・謝金!$E77&lt;&gt;$E77,【2】見・謝金!$G77&lt;&gt;$G77),TIME(HOUR($G77-$E77),ROUNDUP(MINUTE($G77-$E77)/30,0)*30,0)*24,IF($Q77&lt;&gt;"検討会(法人参加)","",【2】見・謝金!$AK77)))</f>
        <v/>
      </c>
      <c r="AL77" s="595" t="str">
        <f>IF($AK77="","",IF(OR($O77="",$M77=""),"",VLOOKUP($O77,単価表!$A$34:$C$38,MATCH($M77,単価表!$A$34:$C$34,0),0)/2))</f>
        <v/>
      </c>
      <c r="AM77" s="493" t="str">
        <f t="shared" si="15"/>
        <v/>
      </c>
      <c r="AN77" s="529"/>
      <c r="AO77" s="508" t="str">
        <f>IF(【2】見・謝金!$AO77="","",【2】見・謝金!$AO77)</f>
        <v/>
      </c>
    </row>
    <row r="78" spans="4:41" ht="27.75" customHeight="1">
      <c r="D78" s="695" t="str">
        <f>IF(【2】見・謝金!D78="","",【2】見・謝金!D78)</f>
        <v/>
      </c>
      <c r="E78" s="531" t="str">
        <f>IF(【2】見・謝金!E78="","",【2】見・謝金!E78)</f>
        <v/>
      </c>
      <c r="F78" s="482" t="s">
        <v>257</v>
      </c>
      <c r="G78" s="483" t="str">
        <f>IF(【2】見・謝金!G78="","",【2】見・謝金!G78)</f>
        <v/>
      </c>
      <c r="H78" s="484" t="str">
        <f>IF(【2】見・謝金!H78="","",【2】見・謝金!H78)</f>
        <v/>
      </c>
      <c r="I78" s="1046" t="str">
        <f>IF(【2】見・謝金!I78="","",【2】見・謝金!I78)</f>
        <v/>
      </c>
      <c r="J78" s="1046"/>
      <c r="K78" s="496" t="str">
        <f>IF(【2】見・謝金!K78="","",【2】見・謝金!K78)</f>
        <v/>
      </c>
      <c r="L78" s="496" t="str">
        <f>IF(【2】見・謝金!L78="","",【2】見・謝金!L78)</f>
        <v/>
      </c>
      <c r="M78" s="484" t="str">
        <f>IF(【2】見・謝金!M78="","",【2】見・謝金!M78)</f>
        <v/>
      </c>
      <c r="N78" s="486" t="str">
        <f>IF(【2】見・謝金!N78="","",【2】見・謝金!N78)</f>
        <v/>
      </c>
      <c r="O78" s="523" t="str">
        <f>IF(【2】見・謝金!O78="","",【2】見・謝金!O78)</f>
        <v/>
      </c>
      <c r="P78" s="523" t="str">
        <f>IF(【2】見・謝金!P78="","",【2】見・謝金!P78)</f>
        <v/>
      </c>
      <c r="Q78" s="524" t="str">
        <f>IF(【2】見・謝金!Q78="","",【2】見・謝金!Q78)</f>
        <v/>
      </c>
      <c r="R78" s="530" t="str">
        <f>IF(【2】見・謝金!$R78="",IF($Q78="講師",IF($E78="","",TIME(HOUR($G78-$E78),ROUNDUP(MINUTE($G78-$E78)/30,0)*30,0)*24),""),IF(OR(【2】見・謝金!$E78&lt;&gt;$E78,【2】見・謝金!$G78&lt;&gt;$G78),TIME(HOUR($G78-$E78),ROUNDUP(MINUTE($G78-$E78)/30,0)*30,0)*24,IF($Q78&lt;&gt;"講師","",【2】見・謝金!$R78)))</f>
        <v/>
      </c>
      <c r="S78" s="526" t="str">
        <f>IF($R78="","",IF(OR($O78="",$M78=""),"",IF($P78="サブ",VLOOKUP($O78,単価表!$A$5:$C$14,MATCH($M78,単価表!$A$5:$C$5,0),0)/2,VLOOKUP($O78,単価表!$A$5:$C$14,MATCH($M78,単価表!$A$5:$C$5,0),0))))</f>
        <v/>
      </c>
      <c r="T78" s="493" t="str">
        <f t="shared" si="8"/>
        <v/>
      </c>
      <c r="U78" s="530" t="str">
        <f>IF(【2】見・謝金!$U78="",IF($Q78="検討会等参加",IF($E78="","",TIME(HOUR($G78-$E78),ROUNDUP(MINUTE($G78-$E78)/30,0)*30,0)*24),""),IF(OR(【2】見・謝金!$E78&lt;&gt;$E78,【2】見・謝金!$G78&lt;&gt;$G78),TIME(HOUR($G78-$E78),ROUNDUP(MINUTE($G78-$E78)/30,0)*30,0)*24,IF($Q78&lt;&gt;"検討会等参加","",【2】見・謝金!$U78)))</f>
        <v/>
      </c>
      <c r="V78" s="526" t="str">
        <f>IF($U78="","",IF(OR($M78="",$O78=""),"",VLOOKUP($O78,単価表!$A$5:$C$11,MATCH($M78,単価表!$A$5:$C$5,0),0)/2))</f>
        <v/>
      </c>
      <c r="W78" s="493" t="str">
        <f t="shared" si="9"/>
        <v/>
      </c>
      <c r="X78" s="486" t="str">
        <f>IF(【2】見・謝金!X78="","",【2】見・謝金!X78)</f>
        <v/>
      </c>
      <c r="Y78" s="527" t="str">
        <f>IF(【2】見・謝金!Y78="","",【2】見・謝金!Y78)</f>
        <v/>
      </c>
      <c r="Z78" s="484" t="str">
        <f>IF(【2】見・謝金!Z78="","",【2】見・謝金!Z78)</f>
        <v/>
      </c>
      <c r="AA78" s="493" t="str">
        <f t="shared" si="10"/>
        <v/>
      </c>
      <c r="AB78" s="493" t="str">
        <f t="shared" si="11"/>
        <v/>
      </c>
      <c r="AC78" s="528" t="str">
        <f>IF(【2】見・謝金!AC78="","",【2】見・謝金!AC78)</f>
        <v/>
      </c>
      <c r="AD78" s="484" t="str">
        <f>IF(【2】見・謝金!AD78="","",【2】見・謝金!AD78)</f>
        <v/>
      </c>
      <c r="AE78" s="493" t="str">
        <f t="shared" si="12"/>
        <v/>
      </c>
      <c r="AF78" s="493"/>
      <c r="AG78" s="493" t="str">
        <f t="shared" si="13"/>
        <v/>
      </c>
      <c r="AH78" s="530" t="str">
        <f>IF(【2】見・謝金!$AH78="",IF($Q78="講習料",IF($E78="","",TIME(HOUR($G78-$E78),ROUNDUP(MINUTE($G78-$E78)/30,0)*30,0)*24),""),IF(OR(【2】見・謝金!$E78&lt;&gt;$E78,【2】見・謝金!$G78&lt;&gt;$G78),TIME(HOUR($G78-$E78),ROUNDUP(MINUTE($G78-$E78)/30,0)*30,0)*24,IF($Q78&lt;&gt;"講習料","",【2】見・謝金!$AH78)))</f>
        <v/>
      </c>
      <c r="AI78" s="526" t="str">
        <f>IF($AH78="","",IF(OR($O78="",$M78=""),"",IF($P78="サブ",VLOOKUP($O78,単価表!$A$34:$C$38,MATCH($M78,単価表!$A$34:$C$34,0),0)/2,VLOOKUP($O78,単価表!$A$34:$C$38,MATCH($M78,単価表!$A$34:$C$34,0),0))))</f>
        <v/>
      </c>
      <c r="AJ78" s="493" t="str">
        <f t="shared" si="14"/>
        <v/>
      </c>
      <c r="AK78" s="530" t="str">
        <f>IF(【2】見・謝金!$AK78="",IF($Q78="検討会(法人参加)",IF($E78="","",TIME(HOUR($G78-$E78),ROUNDUP(MINUTE($G78-$E78)/30,0)*30,0)*24),""),IF(OR(【2】見・謝金!$E78&lt;&gt;$E78,【2】見・謝金!$G78&lt;&gt;$G78),TIME(HOUR($G78-$E78),ROUNDUP(MINUTE($G78-$E78)/30,0)*30,0)*24,IF($Q78&lt;&gt;"検討会(法人参加)","",【2】見・謝金!$AK78)))</f>
        <v/>
      </c>
      <c r="AL78" s="593" t="str">
        <f>IF($AK78="","",IF(OR($O78="",$M78=""),"",VLOOKUP($O78,単価表!$A$34:$C$38,MATCH($M78,単価表!$A$34:$C$34,0),0)/2))</f>
        <v/>
      </c>
      <c r="AM78" s="493" t="str">
        <f t="shared" si="15"/>
        <v/>
      </c>
      <c r="AN78" s="529"/>
      <c r="AO78" s="508" t="str">
        <f>IF(【2】見・謝金!$AO78="","",【2】見・謝金!$AO78)</f>
        <v/>
      </c>
    </row>
    <row r="79" spans="4:41" ht="27.75" customHeight="1">
      <c r="D79" s="695" t="str">
        <f>IF(【2】見・謝金!D79="","",【2】見・謝金!D79)</f>
        <v/>
      </c>
      <c r="E79" s="531" t="str">
        <f>IF(【2】見・謝金!E79="","",【2】見・謝金!E79)</f>
        <v/>
      </c>
      <c r="F79" s="482" t="s">
        <v>258</v>
      </c>
      <c r="G79" s="483" t="str">
        <f>IF(【2】見・謝金!G79="","",【2】見・謝金!G79)</f>
        <v/>
      </c>
      <c r="H79" s="484" t="str">
        <f>IF(【2】見・謝金!H79="","",【2】見・謝金!H79)</f>
        <v/>
      </c>
      <c r="I79" s="1046" t="str">
        <f>IF(【2】見・謝金!I79="","",【2】見・謝金!I79)</f>
        <v/>
      </c>
      <c r="J79" s="1046"/>
      <c r="K79" s="496" t="str">
        <f>IF(【2】見・謝金!K79="","",【2】見・謝金!K79)</f>
        <v/>
      </c>
      <c r="L79" s="496" t="str">
        <f>IF(【2】見・謝金!L79="","",【2】見・謝金!L79)</f>
        <v/>
      </c>
      <c r="M79" s="485" t="str">
        <f>IF(【2】見・謝金!M79="","",【2】見・謝金!M79)</f>
        <v/>
      </c>
      <c r="N79" s="486" t="str">
        <f>IF(【2】見・謝金!N79="","",【2】見・謝金!N79)</f>
        <v/>
      </c>
      <c r="O79" s="523" t="str">
        <f>IF(【2】見・謝金!O79="","",【2】見・謝金!O79)</f>
        <v/>
      </c>
      <c r="P79" s="523" t="str">
        <f>IF(【2】見・謝金!P79="","",【2】見・謝金!P79)</f>
        <v/>
      </c>
      <c r="Q79" s="524" t="str">
        <f>IF(【2】見・謝金!Q79="","",【2】見・謝金!Q79)</f>
        <v/>
      </c>
      <c r="R79" s="525" t="str">
        <f>IF(【2】見・謝金!$R79="",IF($Q79="講師",IF($E79="","",TIME(HOUR($G79-$E79),ROUNDUP(MINUTE($G79-$E79)/30,0)*30,0)*24),""),IF(OR(【2】見・謝金!$E79&lt;&gt;$E79,【2】見・謝金!$G79&lt;&gt;$G79),TIME(HOUR($G79-$E79),ROUNDUP(MINUTE($G79-$E79)/30,0)*30,0)*24,IF($Q79&lt;&gt;"講師","",【2】見・謝金!$R79)))</f>
        <v/>
      </c>
      <c r="S79" s="526" t="str">
        <f>IF($R79="","",IF(OR($O79="",$M79=""),"",IF($P79="サブ",VLOOKUP($O79,単価表!$A$5:$C$14,MATCH($M79,単価表!$A$5:$C$5,0),0)/2,VLOOKUP($O79,単価表!$A$5:$C$14,MATCH($M79,単価表!$A$5:$C$5,0),0))))</f>
        <v/>
      </c>
      <c r="T79" s="493" t="str">
        <f t="shared" si="8"/>
        <v/>
      </c>
      <c r="U79" s="525" t="str">
        <f>IF(【2】見・謝金!$U79="",IF($Q79="検討会等参加",IF($E79="","",TIME(HOUR($G79-$E79),ROUNDUP(MINUTE($G79-$E79)/30,0)*30,0)*24),""),IF(OR(【2】見・謝金!$E79&lt;&gt;$E79,【2】見・謝金!$G79&lt;&gt;$G79),TIME(HOUR($G79-$E79),ROUNDUP(MINUTE($G79-$E79)/30,0)*30,0)*24,IF($Q79&lt;&gt;"検討会等参加","",【2】見・謝金!$U79)))</f>
        <v/>
      </c>
      <c r="V79" s="526" t="str">
        <f>IF($U79="","",IF(OR($M79="",$O79=""),"",VLOOKUP($O79,単価表!$A$5:$C$11,MATCH($M79,単価表!$A$5:$C$5,0),0)/2))</f>
        <v/>
      </c>
      <c r="W79" s="493" t="str">
        <f t="shared" si="9"/>
        <v/>
      </c>
      <c r="X79" s="486" t="str">
        <f>IF(【2】見・謝金!X79="","",【2】見・謝金!X79)</f>
        <v/>
      </c>
      <c r="Y79" s="527" t="str">
        <f>IF(【2】見・謝金!Y79="","",【2】見・謝金!Y79)</f>
        <v/>
      </c>
      <c r="Z79" s="485" t="str">
        <f>IF(【2】見・謝金!Z79="","",【2】見・謝金!Z79)</f>
        <v/>
      </c>
      <c r="AA79" s="493" t="str">
        <f t="shared" si="10"/>
        <v/>
      </c>
      <c r="AB79" s="493" t="str">
        <f t="shared" si="11"/>
        <v/>
      </c>
      <c r="AC79" s="528" t="str">
        <f>IF(【2】見・謝金!AC79="","",【2】見・謝金!AC79)</f>
        <v/>
      </c>
      <c r="AD79" s="484" t="str">
        <f>IF(【2】見・謝金!AD79="","",【2】見・謝金!AD79)</f>
        <v/>
      </c>
      <c r="AE79" s="493" t="str">
        <f t="shared" si="12"/>
        <v/>
      </c>
      <c r="AF79" s="493"/>
      <c r="AG79" s="493" t="str">
        <f t="shared" si="13"/>
        <v/>
      </c>
      <c r="AH79" s="525" t="str">
        <f>IF(【2】見・謝金!$AH79="",IF($Q79="講習料",IF($E79="","",TIME(HOUR($G79-$E79),ROUNDUP(MINUTE($G79-$E79)/30,0)*30,0)*24),""),IF(OR(【2】見・謝金!$E79&lt;&gt;$E79,【2】見・謝金!$G79&lt;&gt;$G79),TIME(HOUR($G79-$E79),ROUNDUP(MINUTE($G79-$E79)/30,0)*30,0)*24,IF($Q79&lt;&gt;"講習料","",【2】見・謝金!$AH79)))</f>
        <v/>
      </c>
      <c r="AI79" s="526" t="str">
        <f>IF($AH79="","",IF(OR($O79="",$M79=""),"",IF($P79="サブ",VLOOKUP($O79,単価表!$A$34:$C$38,MATCH($M79,単価表!$A$34:$C$34,0),0)/2,VLOOKUP($O79,単価表!$A$34:$C$38,MATCH($M79,単価表!$A$34:$C$34,0),0))))</f>
        <v/>
      </c>
      <c r="AJ79" s="493" t="str">
        <f t="shared" si="14"/>
        <v/>
      </c>
      <c r="AK79" s="525" t="str">
        <f>IF(【2】見・謝金!$AK79="",IF($Q79="検討会(法人参加)",IF($E79="","",TIME(HOUR($G79-$E79),ROUNDUP(MINUTE($G79-$E79)/30,0)*30,0)*24),""),IF(OR(【2】見・謝金!$E79&lt;&gt;$E79,【2】見・謝金!$G79&lt;&gt;$G79),TIME(HOUR($G79-$E79),ROUNDUP(MINUTE($G79-$E79)/30,0)*30,0)*24,IF($Q79&lt;&gt;"検討会(法人参加)","",【2】見・謝金!$AK79)))</f>
        <v/>
      </c>
      <c r="AL79" s="595" t="str">
        <f>IF($AK79="","",IF(OR($O79="",$M79=""),"",VLOOKUP($O79,単価表!$A$34:$C$38,MATCH($M79,単価表!$A$34:$C$34,0),0)/2))</f>
        <v/>
      </c>
      <c r="AM79" s="493" t="str">
        <f t="shared" si="15"/>
        <v/>
      </c>
      <c r="AN79" s="529"/>
      <c r="AO79" s="508" t="str">
        <f>IF(【2】見・謝金!$AO79="","",【2】見・謝金!$AO79)</f>
        <v/>
      </c>
    </row>
    <row r="80" spans="4:41" ht="27.75" customHeight="1">
      <c r="D80" s="695" t="str">
        <f>IF(【2】見・謝金!D80="","",【2】見・謝金!D80)</f>
        <v/>
      </c>
      <c r="E80" s="531" t="str">
        <f>IF(【2】見・謝金!E80="","",【2】見・謝金!E80)</f>
        <v/>
      </c>
      <c r="F80" s="482" t="s">
        <v>257</v>
      </c>
      <c r="G80" s="483" t="str">
        <f>IF(【2】見・謝金!G80="","",【2】見・謝金!G80)</f>
        <v/>
      </c>
      <c r="H80" s="484" t="str">
        <f>IF(【2】見・謝金!H80="","",【2】見・謝金!H80)</f>
        <v/>
      </c>
      <c r="I80" s="1046" t="str">
        <f>IF(【2】見・謝金!I80="","",【2】見・謝金!I80)</f>
        <v/>
      </c>
      <c r="J80" s="1046"/>
      <c r="K80" s="496" t="str">
        <f>IF(【2】見・謝金!K80="","",【2】見・謝金!K80)</f>
        <v/>
      </c>
      <c r="L80" s="496" t="str">
        <f>IF(【2】見・謝金!L80="","",【2】見・謝金!L80)</f>
        <v/>
      </c>
      <c r="M80" s="484" t="str">
        <f>IF(【2】見・謝金!M80="","",【2】見・謝金!M80)</f>
        <v/>
      </c>
      <c r="N80" s="486" t="str">
        <f>IF(【2】見・謝金!N80="","",【2】見・謝金!N80)</f>
        <v/>
      </c>
      <c r="O80" s="523" t="str">
        <f>IF(【2】見・謝金!O80="","",【2】見・謝金!O80)</f>
        <v/>
      </c>
      <c r="P80" s="523" t="str">
        <f>IF(【2】見・謝金!P80="","",【2】見・謝金!P80)</f>
        <v/>
      </c>
      <c r="Q80" s="524" t="str">
        <f>IF(【2】見・謝金!Q80="","",【2】見・謝金!Q80)</f>
        <v/>
      </c>
      <c r="R80" s="530" t="str">
        <f>IF(【2】見・謝金!$R80="",IF($Q80="講師",IF($E80="","",TIME(HOUR($G80-$E80),ROUNDUP(MINUTE($G80-$E80)/30,0)*30,0)*24),""),IF(OR(【2】見・謝金!$E80&lt;&gt;$E80,【2】見・謝金!$G80&lt;&gt;$G80),TIME(HOUR($G80-$E80),ROUNDUP(MINUTE($G80-$E80)/30,0)*30,0)*24,IF($Q80&lt;&gt;"講師","",【2】見・謝金!$R80)))</f>
        <v/>
      </c>
      <c r="S80" s="526" t="str">
        <f>IF($R80="","",IF(OR($O80="",$M80=""),"",IF($P80="サブ",VLOOKUP($O80,単価表!$A$5:$C$14,MATCH($M80,単価表!$A$5:$C$5,0),0)/2,VLOOKUP($O80,単価表!$A$5:$C$14,MATCH($M80,単価表!$A$5:$C$5,0),0))))</f>
        <v/>
      </c>
      <c r="T80" s="493" t="str">
        <f t="shared" si="8"/>
        <v/>
      </c>
      <c r="U80" s="530" t="str">
        <f>IF(【2】見・謝金!$U80="",IF($Q80="検討会等参加",IF($E80="","",TIME(HOUR($G80-$E80),ROUNDUP(MINUTE($G80-$E80)/30,0)*30,0)*24),""),IF(OR(【2】見・謝金!$E80&lt;&gt;$E80,【2】見・謝金!$G80&lt;&gt;$G80),TIME(HOUR($G80-$E80),ROUNDUP(MINUTE($G80-$E80)/30,0)*30,0)*24,IF($Q80&lt;&gt;"検討会等参加","",【2】見・謝金!$U80)))</f>
        <v/>
      </c>
      <c r="V80" s="526" t="str">
        <f>IF($U80="","",IF(OR($M80="",$O80=""),"",VLOOKUP($O80,単価表!$A$5:$C$11,MATCH($M80,単価表!$A$5:$C$5,0),0)/2))</f>
        <v/>
      </c>
      <c r="W80" s="493" t="str">
        <f t="shared" si="9"/>
        <v/>
      </c>
      <c r="X80" s="486" t="str">
        <f>IF(【2】見・謝金!X80="","",【2】見・謝金!X80)</f>
        <v/>
      </c>
      <c r="Y80" s="527" t="str">
        <f>IF(【2】見・謝金!Y80="","",【2】見・謝金!Y80)</f>
        <v/>
      </c>
      <c r="Z80" s="484" t="str">
        <f>IF(【2】見・謝金!Z80="","",【2】見・謝金!Z80)</f>
        <v/>
      </c>
      <c r="AA80" s="493" t="str">
        <f t="shared" si="10"/>
        <v/>
      </c>
      <c r="AB80" s="493" t="str">
        <f t="shared" si="11"/>
        <v/>
      </c>
      <c r="AC80" s="528" t="str">
        <f>IF(【2】見・謝金!AC80="","",【2】見・謝金!AC80)</f>
        <v/>
      </c>
      <c r="AD80" s="484" t="str">
        <f>IF(【2】見・謝金!AD80="","",【2】見・謝金!AD80)</f>
        <v/>
      </c>
      <c r="AE80" s="493" t="str">
        <f t="shared" si="12"/>
        <v/>
      </c>
      <c r="AF80" s="493"/>
      <c r="AG80" s="493" t="str">
        <f t="shared" si="13"/>
        <v/>
      </c>
      <c r="AH80" s="530" t="str">
        <f>IF(【2】見・謝金!$AH80="",IF($Q80="講習料",IF($E80="","",TIME(HOUR($G80-$E80),ROUNDUP(MINUTE($G80-$E80)/30,0)*30,0)*24),""),IF(OR(【2】見・謝金!$E80&lt;&gt;$E80,【2】見・謝金!$G80&lt;&gt;$G80),TIME(HOUR($G80-$E80),ROUNDUP(MINUTE($G80-$E80)/30,0)*30,0)*24,IF($Q80&lt;&gt;"講習料","",【2】見・謝金!$AH80)))</f>
        <v/>
      </c>
      <c r="AI80" s="526" t="str">
        <f>IF($AH80="","",IF(OR($O80="",$M80=""),"",IF($P80="サブ",VLOOKUP($O80,単価表!$A$34:$C$38,MATCH($M80,単価表!$A$34:$C$34,0),0)/2,VLOOKUP($O80,単価表!$A$34:$C$38,MATCH($M80,単価表!$A$34:$C$34,0),0))))</f>
        <v/>
      </c>
      <c r="AJ80" s="493" t="str">
        <f t="shared" si="14"/>
        <v/>
      </c>
      <c r="AK80" s="530" t="str">
        <f>IF(【2】見・謝金!$AK80="",IF($Q80="検討会(法人参加)",IF($E80="","",TIME(HOUR($G80-$E80),ROUNDUP(MINUTE($G80-$E80)/30,0)*30,0)*24),""),IF(OR(【2】見・謝金!$E80&lt;&gt;$E80,【2】見・謝金!$G80&lt;&gt;$G80),TIME(HOUR($G80-$E80),ROUNDUP(MINUTE($G80-$E80)/30,0)*30,0)*24,IF($Q80&lt;&gt;"検討会(法人参加)","",【2】見・謝金!$AK80)))</f>
        <v/>
      </c>
      <c r="AL80" s="593" t="str">
        <f>IF($AK80="","",IF(OR($O80="",$M80=""),"",VLOOKUP($O80,単価表!$A$34:$C$38,MATCH($M80,単価表!$A$34:$C$34,0),0)/2))</f>
        <v/>
      </c>
      <c r="AM80" s="493" t="str">
        <f t="shared" si="15"/>
        <v/>
      </c>
      <c r="AN80" s="529"/>
      <c r="AO80" s="508" t="str">
        <f>IF(【2】見・謝金!$AO80="","",【2】見・謝金!$AO80)</f>
        <v/>
      </c>
    </row>
    <row r="81" spans="4:41" ht="27.75" customHeight="1">
      <c r="D81" s="695" t="str">
        <f>IF(【2】見・謝金!D81="","",【2】見・謝金!D81)</f>
        <v/>
      </c>
      <c r="E81" s="531" t="str">
        <f>IF(【2】見・謝金!E81="","",【2】見・謝金!E81)</f>
        <v/>
      </c>
      <c r="F81" s="482" t="s">
        <v>258</v>
      </c>
      <c r="G81" s="483" t="str">
        <f>IF(【2】見・謝金!G81="","",【2】見・謝金!G81)</f>
        <v/>
      </c>
      <c r="H81" s="484" t="str">
        <f>IF(【2】見・謝金!H81="","",【2】見・謝金!H81)</f>
        <v/>
      </c>
      <c r="I81" s="1046" t="str">
        <f>IF(【2】見・謝金!I81="","",【2】見・謝金!I81)</f>
        <v/>
      </c>
      <c r="J81" s="1046"/>
      <c r="K81" s="496" t="str">
        <f>IF(【2】見・謝金!K81="","",【2】見・謝金!K81)</f>
        <v/>
      </c>
      <c r="L81" s="496" t="str">
        <f>IF(【2】見・謝金!L81="","",【2】見・謝金!L81)</f>
        <v/>
      </c>
      <c r="M81" s="485" t="str">
        <f>IF(【2】見・謝金!M81="","",【2】見・謝金!M81)</f>
        <v/>
      </c>
      <c r="N81" s="486" t="str">
        <f>IF(【2】見・謝金!N81="","",【2】見・謝金!N81)</f>
        <v/>
      </c>
      <c r="O81" s="523" t="str">
        <f>IF(【2】見・謝金!O81="","",【2】見・謝金!O81)</f>
        <v/>
      </c>
      <c r="P81" s="523" t="str">
        <f>IF(【2】見・謝金!P81="","",【2】見・謝金!P81)</f>
        <v/>
      </c>
      <c r="Q81" s="524" t="str">
        <f>IF(【2】見・謝金!Q81="","",【2】見・謝金!Q81)</f>
        <v/>
      </c>
      <c r="R81" s="525" t="str">
        <f>IF(【2】見・謝金!$R81="",IF($Q81="講師",IF($E81="","",TIME(HOUR($G81-$E81),ROUNDUP(MINUTE($G81-$E81)/30,0)*30,0)*24),""),IF(OR(【2】見・謝金!$E81&lt;&gt;$E81,【2】見・謝金!$G81&lt;&gt;$G81),TIME(HOUR($G81-$E81),ROUNDUP(MINUTE($G81-$E81)/30,0)*30,0)*24,IF($Q81&lt;&gt;"講師","",【2】見・謝金!$R81)))</f>
        <v/>
      </c>
      <c r="S81" s="526" t="str">
        <f>IF($R81="","",IF(OR($O81="",$M81=""),"",IF($P81="サブ",VLOOKUP($O81,単価表!$A$5:$C$14,MATCH($M81,単価表!$A$5:$C$5,0),0)/2,VLOOKUP($O81,単価表!$A$5:$C$14,MATCH($M81,単価表!$A$5:$C$5,0),0))))</f>
        <v/>
      </c>
      <c r="T81" s="493" t="str">
        <f t="shared" si="8"/>
        <v/>
      </c>
      <c r="U81" s="525" t="str">
        <f>IF(【2】見・謝金!$U81="",IF($Q81="検討会等参加",IF($E81="","",TIME(HOUR($G81-$E81),ROUNDUP(MINUTE($G81-$E81)/30,0)*30,0)*24),""),IF(OR(【2】見・謝金!$E81&lt;&gt;$E81,【2】見・謝金!$G81&lt;&gt;$G81),TIME(HOUR($G81-$E81),ROUNDUP(MINUTE($G81-$E81)/30,0)*30,0)*24,IF($Q81&lt;&gt;"検討会等参加","",【2】見・謝金!$U81)))</f>
        <v/>
      </c>
      <c r="V81" s="526" t="str">
        <f>IF($U81="","",IF(OR($M81="",$O81=""),"",VLOOKUP($O81,単価表!$A$5:$C$11,MATCH($M81,単価表!$A$5:$C$5,0),0)/2))</f>
        <v/>
      </c>
      <c r="W81" s="493" t="str">
        <f t="shared" si="9"/>
        <v/>
      </c>
      <c r="X81" s="486" t="str">
        <f>IF(【2】見・謝金!X81="","",【2】見・謝金!X81)</f>
        <v/>
      </c>
      <c r="Y81" s="527" t="str">
        <f>IF(【2】見・謝金!Y81="","",【2】見・謝金!Y81)</f>
        <v/>
      </c>
      <c r="Z81" s="485" t="str">
        <f>IF(【2】見・謝金!Z81="","",【2】見・謝金!Z81)</f>
        <v/>
      </c>
      <c r="AA81" s="493" t="str">
        <f t="shared" si="10"/>
        <v/>
      </c>
      <c r="AB81" s="493" t="str">
        <f t="shared" si="11"/>
        <v/>
      </c>
      <c r="AC81" s="528" t="str">
        <f>IF(【2】見・謝金!AC81="","",【2】見・謝金!AC81)</f>
        <v/>
      </c>
      <c r="AD81" s="484" t="str">
        <f>IF(【2】見・謝金!AD81="","",【2】見・謝金!AD81)</f>
        <v/>
      </c>
      <c r="AE81" s="493" t="str">
        <f t="shared" si="12"/>
        <v/>
      </c>
      <c r="AF81" s="493"/>
      <c r="AG81" s="493" t="str">
        <f t="shared" si="13"/>
        <v/>
      </c>
      <c r="AH81" s="525" t="str">
        <f>IF(【2】見・謝金!$AH81="",IF($Q81="講習料",IF($E81="","",TIME(HOUR($G81-$E81),ROUNDUP(MINUTE($G81-$E81)/30,0)*30,0)*24),""),IF(OR(【2】見・謝金!$E81&lt;&gt;$E81,【2】見・謝金!$G81&lt;&gt;$G81),TIME(HOUR($G81-$E81),ROUNDUP(MINUTE($G81-$E81)/30,0)*30,0)*24,IF($Q81&lt;&gt;"講習料","",【2】見・謝金!$AH81)))</f>
        <v/>
      </c>
      <c r="AI81" s="526" t="str">
        <f>IF($AH81="","",IF(OR($O81="",$M81=""),"",IF($P81="サブ",VLOOKUP($O81,単価表!$A$34:$C$38,MATCH($M81,単価表!$A$34:$C$34,0),0)/2,VLOOKUP($O81,単価表!$A$34:$C$38,MATCH($M81,単価表!$A$34:$C$34,0),0))))</f>
        <v/>
      </c>
      <c r="AJ81" s="493" t="str">
        <f t="shared" si="14"/>
        <v/>
      </c>
      <c r="AK81" s="525" t="str">
        <f>IF(【2】見・謝金!$AK81="",IF($Q81="検討会(法人参加)",IF($E81="","",TIME(HOUR($G81-$E81),ROUNDUP(MINUTE($G81-$E81)/30,0)*30,0)*24),""),IF(OR(【2】見・謝金!$E81&lt;&gt;$E81,【2】見・謝金!$G81&lt;&gt;$G81),TIME(HOUR($G81-$E81),ROUNDUP(MINUTE($G81-$E81)/30,0)*30,0)*24,IF($Q81&lt;&gt;"検討会(法人参加)","",【2】見・謝金!$AK81)))</f>
        <v/>
      </c>
      <c r="AL81" s="595" t="str">
        <f>IF($AK81="","",IF(OR($O81="",$M81=""),"",VLOOKUP($O81,単価表!$A$34:$C$38,MATCH($M81,単価表!$A$34:$C$34,0),0)/2))</f>
        <v/>
      </c>
      <c r="AM81" s="493" t="str">
        <f t="shared" si="15"/>
        <v/>
      </c>
      <c r="AN81" s="529"/>
      <c r="AO81" s="508" t="str">
        <f>IF(【2】見・謝金!$AO81="","",【2】見・謝金!$AO81)</f>
        <v/>
      </c>
    </row>
    <row r="82" spans="4:41" ht="27.75" customHeight="1">
      <c r="D82" s="695" t="str">
        <f>IF(【2】見・謝金!D82="","",【2】見・謝金!D82)</f>
        <v/>
      </c>
      <c r="E82" s="531" t="str">
        <f>IF(【2】見・謝金!E82="","",【2】見・謝金!E82)</f>
        <v/>
      </c>
      <c r="F82" s="482" t="s">
        <v>257</v>
      </c>
      <c r="G82" s="483" t="str">
        <f>IF(【2】見・謝金!G82="","",【2】見・謝金!G82)</f>
        <v/>
      </c>
      <c r="H82" s="484" t="str">
        <f>IF(【2】見・謝金!H82="","",【2】見・謝金!H82)</f>
        <v/>
      </c>
      <c r="I82" s="1046" t="str">
        <f>IF(【2】見・謝金!I82="","",【2】見・謝金!I82)</f>
        <v/>
      </c>
      <c r="J82" s="1046"/>
      <c r="K82" s="496" t="str">
        <f>IF(【2】見・謝金!K82="","",【2】見・謝金!K82)</f>
        <v/>
      </c>
      <c r="L82" s="496" t="str">
        <f>IF(【2】見・謝金!L82="","",【2】見・謝金!L82)</f>
        <v/>
      </c>
      <c r="M82" s="484" t="str">
        <f>IF(【2】見・謝金!M82="","",【2】見・謝金!M82)</f>
        <v/>
      </c>
      <c r="N82" s="486" t="str">
        <f>IF(【2】見・謝金!N82="","",【2】見・謝金!N82)</f>
        <v/>
      </c>
      <c r="O82" s="523" t="str">
        <f>IF(【2】見・謝金!O82="","",【2】見・謝金!O82)</f>
        <v/>
      </c>
      <c r="P82" s="523" t="str">
        <f>IF(【2】見・謝金!P82="","",【2】見・謝金!P82)</f>
        <v/>
      </c>
      <c r="Q82" s="524" t="str">
        <f>IF(【2】見・謝金!Q82="","",【2】見・謝金!Q82)</f>
        <v/>
      </c>
      <c r="R82" s="530" t="str">
        <f>IF(【2】見・謝金!$R82="",IF($Q82="講師",IF($E82="","",TIME(HOUR($G82-$E82),ROUNDUP(MINUTE($G82-$E82)/30,0)*30,0)*24),""),IF(OR(【2】見・謝金!$E82&lt;&gt;$E82,【2】見・謝金!$G82&lt;&gt;$G82),TIME(HOUR($G82-$E82),ROUNDUP(MINUTE($G82-$E82)/30,0)*30,0)*24,IF($Q82&lt;&gt;"講師","",【2】見・謝金!$R82)))</f>
        <v/>
      </c>
      <c r="S82" s="526" t="str">
        <f>IF($R82="","",IF(OR($O82="",$M82=""),"",IF($P82="サブ",VLOOKUP($O82,単価表!$A$5:$C$14,MATCH($M82,単価表!$A$5:$C$5,0),0)/2,VLOOKUP($O82,単価表!$A$5:$C$14,MATCH($M82,単価表!$A$5:$C$5,0),0))))</f>
        <v/>
      </c>
      <c r="T82" s="493" t="str">
        <f t="shared" si="8"/>
        <v/>
      </c>
      <c r="U82" s="530" t="str">
        <f>IF(【2】見・謝金!$U82="",IF($Q82="検討会等参加",IF($E82="","",TIME(HOUR($G82-$E82),ROUNDUP(MINUTE($G82-$E82)/30,0)*30,0)*24),""),IF(OR(【2】見・謝金!$E82&lt;&gt;$E82,【2】見・謝金!$G82&lt;&gt;$G82),TIME(HOUR($G82-$E82),ROUNDUP(MINUTE($G82-$E82)/30,0)*30,0)*24,IF($Q82&lt;&gt;"検討会等参加","",【2】見・謝金!$U82)))</f>
        <v/>
      </c>
      <c r="V82" s="526" t="str">
        <f>IF($U82="","",IF(OR($M82="",$O82=""),"",VLOOKUP($O82,単価表!$A$5:$C$11,MATCH($M82,単価表!$A$5:$C$5,0),0)/2))</f>
        <v/>
      </c>
      <c r="W82" s="493" t="str">
        <f t="shared" si="9"/>
        <v/>
      </c>
      <c r="X82" s="486" t="str">
        <f>IF(【2】見・謝金!X82="","",【2】見・謝金!X82)</f>
        <v/>
      </c>
      <c r="Y82" s="527" t="str">
        <f>IF(【2】見・謝金!Y82="","",【2】見・謝金!Y82)</f>
        <v/>
      </c>
      <c r="Z82" s="484" t="str">
        <f>IF(【2】見・謝金!Z82="","",【2】見・謝金!Z82)</f>
        <v/>
      </c>
      <c r="AA82" s="493" t="str">
        <f t="shared" si="10"/>
        <v/>
      </c>
      <c r="AB82" s="493" t="str">
        <f t="shared" si="11"/>
        <v/>
      </c>
      <c r="AC82" s="528" t="str">
        <f>IF(【2】見・謝金!AC82="","",【2】見・謝金!AC82)</f>
        <v/>
      </c>
      <c r="AD82" s="484" t="str">
        <f>IF(【2】見・謝金!AD82="","",【2】見・謝金!AD82)</f>
        <v/>
      </c>
      <c r="AE82" s="493" t="str">
        <f t="shared" si="12"/>
        <v/>
      </c>
      <c r="AF82" s="493"/>
      <c r="AG82" s="493" t="str">
        <f t="shared" si="13"/>
        <v/>
      </c>
      <c r="AH82" s="530" t="str">
        <f>IF(【2】見・謝金!$AH82="",IF($Q82="講習料",IF($E82="","",TIME(HOUR($G82-$E82),ROUNDUP(MINUTE($G82-$E82)/30,0)*30,0)*24),""),IF(OR(【2】見・謝金!$E82&lt;&gt;$E82,【2】見・謝金!$G82&lt;&gt;$G82),TIME(HOUR($G82-$E82),ROUNDUP(MINUTE($G82-$E82)/30,0)*30,0)*24,IF($Q82&lt;&gt;"講習料","",【2】見・謝金!$AH82)))</f>
        <v/>
      </c>
      <c r="AI82" s="526" t="str">
        <f>IF($AH82="","",IF(OR($O82="",$M82=""),"",IF($P82="サブ",VLOOKUP($O82,単価表!$A$34:$C$38,MATCH($M82,単価表!$A$34:$C$34,0),0)/2,VLOOKUP($O82,単価表!$A$34:$C$38,MATCH($M82,単価表!$A$34:$C$34,0),0))))</f>
        <v/>
      </c>
      <c r="AJ82" s="493" t="str">
        <f t="shared" si="14"/>
        <v/>
      </c>
      <c r="AK82" s="530" t="str">
        <f>IF(【2】見・謝金!$AK82="",IF($Q82="検討会(法人参加)",IF($E82="","",TIME(HOUR($G82-$E82),ROUNDUP(MINUTE($G82-$E82)/30,0)*30,0)*24),""),IF(OR(【2】見・謝金!$E82&lt;&gt;$E82,【2】見・謝金!$G82&lt;&gt;$G82),TIME(HOUR($G82-$E82),ROUNDUP(MINUTE($G82-$E82)/30,0)*30,0)*24,IF($Q82&lt;&gt;"検討会(法人参加)","",【2】見・謝金!$AK82)))</f>
        <v/>
      </c>
      <c r="AL82" s="593" t="str">
        <f>IF($AK82="","",IF(OR($O82="",$M82=""),"",VLOOKUP($O82,単価表!$A$34:$C$38,MATCH($M82,単価表!$A$34:$C$34,0),0)/2))</f>
        <v/>
      </c>
      <c r="AM82" s="493" t="str">
        <f t="shared" si="15"/>
        <v/>
      </c>
      <c r="AN82" s="529"/>
      <c r="AO82" s="508" t="str">
        <f>IF(【2】見・謝金!$AO82="","",【2】見・謝金!$AO82)</f>
        <v/>
      </c>
    </row>
    <row r="83" spans="4:41" ht="27.75" customHeight="1">
      <c r="D83" s="695" t="str">
        <f>IF(【2】見・謝金!D83="","",【2】見・謝金!D83)</f>
        <v/>
      </c>
      <c r="E83" s="531" t="str">
        <f>IF(【2】見・謝金!E83="","",【2】見・謝金!E83)</f>
        <v/>
      </c>
      <c r="F83" s="482" t="s">
        <v>258</v>
      </c>
      <c r="G83" s="483" t="str">
        <f>IF(【2】見・謝金!G83="","",【2】見・謝金!G83)</f>
        <v/>
      </c>
      <c r="H83" s="484" t="str">
        <f>IF(【2】見・謝金!H83="","",【2】見・謝金!H83)</f>
        <v/>
      </c>
      <c r="I83" s="1046" t="str">
        <f>IF(【2】見・謝金!I83="","",【2】見・謝金!I83)</f>
        <v/>
      </c>
      <c r="J83" s="1046"/>
      <c r="K83" s="496" t="str">
        <f>IF(【2】見・謝金!K83="","",【2】見・謝金!K83)</f>
        <v/>
      </c>
      <c r="L83" s="496" t="str">
        <f>IF(【2】見・謝金!L83="","",【2】見・謝金!L83)</f>
        <v/>
      </c>
      <c r="M83" s="485" t="str">
        <f>IF(【2】見・謝金!M83="","",【2】見・謝金!M83)</f>
        <v/>
      </c>
      <c r="N83" s="486" t="str">
        <f>IF(【2】見・謝金!N83="","",【2】見・謝金!N83)</f>
        <v/>
      </c>
      <c r="O83" s="523" t="str">
        <f>IF(【2】見・謝金!O83="","",【2】見・謝金!O83)</f>
        <v/>
      </c>
      <c r="P83" s="523" t="str">
        <f>IF(【2】見・謝金!P83="","",【2】見・謝金!P83)</f>
        <v/>
      </c>
      <c r="Q83" s="524" t="str">
        <f>IF(【2】見・謝金!Q83="","",【2】見・謝金!Q83)</f>
        <v/>
      </c>
      <c r="R83" s="525" t="str">
        <f>IF(【2】見・謝金!$R83="",IF($Q83="講師",IF($E83="","",TIME(HOUR($G83-$E83),ROUNDUP(MINUTE($G83-$E83)/30,0)*30,0)*24),""),IF(OR(【2】見・謝金!$E83&lt;&gt;$E83,【2】見・謝金!$G83&lt;&gt;$G83),TIME(HOUR($G83-$E83),ROUNDUP(MINUTE($G83-$E83)/30,0)*30,0)*24,IF($Q83&lt;&gt;"講師","",【2】見・謝金!$R83)))</f>
        <v/>
      </c>
      <c r="S83" s="526" t="str">
        <f>IF($R83="","",IF(OR($O83="",$M83=""),"",IF($P83="サブ",VLOOKUP($O83,単価表!$A$5:$C$14,MATCH($M83,単価表!$A$5:$C$5,0),0)/2,VLOOKUP($O83,単価表!$A$5:$C$14,MATCH($M83,単価表!$A$5:$C$5,0),0))))</f>
        <v/>
      </c>
      <c r="T83" s="493" t="str">
        <f t="shared" si="8"/>
        <v/>
      </c>
      <c r="U83" s="525" t="str">
        <f>IF(【2】見・謝金!$U83="",IF($Q83="検討会等参加",IF($E83="","",TIME(HOUR($G83-$E83),ROUNDUP(MINUTE($G83-$E83)/30,0)*30,0)*24),""),IF(OR(【2】見・謝金!$E83&lt;&gt;$E83,【2】見・謝金!$G83&lt;&gt;$G83),TIME(HOUR($G83-$E83),ROUNDUP(MINUTE($G83-$E83)/30,0)*30,0)*24,IF($Q83&lt;&gt;"検討会等参加","",【2】見・謝金!$U83)))</f>
        <v/>
      </c>
      <c r="V83" s="526" t="str">
        <f>IF($U83="","",IF(OR($M83="",$O83=""),"",VLOOKUP($O83,単価表!$A$5:$C$11,MATCH($M83,単価表!$A$5:$C$5,0),0)/2))</f>
        <v/>
      </c>
      <c r="W83" s="493" t="str">
        <f t="shared" si="9"/>
        <v/>
      </c>
      <c r="X83" s="486" t="str">
        <f>IF(【2】見・謝金!X83="","",【2】見・謝金!X83)</f>
        <v/>
      </c>
      <c r="Y83" s="527" t="str">
        <f>IF(【2】見・謝金!Y83="","",【2】見・謝金!Y83)</f>
        <v/>
      </c>
      <c r="Z83" s="485" t="str">
        <f>IF(【2】見・謝金!Z83="","",【2】見・謝金!Z83)</f>
        <v/>
      </c>
      <c r="AA83" s="493" t="str">
        <f t="shared" si="10"/>
        <v/>
      </c>
      <c r="AB83" s="493" t="str">
        <f t="shared" si="11"/>
        <v/>
      </c>
      <c r="AC83" s="528" t="str">
        <f>IF(【2】見・謝金!AC83="","",【2】見・謝金!AC83)</f>
        <v/>
      </c>
      <c r="AD83" s="484" t="str">
        <f>IF(【2】見・謝金!AD83="","",【2】見・謝金!AD83)</f>
        <v/>
      </c>
      <c r="AE83" s="493" t="str">
        <f t="shared" si="12"/>
        <v/>
      </c>
      <c r="AF83" s="493"/>
      <c r="AG83" s="493" t="str">
        <f t="shared" si="13"/>
        <v/>
      </c>
      <c r="AH83" s="525" t="str">
        <f>IF(【2】見・謝金!$AH83="",IF($Q83="講習料",IF($E83="","",TIME(HOUR($G83-$E83),ROUNDUP(MINUTE($G83-$E83)/30,0)*30,0)*24),""),IF(OR(【2】見・謝金!$E83&lt;&gt;$E83,【2】見・謝金!$G83&lt;&gt;$G83),TIME(HOUR($G83-$E83),ROUNDUP(MINUTE($G83-$E83)/30,0)*30,0)*24,IF($Q83&lt;&gt;"講習料","",【2】見・謝金!$AH83)))</f>
        <v/>
      </c>
      <c r="AI83" s="526" t="str">
        <f>IF($AH83="","",IF(OR($O83="",$M83=""),"",IF($P83="サブ",VLOOKUP($O83,単価表!$A$34:$C$38,MATCH($M83,単価表!$A$34:$C$34,0),0)/2,VLOOKUP($O83,単価表!$A$34:$C$38,MATCH($M83,単価表!$A$34:$C$34,0),0))))</f>
        <v/>
      </c>
      <c r="AJ83" s="493" t="str">
        <f t="shared" si="14"/>
        <v/>
      </c>
      <c r="AK83" s="525" t="str">
        <f>IF(【2】見・謝金!$AK83="",IF($Q83="検討会(法人参加)",IF($E83="","",TIME(HOUR($G83-$E83),ROUNDUP(MINUTE($G83-$E83)/30,0)*30,0)*24),""),IF(OR(【2】見・謝金!$E83&lt;&gt;$E83,【2】見・謝金!$G83&lt;&gt;$G83),TIME(HOUR($G83-$E83),ROUNDUP(MINUTE($G83-$E83)/30,0)*30,0)*24,IF($Q83&lt;&gt;"検討会(法人参加)","",【2】見・謝金!$AK83)))</f>
        <v/>
      </c>
      <c r="AL83" s="595" t="str">
        <f>IF($AK83="","",IF(OR($O83="",$M83=""),"",VLOOKUP($O83,単価表!$A$34:$C$38,MATCH($M83,単価表!$A$34:$C$34,0),0)/2))</f>
        <v/>
      </c>
      <c r="AM83" s="493" t="str">
        <f t="shared" si="15"/>
        <v/>
      </c>
      <c r="AN83" s="529"/>
      <c r="AO83" s="508" t="str">
        <f>IF(【2】見・謝金!$AO83="","",【2】見・謝金!$AO83)</f>
        <v/>
      </c>
    </row>
    <row r="84" spans="4:41" ht="27.75" customHeight="1">
      <c r="D84" s="695" t="str">
        <f>IF(【2】見・謝金!D84="","",【2】見・謝金!D84)</f>
        <v/>
      </c>
      <c r="E84" s="531" t="str">
        <f>IF(【2】見・謝金!E84="","",【2】見・謝金!E84)</f>
        <v/>
      </c>
      <c r="F84" s="482" t="s">
        <v>257</v>
      </c>
      <c r="G84" s="483" t="str">
        <f>IF(【2】見・謝金!G84="","",【2】見・謝金!G84)</f>
        <v/>
      </c>
      <c r="H84" s="484" t="str">
        <f>IF(【2】見・謝金!H84="","",【2】見・謝金!H84)</f>
        <v/>
      </c>
      <c r="I84" s="1046" t="str">
        <f>IF(【2】見・謝金!I84="","",【2】見・謝金!I84)</f>
        <v/>
      </c>
      <c r="J84" s="1046"/>
      <c r="K84" s="496" t="str">
        <f>IF(【2】見・謝金!K84="","",【2】見・謝金!K84)</f>
        <v/>
      </c>
      <c r="L84" s="496" t="str">
        <f>IF(【2】見・謝金!L84="","",【2】見・謝金!L84)</f>
        <v/>
      </c>
      <c r="M84" s="484" t="str">
        <f>IF(【2】見・謝金!M84="","",【2】見・謝金!M84)</f>
        <v/>
      </c>
      <c r="N84" s="486" t="str">
        <f>IF(【2】見・謝金!N84="","",【2】見・謝金!N84)</f>
        <v/>
      </c>
      <c r="O84" s="523" t="str">
        <f>IF(【2】見・謝金!O84="","",【2】見・謝金!O84)</f>
        <v/>
      </c>
      <c r="P84" s="523" t="str">
        <f>IF(【2】見・謝金!P84="","",【2】見・謝金!P84)</f>
        <v/>
      </c>
      <c r="Q84" s="524" t="str">
        <f>IF(【2】見・謝金!Q84="","",【2】見・謝金!Q84)</f>
        <v/>
      </c>
      <c r="R84" s="530" t="str">
        <f>IF(【2】見・謝金!$R84="",IF($Q84="講師",IF($E84="","",TIME(HOUR($G84-$E84),ROUNDUP(MINUTE($G84-$E84)/30,0)*30,0)*24),""),IF(OR(【2】見・謝金!$E84&lt;&gt;$E84,【2】見・謝金!$G84&lt;&gt;$G84),TIME(HOUR($G84-$E84),ROUNDUP(MINUTE($G84-$E84)/30,0)*30,0)*24,IF($Q84&lt;&gt;"講師","",【2】見・謝金!$R84)))</f>
        <v/>
      </c>
      <c r="S84" s="526" t="str">
        <f>IF($R84="","",IF(OR($O84="",$M84=""),"",IF($P84="サブ",VLOOKUP($O84,単価表!$A$5:$C$14,MATCH($M84,単価表!$A$5:$C$5,0),0)/2,VLOOKUP($O84,単価表!$A$5:$C$14,MATCH($M84,単価表!$A$5:$C$5,0),0))))</f>
        <v/>
      </c>
      <c r="T84" s="493" t="str">
        <f t="shared" si="8"/>
        <v/>
      </c>
      <c r="U84" s="530" t="str">
        <f>IF(【2】見・謝金!$U84="",IF($Q84="検討会等参加",IF($E84="","",TIME(HOUR($G84-$E84),ROUNDUP(MINUTE($G84-$E84)/30,0)*30,0)*24),""),IF(OR(【2】見・謝金!$E84&lt;&gt;$E84,【2】見・謝金!$G84&lt;&gt;$G84),TIME(HOUR($G84-$E84),ROUNDUP(MINUTE($G84-$E84)/30,0)*30,0)*24,IF($Q84&lt;&gt;"検討会等参加","",【2】見・謝金!$U84)))</f>
        <v/>
      </c>
      <c r="V84" s="526" t="str">
        <f>IF($U84="","",IF(OR($M84="",$O84=""),"",VLOOKUP($O84,単価表!$A$5:$C$11,MATCH($M84,単価表!$A$5:$C$5,0),0)/2))</f>
        <v/>
      </c>
      <c r="W84" s="493" t="str">
        <f t="shared" si="9"/>
        <v/>
      </c>
      <c r="X84" s="486" t="str">
        <f>IF(【2】見・謝金!X84="","",【2】見・謝金!X84)</f>
        <v/>
      </c>
      <c r="Y84" s="527" t="str">
        <f>IF(【2】見・謝金!Y84="","",【2】見・謝金!Y84)</f>
        <v/>
      </c>
      <c r="Z84" s="484" t="str">
        <f>IF(【2】見・謝金!Z84="","",【2】見・謝金!Z84)</f>
        <v/>
      </c>
      <c r="AA84" s="493" t="str">
        <f t="shared" si="10"/>
        <v/>
      </c>
      <c r="AB84" s="493" t="str">
        <f t="shared" si="11"/>
        <v/>
      </c>
      <c r="AC84" s="528" t="str">
        <f>IF(【2】見・謝金!AC84="","",【2】見・謝金!AC84)</f>
        <v/>
      </c>
      <c r="AD84" s="484" t="str">
        <f>IF(【2】見・謝金!AD84="","",【2】見・謝金!AD84)</f>
        <v/>
      </c>
      <c r="AE84" s="493" t="str">
        <f t="shared" si="12"/>
        <v/>
      </c>
      <c r="AF84" s="493"/>
      <c r="AG84" s="493" t="str">
        <f t="shared" si="13"/>
        <v/>
      </c>
      <c r="AH84" s="530" t="str">
        <f>IF(【2】見・謝金!$AH84="",IF($Q84="講習料",IF($E84="","",TIME(HOUR($G84-$E84),ROUNDUP(MINUTE($G84-$E84)/30,0)*30,0)*24),""),IF(OR(【2】見・謝金!$E84&lt;&gt;$E84,【2】見・謝金!$G84&lt;&gt;$G84),TIME(HOUR($G84-$E84),ROUNDUP(MINUTE($G84-$E84)/30,0)*30,0)*24,IF($Q84&lt;&gt;"講習料","",【2】見・謝金!$AH84)))</f>
        <v/>
      </c>
      <c r="AI84" s="526" t="str">
        <f>IF($AH84="","",IF(OR($O84="",$M84=""),"",IF($P84="サブ",VLOOKUP($O84,単価表!$A$34:$C$38,MATCH($M84,単価表!$A$34:$C$34,0),0)/2,VLOOKUP($O84,単価表!$A$34:$C$38,MATCH($M84,単価表!$A$34:$C$34,0),0))))</f>
        <v/>
      </c>
      <c r="AJ84" s="493" t="str">
        <f t="shared" si="14"/>
        <v/>
      </c>
      <c r="AK84" s="530" t="str">
        <f>IF(【2】見・謝金!$AK84="",IF($Q84="検討会(法人参加)",IF($E84="","",TIME(HOUR($G84-$E84),ROUNDUP(MINUTE($G84-$E84)/30,0)*30,0)*24),""),IF(OR(【2】見・謝金!$E84&lt;&gt;$E84,【2】見・謝金!$G84&lt;&gt;$G84),TIME(HOUR($G84-$E84),ROUNDUP(MINUTE($G84-$E84)/30,0)*30,0)*24,IF($Q84&lt;&gt;"検討会(法人参加)","",【2】見・謝金!$AK84)))</f>
        <v/>
      </c>
      <c r="AL84" s="593" t="str">
        <f>IF($AK84="","",IF(OR($O84="",$M84=""),"",VLOOKUP($O84,単価表!$A$34:$C$38,MATCH($M84,単価表!$A$34:$C$34,0),0)/2))</f>
        <v/>
      </c>
      <c r="AM84" s="493" t="str">
        <f t="shared" si="15"/>
        <v/>
      </c>
      <c r="AN84" s="529"/>
      <c r="AO84" s="508" t="str">
        <f>IF(【2】見・謝金!$AO84="","",【2】見・謝金!$AO84)</f>
        <v/>
      </c>
    </row>
    <row r="85" spans="4:41" ht="27.75" customHeight="1">
      <c r="D85" s="695" t="str">
        <f>IF(【2】見・謝金!D85="","",【2】見・謝金!D85)</f>
        <v/>
      </c>
      <c r="E85" s="531" t="str">
        <f>IF(【2】見・謝金!E85="","",【2】見・謝金!E85)</f>
        <v/>
      </c>
      <c r="F85" s="482" t="s">
        <v>258</v>
      </c>
      <c r="G85" s="483" t="str">
        <f>IF(【2】見・謝金!G85="","",【2】見・謝金!G85)</f>
        <v/>
      </c>
      <c r="H85" s="484" t="str">
        <f>IF(【2】見・謝金!H85="","",【2】見・謝金!H85)</f>
        <v/>
      </c>
      <c r="I85" s="1046" t="str">
        <f>IF(【2】見・謝金!I85="","",【2】見・謝金!I85)</f>
        <v/>
      </c>
      <c r="J85" s="1046"/>
      <c r="K85" s="496" t="str">
        <f>IF(【2】見・謝金!K85="","",【2】見・謝金!K85)</f>
        <v/>
      </c>
      <c r="L85" s="496" t="str">
        <f>IF(【2】見・謝金!L85="","",【2】見・謝金!L85)</f>
        <v/>
      </c>
      <c r="M85" s="485" t="str">
        <f>IF(【2】見・謝金!M85="","",【2】見・謝金!M85)</f>
        <v/>
      </c>
      <c r="N85" s="486" t="str">
        <f>IF(【2】見・謝金!N85="","",【2】見・謝金!N85)</f>
        <v/>
      </c>
      <c r="O85" s="523" t="str">
        <f>IF(【2】見・謝金!O85="","",【2】見・謝金!O85)</f>
        <v/>
      </c>
      <c r="P85" s="523" t="str">
        <f>IF(【2】見・謝金!P85="","",【2】見・謝金!P85)</f>
        <v/>
      </c>
      <c r="Q85" s="524" t="str">
        <f>IF(【2】見・謝金!Q85="","",【2】見・謝金!Q85)</f>
        <v/>
      </c>
      <c r="R85" s="525" t="str">
        <f>IF(【2】見・謝金!$R85="",IF($Q85="講師",IF($E85="","",TIME(HOUR($G85-$E85),ROUNDUP(MINUTE($G85-$E85)/30,0)*30,0)*24),""),IF(OR(【2】見・謝金!$E85&lt;&gt;$E85,【2】見・謝金!$G85&lt;&gt;$G85),TIME(HOUR($G85-$E85),ROUNDUP(MINUTE($G85-$E85)/30,0)*30,0)*24,IF($Q85&lt;&gt;"講師","",【2】見・謝金!$R85)))</f>
        <v/>
      </c>
      <c r="S85" s="526" t="str">
        <f>IF($R85="","",IF(OR($O85="",$M85=""),"",IF($P85="サブ",VLOOKUP($O85,単価表!$A$5:$C$14,MATCH($M85,単価表!$A$5:$C$5,0),0)/2,VLOOKUP($O85,単価表!$A$5:$C$14,MATCH($M85,単価表!$A$5:$C$5,0),0))))</f>
        <v/>
      </c>
      <c r="T85" s="493" t="str">
        <f t="shared" si="8"/>
        <v/>
      </c>
      <c r="U85" s="525" t="str">
        <f>IF(【2】見・謝金!$U85="",IF($Q85="検討会等参加",IF($E85="","",TIME(HOUR($G85-$E85),ROUNDUP(MINUTE($G85-$E85)/30,0)*30,0)*24),""),IF(OR(【2】見・謝金!$E85&lt;&gt;$E85,【2】見・謝金!$G85&lt;&gt;$G85),TIME(HOUR($G85-$E85),ROUNDUP(MINUTE($G85-$E85)/30,0)*30,0)*24,IF($Q85&lt;&gt;"検討会等参加","",【2】見・謝金!$U85)))</f>
        <v/>
      </c>
      <c r="V85" s="526" t="str">
        <f>IF($U85="","",IF(OR($M85="",$O85=""),"",VLOOKUP($O85,単価表!$A$5:$C$11,MATCH($M85,単価表!$A$5:$C$5,0),0)/2))</f>
        <v/>
      </c>
      <c r="W85" s="493" t="str">
        <f t="shared" si="9"/>
        <v/>
      </c>
      <c r="X85" s="486" t="str">
        <f>IF(【2】見・謝金!X85="","",【2】見・謝金!X85)</f>
        <v/>
      </c>
      <c r="Y85" s="527" t="str">
        <f>IF(【2】見・謝金!Y85="","",【2】見・謝金!Y85)</f>
        <v/>
      </c>
      <c r="Z85" s="485" t="str">
        <f>IF(【2】見・謝金!Z85="","",【2】見・謝金!Z85)</f>
        <v/>
      </c>
      <c r="AA85" s="493" t="str">
        <f t="shared" si="10"/>
        <v/>
      </c>
      <c r="AB85" s="493" t="str">
        <f t="shared" si="11"/>
        <v/>
      </c>
      <c r="AC85" s="528" t="str">
        <f>IF(【2】見・謝金!AC85="","",【2】見・謝金!AC85)</f>
        <v/>
      </c>
      <c r="AD85" s="484" t="str">
        <f>IF(【2】見・謝金!AD85="","",【2】見・謝金!AD85)</f>
        <v/>
      </c>
      <c r="AE85" s="493" t="str">
        <f t="shared" si="12"/>
        <v/>
      </c>
      <c r="AF85" s="493"/>
      <c r="AG85" s="493" t="str">
        <f t="shared" si="13"/>
        <v/>
      </c>
      <c r="AH85" s="525" t="str">
        <f>IF(【2】見・謝金!$AH85="",IF($Q85="講習料",IF($E85="","",TIME(HOUR($G85-$E85),ROUNDUP(MINUTE($G85-$E85)/30,0)*30,0)*24),""),IF(OR(【2】見・謝金!$E85&lt;&gt;$E85,【2】見・謝金!$G85&lt;&gt;$G85),TIME(HOUR($G85-$E85),ROUNDUP(MINUTE($G85-$E85)/30,0)*30,0)*24,IF($Q85&lt;&gt;"講習料","",【2】見・謝金!$AH85)))</f>
        <v/>
      </c>
      <c r="AI85" s="526" t="str">
        <f>IF($AH85="","",IF(OR($O85="",$M85=""),"",IF($P85="サブ",VLOOKUP($O85,単価表!$A$34:$C$38,MATCH($M85,単価表!$A$34:$C$34,0),0)/2,VLOOKUP($O85,単価表!$A$34:$C$38,MATCH($M85,単価表!$A$34:$C$34,0),0))))</f>
        <v/>
      </c>
      <c r="AJ85" s="493" t="str">
        <f t="shared" si="14"/>
        <v/>
      </c>
      <c r="AK85" s="525" t="str">
        <f>IF(【2】見・謝金!$AK85="",IF($Q85="検討会(法人参加)",IF($E85="","",TIME(HOUR($G85-$E85),ROUNDUP(MINUTE($G85-$E85)/30,0)*30,0)*24),""),IF(OR(【2】見・謝金!$E85&lt;&gt;$E85,【2】見・謝金!$G85&lt;&gt;$G85),TIME(HOUR($G85-$E85),ROUNDUP(MINUTE($G85-$E85)/30,0)*30,0)*24,IF($Q85&lt;&gt;"検討会(法人参加)","",【2】見・謝金!$AK85)))</f>
        <v/>
      </c>
      <c r="AL85" s="595" t="str">
        <f>IF($AK85="","",IF(OR($O85="",$M85=""),"",VLOOKUP($O85,単価表!$A$34:$C$38,MATCH($M85,単価表!$A$34:$C$34,0),0)/2))</f>
        <v/>
      </c>
      <c r="AM85" s="493" t="str">
        <f t="shared" si="15"/>
        <v/>
      </c>
      <c r="AN85" s="529"/>
      <c r="AO85" s="508" t="str">
        <f>IF(【2】見・謝金!$AO85="","",【2】見・謝金!$AO85)</f>
        <v/>
      </c>
    </row>
    <row r="86" spans="4:41" ht="27.75" customHeight="1">
      <c r="D86" s="695" t="str">
        <f>IF(【2】見・謝金!D86="","",【2】見・謝金!D86)</f>
        <v/>
      </c>
      <c r="E86" s="531" t="str">
        <f>IF(【2】見・謝金!E86="","",【2】見・謝金!E86)</f>
        <v/>
      </c>
      <c r="F86" s="482" t="s">
        <v>257</v>
      </c>
      <c r="G86" s="483" t="str">
        <f>IF(【2】見・謝金!G86="","",【2】見・謝金!G86)</f>
        <v/>
      </c>
      <c r="H86" s="484" t="str">
        <f>IF(【2】見・謝金!H86="","",【2】見・謝金!H86)</f>
        <v/>
      </c>
      <c r="I86" s="1046" t="str">
        <f>IF(【2】見・謝金!I86="","",【2】見・謝金!I86)</f>
        <v/>
      </c>
      <c r="J86" s="1046"/>
      <c r="K86" s="496" t="str">
        <f>IF(【2】見・謝金!K86="","",【2】見・謝金!K86)</f>
        <v/>
      </c>
      <c r="L86" s="496" t="str">
        <f>IF(【2】見・謝金!L86="","",【2】見・謝金!L86)</f>
        <v/>
      </c>
      <c r="M86" s="484" t="str">
        <f>IF(【2】見・謝金!M86="","",【2】見・謝金!M86)</f>
        <v/>
      </c>
      <c r="N86" s="486" t="str">
        <f>IF(【2】見・謝金!N86="","",【2】見・謝金!N86)</f>
        <v/>
      </c>
      <c r="O86" s="523" t="str">
        <f>IF(【2】見・謝金!O86="","",【2】見・謝金!O86)</f>
        <v/>
      </c>
      <c r="P86" s="523" t="str">
        <f>IF(【2】見・謝金!P86="","",【2】見・謝金!P86)</f>
        <v/>
      </c>
      <c r="Q86" s="524" t="str">
        <f>IF(【2】見・謝金!Q86="","",【2】見・謝金!Q86)</f>
        <v/>
      </c>
      <c r="R86" s="530" t="str">
        <f>IF(【2】見・謝金!$R86="",IF($Q86="講師",IF($E86="","",TIME(HOUR($G86-$E86),ROUNDUP(MINUTE($G86-$E86)/30,0)*30,0)*24),""),IF(OR(【2】見・謝金!$E86&lt;&gt;$E86,【2】見・謝金!$G86&lt;&gt;$G86),TIME(HOUR($G86-$E86),ROUNDUP(MINUTE($G86-$E86)/30,0)*30,0)*24,IF($Q86&lt;&gt;"講師","",【2】見・謝金!$R86)))</f>
        <v/>
      </c>
      <c r="S86" s="526" t="str">
        <f>IF($R86="","",IF(OR($O86="",$M86=""),"",IF($P86="サブ",VLOOKUP($O86,単価表!$A$5:$C$14,MATCH($M86,単価表!$A$5:$C$5,0),0)/2,VLOOKUP($O86,単価表!$A$5:$C$14,MATCH($M86,単価表!$A$5:$C$5,0),0))))</f>
        <v/>
      </c>
      <c r="T86" s="493" t="str">
        <f t="shared" si="8"/>
        <v/>
      </c>
      <c r="U86" s="530" t="str">
        <f>IF(【2】見・謝金!$U86="",IF($Q86="検討会等参加",IF($E86="","",TIME(HOUR($G86-$E86),ROUNDUP(MINUTE($G86-$E86)/30,0)*30,0)*24),""),IF(OR(【2】見・謝金!$E86&lt;&gt;$E86,【2】見・謝金!$G86&lt;&gt;$G86),TIME(HOUR($G86-$E86),ROUNDUP(MINUTE($G86-$E86)/30,0)*30,0)*24,IF($Q86&lt;&gt;"検討会等参加","",【2】見・謝金!$U86)))</f>
        <v/>
      </c>
      <c r="V86" s="526" t="str">
        <f>IF($U86="","",IF(OR($M86="",$O86=""),"",VLOOKUP($O86,単価表!$A$5:$C$11,MATCH($M86,単価表!$A$5:$C$5,0),0)/2))</f>
        <v/>
      </c>
      <c r="W86" s="493" t="str">
        <f t="shared" si="9"/>
        <v/>
      </c>
      <c r="X86" s="486" t="str">
        <f>IF(【2】見・謝金!X86="","",【2】見・謝金!X86)</f>
        <v/>
      </c>
      <c r="Y86" s="527" t="str">
        <f>IF(【2】見・謝金!Y86="","",【2】見・謝金!Y86)</f>
        <v/>
      </c>
      <c r="Z86" s="484" t="str">
        <f>IF(【2】見・謝金!Z86="","",【2】見・謝金!Z86)</f>
        <v/>
      </c>
      <c r="AA86" s="493" t="str">
        <f t="shared" si="10"/>
        <v/>
      </c>
      <c r="AB86" s="493" t="str">
        <f t="shared" si="11"/>
        <v/>
      </c>
      <c r="AC86" s="528" t="str">
        <f>IF(【2】見・謝金!AC86="","",【2】見・謝金!AC86)</f>
        <v/>
      </c>
      <c r="AD86" s="484" t="str">
        <f>IF(【2】見・謝金!AD86="","",【2】見・謝金!AD86)</f>
        <v/>
      </c>
      <c r="AE86" s="493" t="str">
        <f t="shared" si="12"/>
        <v/>
      </c>
      <c r="AF86" s="493"/>
      <c r="AG86" s="493" t="str">
        <f t="shared" si="13"/>
        <v/>
      </c>
      <c r="AH86" s="530" t="str">
        <f>IF(【2】見・謝金!$AH86="",IF($Q86="講習料",IF($E86="","",TIME(HOUR($G86-$E86),ROUNDUP(MINUTE($G86-$E86)/30,0)*30,0)*24),""),IF(OR(【2】見・謝金!$E86&lt;&gt;$E86,【2】見・謝金!$G86&lt;&gt;$G86),TIME(HOUR($G86-$E86),ROUNDUP(MINUTE($G86-$E86)/30,0)*30,0)*24,IF($Q86&lt;&gt;"講習料","",【2】見・謝金!$AH86)))</f>
        <v/>
      </c>
      <c r="AI86" s="526" t="str">
        <f>IF($AH86="","",IF(OR($O86="",$M86=""),"",IF($P86="サブ",VLOOKUP($O86,単価表!$A$34:$C$38,MATCH($M86,単価表!$A$34:$C$34,0),0)/2,VLOOKUP($O86,単価表!$A$34:$C$38,MATCH($M86,単価表!$A$34:$C$34,0),0))))</f>
        <v/>
      </c>
      <c r="AJ86" s="493" t="str">
        <f t="shared" si="14"/>
        <v/>
      </c>
      <c r="AK86" s="530" t="str">
        <f>IF(【2】見・謝金!$AK86="",IF($Q86="検討会(法人参加)",IF($E86="","",TIME(HOUR($G86-$E86),ROUNDUP(MINUTE($G86-$E86)/30,0)*30,0)*24),""),IF(OR(【2】見・謝金!$E86&lt;&gt;$E86,【2】見・謝金!$G86&lt;&gt;$G86),TIME(HOUR($G86-$E86),ROUNDUP(MINUTE($G86-$E86)/30,0)*30,0)*24,IF($Q86&lt;&gt;"検討会(法人参加)","",【2】見・謝金!$AK86)))</f>
        <v/>
      </c>
      <c r="AL86" s="593" t="str">
        <f>IF($AK86="","",IF(OR($O86="",$M86=""),"",VLOOKUP($O86,単価表!$A$34:$C$38,MATCH($M86,単価表!$A$34:$C$34,0),0)/2))</f>
        <v/>
      </c>
      <c r="AM86" s="493" t="str">
        <f t="shared" si="15"/>
        <v/>
      </c>
      <c r="AN86" s="529"/>
      <c r="AO86" s="508" t="str">
        <f>IF(【2】見・謝金!$AO86="","",【2】見・謝金!$AO86)</f>
        <v/>
      </c>
    </row>
    <row r="87" spans="4:41" ht="27.75" customHeight="1">
      <c r="D87" s="695" t="str">
        <f>IF(【2】見・謝金!D87="","",【2】見・謝金!D87)</f>
        <v/>
      </c>
      <c r="E87" s="531" t="str">
        <f>IF(【2】見・謝金!E87="","",【2】見・謝金!E87)</f>
        <v/>
      </c>
      <c r="F87" s="482" t="s">
        <v>258</v>
      </c>
      <c r="G87" s="483" t="str">
        <f>IF(【2】見・謝金!G87="","",【2】見・謝金!G87)</f>
        <v/>
      </c>
      <c r="H87" s="484" t="str">
        <f>IF(【2】見・謝金!H87="","",【2】見・謝金!H87)</f>
        <v/>
      </c>
      <c r="I87" s="1046" t="str">
        <f>IF(【2】見・謝金!I87="","",【2】見・謝金!I87)</f>
        <v/>
      </c>
      <c r="J87" s="1046"/>
      <c r="K87" s="496" t="str">
        <f>IF(【2】見・謝金!K87="","",【2】見・謝金!K87)</f>
        <v/>
      </c>
      <c r="L87" s="496" t="str">
        <f>IF(【2】見・謝金!L87="","",【2】見・謝金!L87)</f>
        <v/>
      </c>
      <c r="M87" s="485" t="str">
        <f>IF(【2】見・謝金!M87="","",【2】見・謝金!M87)</f>
        <v/>
      </c>
      <c r="N87" s="486" t="str">
        <f>IF(【2】見・謝金!N87="","",【2】見・謝金!N87)</f>
        <v/>
      </c>
      <c r="O87" s="523" t="str">
        <f>IF(【2】見・謝金!O87="","",【2】見・謝金!O87)</f>
        <v/>
      </c>
      <c r="P87" s="523" t="str">
        <f>IF(【2】見・謝金!P87="","",【2】見・謝金!P87)</f>
        <v/>
      </c>
      <c r="Q87" s="524" t="str">
        <f>IF(【2】見・謝金!Q87="","",【2】見・謝金!Q87)</f>
        <v/>
      </c>
      <c r="R87" s="525" t="str">
        <f>IF(【2】見・謝金!$R87="",IF($Q87="講師",IF($E87="","",TIME(HOUR($G87-$E87),ROUNDUP(MINUTE($G87-$E87)/30,0)*30,0)*24),""),IF(OR(【2】見・謝金!$E87&lt;&gt;$E87,【2】見・謝金!$G87&lt;&gt;$G87),TIME(HOUR($G87-$E87),ROUNDUP(MINUTE($G87-$E87)/30,0)*30,0)*24,IF($Q87&lt;&gt;"講師","",【2】見・謝金!$R87)))</f>
        <v/>
      </c>
      <c r="S87" s="526" t="str">
        <f>IF($R87="","",IF(OR($O87="",$M87=""),"",IF($P87="サブ",VLOOKUP($O87,単価表!$A$5:$C$14,MATCH($M87,単価表!$A$5:$C$5,0),0)/2,VLOOKUP($O87,単価表!$A$5:$C$14,MATCH($M87,単価表!$A$5:$C$5,0),0))))</f>
        <v/>
      </c>
      <c r="T87" s="493" t="str">
        <f t="shared" si="8"/>
        <v/>
      </c>
      <c r="U87" s="525" t="str">
        <f>IF(【2】見・謝金!$U87="",IF($Q87="検討会等参加",IF($E87="","",TIME(HOUR($G87-$E87),ROUNDUP(MINUTE($G87-$E87)/30,0)*30,0)*24),""),IF(OR(【2】見・謝金!$E87&lt;&gt;$E87,【2】見・謝金!$G87&lt;&gt;$G87),TIME(HOUR($G87-$E87),ROUNDUP(MINUTE($G87-$E87)/30,0)*30,0)*24,IF($Q87&lt;&gt;"検討会等参加","",【2】見・謝金!$U87)))</f>
        <v/>
      </c>
      <c r="V87" s="526" t="str">
        <f>IF($U87="","",IF(OR($M87="",$O87=""),"",VLOOKUP($O87,単価表!$A$5:$C$11,MATCH($M87,単価表!$A$5:$C$5,0),0)/2))</f>
        <v/>
      </c>
      <c r="W87" s="493" t="str">
        <f t="shared" si="9"/>
        <v/>
      </c>
      <c r="X87" s="486" t="str">
        <f>IF(【2】見・謝金!X87="","",【2】見・謝金!X87)</f>
        <v/>
      </c>
      <c r="Y87" s="527" t="str">
        <f>IF(【2】見・謝金!Y87="","",【2】見・謝金!Y87)</f>
        <v/>
      </c>
      <c r="Z87" s="485" t="str">
        <f>IF(【2】見・謝金!Z87="","",【2】見・謝金!Z87)</f>
        <v/>
      </c>
      <c r="AA87" s="493" t="str">
        <f t="shared" si="10"/>
        <v/>
      </c>
      <c r="AB87" s="493" t="str">
        <f t="shared" si="11"/>
        <v/>
      </c>
      <c r="AC87" s="528" t="str">
        <f>IF(【2】見・謝金!AC87="","",【2】見・謝金!AC87)</f>
        <v/>
      </c>
      <c r="AD87" s="484" t="str">
        <f>IF(【2】見・謝金!AD87="","",【2】見・謝金!AD87)</f>
        <v/>
      </c>
      <c r="AE87" s="493" t="str">
        <f t="shared" si="12"/>
        <v/>
      </c>
      <c r="AF87" s="493"/>
      <c r="AG87" s="493" t="str">
        <f t="shared" si="13"/>
        <v/>
      </c>
      <c r="AH87" s="525" t="str">
        <f>IF(【2】見・謝金!$AH87="",IF($Q87="講習料",IF($E87="","",TIME(HOUR($G87-$E87),ROUNDUP(MINUTE($G87-$E87)/30,0)*30,0)*24),""),IF(OR(【2】見・謝金!$E87&lt;&gt;$E87,【2】見・謝金!$G87&lt;&gt;$G87),TIME(HOUR($G87-$E87),ROUNDUP(MINUTE($G87-$E87)/30,0)*30,0)*24,IF($Q87&lt;&gt;"講習料","",【2】見・謝金!$AH87)))</f>
        <v/>
      </c>
      <c r="AI87" s="526" t="str">
        <f>IF($AH87="","",IF(OR($O87="",$M87=""),"",IF($P87="サブ",VLOOKUP($O87,単価表!$A$34:$C$38,MATCH($M87,単価表!$A$34:$C$34,0),0)/2,VLOOKUP($O87,単価表!$A$34:$C$38,MATCH($M87,単価表!$A$34:$C$34,0),0))))</f>
        <v/>
      </c>
      <c r="AJ87" s="493" t="str">
        <f t="shared" si="14"/>
        <v/>
      </c>
      <c r="AK87" s="525" t="str">
        <f>IF(【2】見・謝金!$AK87="",IF($Q87="検討会(法人参加)",IF($E87="","",TIME(HOUR($G87-$E87),ROUNDUP(MINUTE($G87-$E87)/30,0)*30,0)*24),""),IF(OR(【2】見・謝金!$E87&lt;&gt;$E87,【2】見・謝金!$G87&lt;&gt;$G87),TIME(HOUR($G87-$E87),ROUNDUP(MINUTE($G87-$E87)/30,0)*30,0)*24,IF($Q87&lt;&gt;"検討会(法人参加)","",【2】見・謝金!$AK87)))</f>
        <v/>
      </c>
      <c r="AL87" s="595" t="str">
        <f>IF($AK87="","",IF(OR($O87="",$M87=""),"",VLOOKUP($O87,単価表!$A$34:$C$38,MATCH($M87,単価表!$A$34:$C$34,0),0)/2))</f>
        <v/>
      </c>
      <c r="AM87" s="493" t="str">
        <f t="shared" si="15"/>
        <v/>
      </c>
      <c r="AN87" s="529"/>
      <c r="AO87" s="508" t="str">
        <f>IF(【2】見・謝金!$AO87="","",【2】見・謝金!$AO87)</f>
        <v/>
      </c>
    </row>
    <row r="88" spans="4:41" ht="27.75" customHeight="1">
      <c r="D88" s="695" t="str">
        <f>IF(【2】見・謝金!D88="","",【2】見・謝金!D88)</f>
        <v/>
      </c>
      <c r="E88" s="531" t="str">
        <f>IF(【2】見・謝金!E88="","",【2】見・謝金!E88)</f>
        <v/>
      </c>
      <c r="F88" s="482" t="s">
        <v>257</v>
      </c>
      <c r="G88" s="483" t="str">
        <f>IF(【2】見・謝金!G88="","",【2】見・謝金!G88)</f>
        <v/>
      </c>
      <c r="H88" s="484" t="str">
        <f>IF(【2】見・謝金!H88="","",【2】見・謝金!H88)</f>
        <v/>
      </c>
      <c r="I88" s="1046" t="str">
        <f>IF(【2】見・謝金!I88="","",【2】見・謝金!I88)</f>
        <v/>
      </c>
      <c r="J88" s="1046"/>
      <c r="K88" s="496" t="str">
        <f>IF(【2】見・謝金!K88="","",【2】見・謝金!K88)</f>
        <v/>
      </c>
      <c r="L88" s="496" t="str">
        <f>IF(【2】見・謝金!L88="","",【2】見・謝金!L88)</f>
        <v/>
      </c>
      <c r="M88" s="484" t="str">
        <f>IF(【2】見・謝金!M88="","",【2】見・謝金!M88)</f>
        <v/>
      </c>
      <c r="N88" s="486" t="str">
        <f>IF(【2】見・謝金!N88="","",【2】見・謝金!N88)</f>
        <v/>
      </c>
      <c r="O88" s="523" t="str">
        <f>IF(【2】見・謝金!O88="","",【2】見・謝金!O88)</f>
        <v/>
      </c>
      <c r="P88" s="523" t="str">
        <f>IF(【2】見・謝金!P88="","",【2】見・謝金!P88)</f>
        <v/>
      </c>
      <c r="Q88" s="524" t="str">
        <f>IF(【2】見・謝金!Q88="","",【2】見・謝金!Q88)</f>
        <v/>
      </c>
      <c r="R88" s="530" t="str">
        <f>IF(【2】見・謝金!$R88="",IF($Q88="講師",IF($E88="","",TIME(HOUR($G88-$E88),ROUNDUP(MINUTE($G88-$E88)/30,0)*30,0)*24),""),IF(OR(【2】見・謝金!$E88&lt;&gt;$E88,【2】見・謝金!$G88&lt;&gt;$G88),TIME(HOUR($G88-$E88),ROUNDUP(MINUTE($G88-$E88)/30,0)*30,0)*24,IF($Q88&lt;&gt;"講師","",【2】見・謝金!$R88)))</f>
        <v/>
      </c>
      <c r="S88" s="526" t="str">
        <f>IF($R88="","",IF(OR($O88="",$M88=""),"",IF($P88="サブ",VLOOKUP($O88,単価表!$A$5:$C$14,MATCH($M88,単価表!$A$5:$C$5,0),0)/2,VLOOKUP($O88,単価表!$A$5:$C$14,MATCH($M88,単価表!$A$5:$C$5,0),0))))</f>
        <v/>
      </c>
      <c r="T88" s="493" t="str">
        <f t="shared" si="8"/>
        <v/>
      </c>
      <c r="U88" s="530" t="str">
        <f>IF(【2】見・謝金!$U88="",IF($Q88="検討会等参加",IF($E88="","",TIME(HOUR($G88-$E88),ROUNDUP(MINUTE($G88-$E88)/30,0)*30,0)*24),""),IF(OR(【2】見・謝金!$E88&lt;&gt;$E88,【2】見・謝金!$G88&lt;&gt;$G88),TIME(HOUR($G88-$E88),ROUNDUP(MINUTE($G88-$E88)/30,0)*30,0)*24,IF($Q88&lt;&gt;"検討会等参加","",【2】見・謝金!$U88)))</f>
        <v/>
      </c>
      <c r="V88" s="526" t="str">
        <f>IF($U88="","",IF(OR($M88="",$O88=""),"",VLOOKUP($O88,単価表!$A$5:$C$11,MATCH($M88,単価表!$A$5:$C$5,0),0)/2))</f>
        <v/>
      </c>
      <c r="W88" s="493" t="str">
        <f t="shared" si="9"/>
        <v/>
      </c>
      <c r="X88" s="486" t="str">
        <f>IF(【2】見・謝金!X88="","",【2】見・謝金!X88)</f>
        <v/>
      </c>
      <c r="Y88" s="527" t="str">
        <f>IF(【2】見・謝金!Y88="","",【2】見・謝金!Y88)</f>
        <v/>
      </c>
      <c r="Z88" s="484" t="str">
        <f>IF(【2】見・謝金!Z88="","",【2】見・謝金!Z88)</f>
        <v/>
      </c>
      <c r="AA88" s="493" t="str">
        <f t="shared" si="10"/>
        <v/>
      </c>
      <c r="AB88" s="493" t="str">
        <f t="shared" si="11"/>
        <v/>
      </c>
      <c r="AC88" s="528" t="str">
        <f>IF(【2】見・謝金!AC88="","",【2】見・謝金!AC88)</f>
        <v/>
      </c>
      <c r="AD88" s="484" t="str">
        <f>IF(【2】見・謝金!AD88="","",【2】見・謝金!AD88)</f>
        <v/>
      </c>
      <c r="AE88" s="493" t="str">
        <f t="shared" si="12"/>
        <v/>
      </c>
      <c r="AF88" s="493"/>
      <c r="AG88" s="493" t="str">
        <f t="shared" si="13"/>
        <v/>
      </c>
      <c r="AH88" s="530" t="str">
        <f>IF(【2】見・謝金!$AH88="",IF($Q88="講習料",IF($E88="","",TIME(HOUR($G88-$E88),ROUNDUP(MINUTE($G88-$E88)/30,0)*30,0)*24),""),IF(OR(【2】見・謝金!$E88&lt;&gt;$E88,【2】見・謝金!$G88&lt;&gt;$G88),TIME(HOUR($G88-$E88),ROUNDUP(MINUTE($G88-$E88)/30,0)*30,0)*24,IF($Q88&lt;&gt;"講習料","",【2】見・謝金!$AH88)))</f>
        <v/>
      </c>
      <c r="AI88" s="526" t="str">
        <f>IF($AH88="","",IF(OR($O88="",$M88=""),"",IF($P88="サブ",VLOOKUP($O88,単価表!$A$34:$C$38,MATCH($M88,単価表!$A$34:$C$34,0),0)/2,VLOOKUP($O88,単価表!$A$34:$C$38,MATCH($M88,単価表!$A$34:$C$34,0),0))))</f>
        <v/>
      </c>
      <c r="AJ88" s="493" t="str">
        <f t="shared" si="14"/>
        <v/>
      </c>
      <c r="AK88" s="530" t="str">
        <f>IF(【2】見・謝金!$AK88="",IF($Q88="検討会(法人参加)",IF($E88="","",TIME(HOUR($G88-$E88),ROUNDUP(MINUTE($G88-$E88)/30,0)*30,0)*24),""),IF(OR(【2】見・謝金!$E88&lt;&gt;$E88,【2】見・謝金!$G88&lt;&gt;$G88),TIME(HOUR($G88-$E88),ROUNDUP(MINUTE($G88-$E88)/30,0)*30,0)*24,IF($Q88&lt;&gt;"検討会(法人参加)","",【2】見・謝金!$AK88)))</f>
        <v/>
      </c>
      <c r="AL88" s="593" t="str">
        <f>IF($AK88="","",IF(OR($O88="",$M88=""),"",VLOOKUP($O88,単価表!$A$34:$C$38,MATCH($M88,単価表!$A$34:$C$34,0),0)/2))</f>
        <v/>
      </c>
      <c r="AM88" s="493" t="str">
        <f t="shared" si="15"/>
        <v/>
      </c>
      <c r="AN88" s="529"/>
      <c r="AO88" s="508" t="str">
        <f>IF(【2】見・謝金!$AO88="","",【2】見・謝金!$AO88)</f>
        <v/>
      </c>
    </row>
    <row r="89" spans="4:41" ht="27.75" customHeight="1">
      <c r="D89" s="695" t="str">
        <f>IF(【2】見・謝金!D89="","",【2】見・謝金!D89)</f>
        <v/>
      </c>
      <c r="E89" s="531" t="str">
        <f>IF(【2】見・謝金!E89="","",【2】見・謝金!E89)</f>
        <v/>
      </c>
      <c r="F89" s="482" t="s">
        <v>258</v>
      </c>
      <c r="G89" s="483" t="str">
        <f>IF(【2】見・謝金!G89="","",【2】見・謝金!G89)</f>
        <v/>
      </c>
      <c r="H89" s="484" t="str">
        <f>IF(【2】見・謝金!H89="","",【2】見・謝金!H89)</f>
        <v/>
      </c>
      <c r="I89" s="1046" t="str">
        <f>IF(【2】見・謝金!I89="","",【2】見・謝金!I89)</f>
        <v/>
      </c>
      <c r="J89" s="1046"/>
      <c r="K89" s="496" t="str">
        <f>IF(【2】見・謝金!K89="","",【2】見・謝金!K89)</f>
        <v/>
      </c>
      <c r="L89" s="496" t="str">
        <f>IF(【2】見・謝金!L89="","",【2】見・謝金!L89)</f>
        <v/>
      </c>
      <c r="M89" s="485" t="str">
        <f>IF(【2】見・謝金!M89="","",【2】見・謝金!M89)</f>
        <v/>
      </c>
      <c r="N89" s="486" t="str">
        <f>IF(【2】見・謝金!N89="","",【2】見・謝金!N89)</f>
        <v/>
      </c>
      <c r="O89" s="523" t="str">
        <f>IF(【2】見・謝金!O89="","",【2】見・謝金!O89)</f>
        <v/>
      </c>
      <c r="P89" s="523" t="str">
        <f>IF(【2】見・謝金!P89="","",【2】見・謝金!P89)</f>
        <v/>
      </c>
      <c r="Q89" s="524" t="str">
        <f>IF(【2】見・謝金!Q89="","",【2】見・謝金!Q89)</f>
        <v/>
      </c>
      <c r="R89" s="525" t="str">
        <f>IF(【2】見・謝金!$R89="",IF($Q89="講師",IF($E89="","",TIME(HOUR($G89-$E89),ROUNDUP(MINUTE($G89-$E89)/30,0)*30,0)*24),""),IF(OR(【2】見・謝金!$E89&lt;&gt;$E89,【2】見・謝金!$G89&lt;&gt;$G89),TIME(HOUR($G89-$E89),ROUNDUP(MINUTE($G89-$E89)/30,0)*30,0)*24,IF($Q89&lt;&gt;"講師","",【2】見・謝金!$R89)))</f>
        <v/>
      </c>
      <c r="S89" s="526" t="str">
        <f>IF($R89="","",IF(OR($O89="",$M89=""),"",IF($P89="サブ",VLOOKUP($O89,単価表!$A$5:$C$14,MATCH($M89,単価表!$A$5:$C$5,0),0)/2,VLOOKUP($O89,単価表!$A$5:$C$14,MATCH($M89,単価表!$A$5:$C$5,0),0))))</f>
        <v/>
      </c>
      <c r="T89" s="493" t="str">
        <f t="shared" si="8"/>
        <v/>
      </c>
      <c r="U89" s="525" t="str">
        <f>IF(【2】見・謝金!$U89="",IF($Q89="検討会等参加",IF($E89="","",TIME(HOUR($G89-$E89),ROUNDUP(MINUTE($G89-$E89)/30,0)*30,0)*24),""),IF(OR(【2】見・謝金!$E89&lt;&gt;$E89,【2】見・謝金!$G89&lt;&gt;$G89),TIME(HOUR($G89-$E89),ROUNDUP(MINUTE($G89-$E89)/30,0)*30,0)*24,IF($Q89&lt;&gt;"検討会等参加","",【2】見・謝金!$U89)))</f>
        <v/>
      </c>
      <c r="V89" s="526" t="str">
        <f>IF($U89="","",IF(OR($M89="",$O89=""),"",VLOOKUP($O89,単価表!$A$5:$C$11,MATCH($M89,単価表!$A$5:$C$5,0),0)/2))</f>
        <v/>
      </c>
      <c r="W89" s="493" t="str">
        <f t="shared" si="9"/>
        <v/>
      </c>
      <c r="X89" s="486" t="str">
        <f>IF(【2】見・謝金!X89="","",【2】見・謝金!X89)</f>
        <v/>
      </c>
      <c r="Y89" s="527" t="str">
        <f>IF(【2】見・謝金!Y89="","",【2】見・謝金!Y89)</f>
        <v/>
      </c>
      <c r="Z89" s="485" t="str">
        <f>IF(【2】見・謝金!Z89="","",【2】見・謝金!Z89)</f>
        <v/>
      </c>
      <c r="AA89" s="493" t="str">
        <f t="shared" si="10"/>
        <v/>
      </c>
      <c r="AB89" s="493" t="str">
        <f t="shared" si="11"/>
        <v/>
      </c>
      <c r="AC89" s="528" t="str">
        <f>IF(【2】見・謝金!AC89="","",【2】見・謝金!AC89)</f>
        <v/>
      </c>
      <c r="AD89" s="484" t="str">
        <f>IF(【2】見・謝金!AD89="","",【2】見・謝金!AD89)</f>
        <v/>
      </c>
      <c r="AE89" s="493" t="str">
        <f t="shared" si="12"/>
        <v/>
      </c>
      <c r="AF89" s="493"/>
      <c r="AG89" s="493" t="str">
        <f t="shared" si="13"/>
        <v/>
      </c>
      <c r="AH89" s="525" t="str">
        <f>IF(【2】見・謝金!$AH89="",IF($Q89="講習料",IF($E89="","",TIME(HOUR($G89-$E89),ROUNDUP(MINUTE($G89-$E89)/30,0)*30,0)*24),""),IF(OR(【2】見・謝金!$E89&lt;&gt;$E89,【2】見・謝金!$G89&lt;&gt;$G89),TIME(HOUR($G89-$E89),ROUNDUP(MINUTE($G89-$E89)/30,0)*30,0)*24,IF($Q89&lt;&gt;"講習料","",【2】見・謝金!$AH89)))</f>
        <v/>
      </c>
      <c r="AI89" s="526" t="str">
        <f>IF($AH89="","",IF(OR($O89="",$M89=""),"",IF($P89="サブ",VLOOKUP($O89,単価表!$A$34:$C$38,MATCH($M89,単価表!$A$34:$C$34,0),0)/2,VLOOKUP($O89,単価表!$A$34:$C$38,MATCH($M89,単価表!$A$34:$C$34,0),0))))</f>
        <v/>
      </c>
      <c r="AJ89" s="493" t="str">
        <f t="shared" si="14"/>
        <v/>
      </c>
      <c r="AK89" s="525" t="str">
        <f>IF(【2】見・謝金!$AK89="",IF($Q89="検討会(法人参加)",IF($E89="","",TIME(HOUR($G89-$E89),ROUNDUP(MINUTE($G89-$E89)/30,0)*30,0)*24),""),IF(OR(【2】見・謝金!$E89&lt;&gt;$E89,【2】見・謝金!$G89&lt;&gt;$G89),TIME(HOUR($G89-$E89),ROUNDUP(MINUTE($G89-$E89)/30,0)*30,0)*24,IF($Q89&lt;&gt;"検討会(法人参加)","",【2】見・謝金!$AK89)))</f>
        <v/>
      </c>
      <c r="AL89" s="595" t="str">
        <f>IF($AK89="","",IF(OR($O89="",$M89=""),"",VLOOKUP($O89,単価表!$A$34:$C$38,MATCH($M89,単価表!$A$34:$C$34,0),0)/2))</f>
        <v/>
      </c>
      <c r="AM89" s="493" t="str">
        <f t="shared" si="15"/>
        <v/>
      </c>
      <c r="AN89" s="529"/>
      <c r="AO89" s="508" t="str">
        <f>IF(【2】見・謝金!$AO89="","",【2】見・謝金!$AO89)</f>
        <v/>
      </c>
    </row>
    <row r="90" spans="4:41" ht="27.75" customHeight="1">
      <c r="D90" s="695" t="str">
        <f>IF(【2】見・謝金!D90="","",【2】見・謝金!D90)</f>
        <v/>
      </c>
      <c r="E90" s="531" t="str">
        <f>IF(【2】見・謝金!E90="","",【2】見・謝金!E90)</f>
        <v/>
      </c>
      <c r="F90" s="482" t="s">
        <v>257</v>
      </c>
      <c r="G90" s="483" t="str">
        <f>IF(【2】見・謝金!G90="","",【2】見・謝金!G90)</f>
        <v/>
      </c>
      <c r="H90" s="484" t="str">
        <f>IF(【2】見・謝金!H90="","",【2】見・謝金!H90)</f>
        <v/>
      </c>
      <c r="I90" s="1046" t="str">
        <f>IF(【2】見・謝金!I90="","",【2】見・謝金!I90)</f>
        <v/>
      </c>
      <c r="J90" s="1046"/>
      <c r="K90" s="496" t="str">
        <f>IF(【2】見・謝金!K90="","",【2】見・謝金!K90)</f>
        <v/>
      </c>
      <c r="L90" s="496" t="str">
        <f>IF(【2】見・謝金!L90="","",【2】見・謝金!L90)</f>
        <v/>
      </c>
      <c r="M90" s="484" t="str">
        <f>IF(【2】見・謝金!M90="","",【2】見・謝金!M90)</f>
        <v/>
      </c>
      <c r="N90" s="486" t="str">
        <f>IF(【2】見・謝金!N90="","",【2】見・謝金!N90)</f>
        <v/>
      </c>
      <c r="O90" s="523" t="str">
        <f>IF(【2】見・謝金!O90="","",【2】見・謝金!O90)</f>
        <v/>
      </c>
      <c r="P90" s="523" t="str">
        <f>IF(【2】見・謝金!P90="","",【2】見・謝金!P90)</f>
        <v/>
      </c>
      <c r="Q90" s="524" t="str">
        <f>IF(【2】見・謝金!Q90="","",【2】見・謝金!Q90)</f>
        <v/>
      </c>
      <c r="R90" s="530" t="str">
        <f>IF(【2】見・謝金!$R90="",IF($Q90="講師",IF($E90="","",TIME(HOUR($G90-$E90),ROUNDUP(MINUTE($G90-$E90)/30,0)*30,0)*24),""),IF(OR(【2】見・謝金!$E90&lt;&gt;$E90,【2】見・謝金!$G90&lt;&gt;$G90),TIME(HOUR($G90-$E90),ROUNDUP(MINUTE($G90-$E90)/30,0)*30,0)*24,IF($Q90&lt;&gt;"講師","",【2】見・謝金!$R90)))</f>
        <v/>
      </c>
      <c r="S90" s="526" t="str">
        <f>IF($R90="","",IF(OR($O90="",$M90=""),"",IF($P90="サブ",VLOOKUP($O90,単価表!$A$5:$C$14,MATCH($M90,単価表!$A$5:$C$5,0),0)/2,VLOOKUP($O90,単価表!$A$5:$C$14,MATCH($M90,単価表!$A$5:$C$5,0),0))))</f>
        <v/>
      </c>
      <c r="T90" s="493" t="str">
        <f t="shared" si="8"/>
        <v/>
      </c>
      <c r="U90" s="530" t="str">
        <f>IF(【2】見・謝金!$U90="",IF($Q90="検討会等参加",IF($E90="","",TIME(HOUR($G90-$E90),ROUNDUP(MINUTE($G90-$E90)/30,0)*30,0)*24),""),IF(OR(【2】見・謝金!$E90&lt;&gt;$E90,【2】見・謝金!$G90&lt;&gt;$G90),TIME(HOUR($G90-$E90),ROUNDUP(MINUTE($G90-$E90)/30,0)*30,0)*24,IF($Q90&lt;&gt;"検討会等参加","",【2】見・謝金!$U90)))</f>
        <v/>
      </c>
      <c r="V90" s="526" t="str">
        <f>IF($U90="","",IF(OR($M90="",$O90=""),"",VLOOKUP($O90,単価表!$A$5:$C$11,MATCH($M90,単価表!$A$5:$C$5,0),0)/2))</f>
        <v/>
      </c>
      <c r="W90" s="493" t="str">
        <f t="shared" si="9"/>
        <v/>
      </c>
      <c r="X90" s="486" t="str">
        <f>IF(【2】見・謝金!X90="","",【2】見・謝金!X90)</f>
        <v/>
      </c>
      <c r="Y90" s="527" t="str">
        <f>IF(【2】見・謝金!Y90="","",【2】見・謝金!Y90)</f>
        <v/>
      </c>
      <c r="Z90" s="484" t="str">
        <f>IF(【2】見・謝金!Z90="","",【2】見・謝金!Z90)</f>
        <v/>
      </c>
      <c r="AA90" s="493" t="str">
        <f t="shared" si="10"/>
        <v/>
      </c>
      <c r="AB90" s="493" t="str">
        <f t="shared" si="11"/>
        <v/>
      </c>
      <c r="AC90" s="528" t="str">
        <f>IF(【2】見・謝金!AC90="","",【2】見・謝金!AC90)</f>
        <v/>
      </c>
      <c r="AD90" s="484" t="str">
        <f>IF(【2】見・謝金!AD90="","",【2】見・謝金!AD90)</f>
        <v/>
      </c>
      <c r="AE90" s="493" t="str">
        <f t="shared" si="12"/>
        <v/>
      </c>
      <c r="AF90" s="493"/>
      <c r="AG90" s="493" t="str">
        <f t="shared" si="13"/>
        <v/>
      </c>
      <c r="AH90" s="530" t="str">
        <f>IF(【2】見・謝金!$AH90="",IF($Q90="講習料",IF($E90="","",TIME(HOUR($G90-$E90),ROUNDUP(MINUTE($G90-$E90)/30,0)*30,0)*24),""),IF(OR(【2】見・謝金!$E90&lt;&gt;$E90,【2】見・謝金!$G90&lt;&gt;$G90),TIME(HOUR($G90-$E90),ROUNDUP(MINUTE($G90-$E90)/30,0)*30,0)*24,IF($Q90&lt;&gt;"講習料","",【2】見・謝金!$AH90)))</f>
        <v/>
      </c>
      <c r="AI90" s="526" t="str">
        <f>IF($AH90="","",IF(OR($O90="",$M90=""),"",IF($P90="サブ",VLOOKUP($O90,単価表!$A$34:$C$38,MATCH($M90,単価表!$A$34:$C$34,0),0)/2,VLOOKUP($O90,単価表!$A$34:$C$38,MATCH($M90,単価表!$A$34:$C$34,0),0))))</f>
        <v/>
      </c>
      <c r="AJ90" s="493" t="str">
        <f t="shared" si="14"/>
        <v/>
      </c>
      <c r="AK90" s="530" t="str">
        <f>IF(【2】見・謝金!$AK90="",IF($Q90="検討会(法人参加)",IF($E90="","",TIME(HOUR($G90-$E90),ROUNDUP(MINUTE($G90-$E90)/30,0)*30,0)*24),""),IF(OR(【2】見・謝金!$E90&lt;&gt;$E90,【2】見・謝金!$G90&lt;&gt;$G90),TIME(HOUR($G90-$E90),ROUNDUP(MINUTE($G90-$E90)/30,0)*30,0)*24,IF($Q90&lt;&gt;"検討会(法人参加)","",【2】見・謝金!$AK90)))</f>
        <v/>
      </c>
      <c r="AL90" s="593" t="str">
        <f>IF($AK90="","",IF(OR($O90="",$M90=""),"",VLOOKUP($O90,単価表!$A$34:$C$38,MATCH($M90,単価表!$A$34:$C$34,0),0)/2))</f>
        <v/>
      </c>
      <c r="AM90" s="493" t="str">
        <f t="shared" si="15"/>
        <v/>
      </c>
      <c r="AN90" s="529"/>
      <c r="AO90" s="508" t="str">
        <f>IF(【2】見・謝金!$AO90="","",【2】見・謝金!$AO90)</f>
        <v/>
      </c>
    </row>
    <row r="91" spans="4:41" ht="27.75" customHeight="1">
      <c r="D91" s="695" t="str">
        <f>IF(【2】見・謝金!D91="","",【2】見・謝金!D91)</f>
        <v/>
      </c>
      <c r="E91" s="531" t="str">
        <f>IF(【2】見・謝金!E91="","",【2】見・謝金!E91)</f>
        <v/>
      </c>
      <c r="F91" s="482" t="s">
        <v>258</v>
      </c>
      <c r="G91" s="483" t="str">
        <f>IF(【2】見・謝金!G91="","",【2】見・謝金!G91)</f>
        <v/>
      </c>
      <c r="H91" s="484" t="str">
        <f>IF(【2】見・謝金!H91="","",【2】見・謝金!H91)</f>
        <v/>
      </c>
      <c r="I91" s="1046" t="str">
        <f>IF(【2】見・謝金!I91="","",【2】見・謝金!I91)</f>
        <v/>
      </c>
      <c r="J91" s="1046"/>
      <c r="K91" s="496" t="str">
        <f>IF(【2】見・謝金!K91="","",【2】見・謝金!K91)</f>
        <v/>
      </c>
      <c r="L91" s="496" t="str">
        <f>IF(【2】見・謝金!L91="","",【2】見・謝金!L91)</f>
        <v/>
      </c>
      <c r="M91" s="485" t="str">
        <f>IF(【2】見・謝金!M91="","",【2】見・謝金!M91)</f>
        <v/>
      </c>
      <c r="N91" s="486" t="str">
        <f>IF(【2】見・謝金!N91="","",【2】見・謝金!N91)</f>
        <v/>
      </c>
      <c r="O91" s="523" t="str">
        <f>IF(【2】見・謝金!O91="","",【2】見・謝金!O91)</f>
        <v/>
      </c>
      <c r="P91" s="523" t="str">
        <f>IF(【2】見・謝金!P91="","",【2】見・謝金!P91)</f>
        <v/>
      </c>
      <c r="Q91" s="524" t="str">
        <f>IF(【2】見・謝金!Q91="","",【2】見・謝金!Q91)</f>
        <v/>
      </c>
      <c r="R91" s="525" t="str">
        <f>IF(【2】見・謝金!$R91="",IF($Q91="講師",IF($E91="","",TIME(HOUR($G91-$E91),ROUNDUP(MINUTE($G91-$E91)/30,0)*30,0)*24),""),IF(OR(【2】見・謝金!$E91&lt;&gt;$E91,【2】見・謝金!$G91&lt;&gt;$G91),TIME(HOUR($G91-$E91),ROUNDUP(MINUTE($G91-$E91)/30,0)*30,0)*24,IF($Q91&lt;&gt;"講師","",【2】見・謝金!$R91)))</f>
        <v/>
      </c>
      <c r="S91" s="526" t="str">
        <f>IF($R91="","",IF(OR($O91="",$M91=""),"",IF($P91="サブ",VLOOKUP($O91,単価表!$A$5:$C$14,MATCH($M91,単価表!$A$5:$C$5,0),0)/2,VLOOKUP($O91,単価表!$A$5:$C$14,MATCH($M91,単価表!$A$5:$C$5,0),0))))</f>
        <v/>
      </c>
      <c r="T91" s="493" t="str">
        <f t="shared" si="8"/>
        <v/>
      </c>
      <c r="U91" s="525" t="str">
        <f>IF(【2】見・謝金!$U91="",IF($Q91="検討会等参加",IF($E91="","",TIME(HOUR($G91-$E91),ROUNDUP(MINUTE($G91-$E91)/30,0)*30,0)*24),""),IF(OR(【2】見・謝金!$E91&lt;&gt;$E91,【2】見・謝金!$G91&lt;&gt;$G91),TIME(HOUR($G91-$E91),ROUNDUP(MINUTE($G91-$E91)/30,0)*30,0)*24,IF($Q91&lt;&gt;"検討会等参加","",【2】見・謝金!$U91)))</f>
        <v/>
      </c>
      <c r="V91" s="526" t="str">
        <f>IF($U91="","",IF(OR($M91="",$O91=""),"",VLOOKUP($O91,単価表!$A$5:$C$11,MATCH($M91,単価表!$A$5:$C$5,0),0)/2))</f>
        <v/>
      </c>
      <c r="W91" s="493" t="str">
        <f t="shared" si="9"/>
        <v/>
      </c>
      <c r="X91" s="486" t="str">
        <f>IF(【2】見・謝金!X91="","",【2】見・謝金!X91)</f>
        <v/>
      </c>
      <c r="Y91" s="527" t="str">
        <f>IF(【2】見・謝金!Y91="","",【2】見・謝金!Y91)</f>
        <v/>
      </c>
      <c r="Z91" s="485" t="str">
        <f>IF(【2】見・謝金!Z91="","",【2】見・謝金!Z91)</f>
        <v/>
      </c>
      <c r="AA91" s="493" t="str">
        <f t="shared" si="10"/>
        <v/>
      </c>
      <c r="AB91" s="493" t="str">
        <f t="shared" si="11"/>
        <v/>
      </c>
      <c r="AC91" s="528" t="str">
        <f>IF(【2】見・謝金!AC91="","",【2】見・謝金!AC91)</f>
        <v/>
      </c>
      <c r="AD91" s="484" t="str">
        <f>IF(【2】見・謝金!AD91="","",【2】見・謝金!AD91)</f>
        <v/>
      </c>
      <c r="AE91" s="493" t="str">
        <f t="shared" si="12"/>
        <v/>
      </c>
      <c r="AF91" s="493"/>
      <c r="AG91" s="493" t="str">
        <f t="shared" si="13"/>
        <v/>
      </c>
      <c r="AH91" s="525" t="str">
        <f>IF(【2】見・謝金!$AH91="",IF($Q91="講習料",IF($E91="","",TIME(HOUR($G91-$E91),ROUNDUP(MINUTE($G91-$E91)/30,0)*30,0)*24),""),IF(OR(【2】見・謝金!$E91&lt;&gt;$E91,【2】見・謝金!$G91&lt;&gt;$G91),TIME(HOUR($G91-$E91),ROUNDUP(MINUTE($G91-$E91)/30,0)*30,0)*24,IF($Q91&lt;&gt;"講習料","",【2】見・謝金!$AH91)))</f>
        <v/>
      </c>
      <c r="AI91" s="526" t="str">
        <f>IF($AH91="","",IF(OR($O91="",$M91=""),"",IF($P91="サブ",VLOOKUP($O91,単価表!$A$34:$C$38,MATCH($M91,単価表!$A$34:$C$34,0),0)/2,VLOOKUP($O91,単価表!$A$34:$C$38,MATCH($M91,単価表!$A$34:$C$34,0),0))))</f>
        <v/>
      </c>
      <c r="AJ91" s="493" t="str">
        <f t="shared" si="14"/>
        <v/>
      </c>
      <c r="AK91" s="525" t="str">
        <f>IF(【2】見・謝金!$AK91="",IF($Q91="検討会(法人参加)",IF($E91="","",TIME(HOUR($G91-$E91),ROUNDUP(MINUTE($G91-$E91)/30,0)*30,0)*24),""),IF(OR(【2】見・謝金!$E91&lt;&gt;$E91,【2】見・謝金!$G91&lt;&gt;$G91),TIME(HOUR($G91-$E91),ROUNDUP(MINUTE($G91-$E91)/30,0)*30,0)*24,IF($Q91&lt;&gt;"検討会(法人参加)","",【2】見・謝金!$AK91)))</f>
        <v/>
      </c>
      <c r="AL91" s="595" t="str">
        <f>IF($AK91="","",IF(OR($O91="",$M91=""),"",VLOOKUP($O91,単価表!$A$34:$C$38,MATCH($M91,単価表!$A$34:$C$34,0),0)/2))</f>
        <v/>
      </c>
      <c r="AM91" s="493" t="str">
        <f t="shared" si="15"/>
        <v/>
      </c>
      <c r="AN91" s="529"/>
      <c r="AO91" s="508" t="str">
        <f>IF(【2】見・謝金!$AO91="","",【2】見・謝金!$AO91)</f>
        <v/>
      </c>
    </row>
    <row r="92" spans="4:41" ht="27.75" customHeight="1">
      <c r="D92" s="695" t="str">
        <f>IF(【2】見・謝金!D92="","",【2】見・謝金!D92)</f>
        <v/>
      </c>
      <c r="E92" s="531" t="str">
        <f>IF(【2】見・謝金!E92="","",【2】見・謝金!E92)</f>
        <v/>
      </c>
      <c r="F92" s="482" t="s">
        <v>257</v>
      </c>
      <c r="G92" s="483" t="str">
        <f>IF(【2】見・謝金!G92="","",【2】見・謝金!G92)</f>
        <v/>
      </c>
      <c r="H92" s="484" t="str">
        <f>IF(【2】見・謝金!H92="","",【2】見・謝金!H92)</f>
        <v/>
      </c>
      <c r="I92" s="1046" t="str">
        <f>IF(【2】見・謝金!I92="","",【2】見・謝金!I92)</f>
        <v/>
      </c>
      <c r="J92" s="1046"/>
      <c r="K92" s="496" t="str">
        <f>IF(【2】見・謝金!K92="","",【2】見・謝金!K92)</f>
        <v/>
      </c>
      <c r="L92" s="496" t="str">
        <f>IF(【2】見・謝金!L92="","",【2】見・謝金!L92)</f>
        <v/>
      </c>
      <c r="M92" s="484" t="str">
        <f>IF(【2】見・謝金!M92="","",【2】見・謝金!M92)</f>
        <v/>
      </c>
      <c r="N92" s="486" t="str">
        <f>IF(【2】見・謝金!N92="","",【2】見・謝金!N92)</f>
        <v/>
      </c>
      <c r="O92" s="523" t="str">
        <f>IF(【2】見・謝金!O92="","",【2】見・謝金!O92)</f>
        <v/>
      </c>
      <c r="P92" s="523" t="str">
        <f>IF(【2】見・謝金!P92="","",【2】見・謝金!P92)</f>
        <v/>
      </c>
      <c r="Q92" s="524" t="str">
        <f>IF(【2】見・謝金!Q92="","",【2】見・謝金!Q92)</f>
        <v/>
      </c>
      <c r="R92" s="530" t="str">
        <f>IF(【2】見・謝金!$R92="",IF($Q92="講師",IF($E92="","",TIME(HOUR($G92-$E92),ROUNDUP(MINUTE($G92-$E92)/30,0)*30,0)*24),""),IF(OR(【2】見・謝金!$E92&lt;&gt;$E92,【2】見・謝金!$G92&lt;&gt;$G92),TIME(HOUR($G92-$E92),ROUNDUP(MINUTE($G92-$E92)/30,0)*30,0)*24,IF($Q92&lt;&gt;"講師","",【2】見・謝金!$R92)))</f>
        <v/>
      </c>
      <c r="S92" s="526" t="str">
        <f>IF($R92="","",IF(OR($O92="",$M92=""),"",IF($P92="サブ",VLOOKUP($O92,単価表!$A$5:$C$14,MATCH($M92,単価表!$A$5:$C$5,0),0)/2,VLOOKUP($O92,単価表!$A$5:$C$14,MATCH($M92,単価表!$A$5:$C$5,0),0))))</f>
        <v/>
      </c>
      <c r="T92" s="493" t="str">
        <f t="shared" si="8"/>
        <v/>
      </c>
      <c r="U92" s="530" t="str">
        <f>IF(【2】見・謝金!$U92="",IF($Q92="検討会等参加",IF($E92="","",TIME(HOUR($G92-$E92),ROUNDUP(MINUTE($G92-$E92)/30,0)*30,0)*24),""),IF(OR(【2】見・謝金!$E92&lt;&gt;$E92,【2】見・謝金!$G92&lt;&gt;$G92),TIME(HOUR($G92-$E92),ROUNDUP(MINUTE($G92-$E92)/30,0)*30,0)*24,IF($Q92&lt;&gt;"検討会等参加","",【2】見・謝金!$U92)))</f>
        <v/>
      </c>
      <c r="V92" s="526" t="str">
        <f>IF($U92="","",IF(OR($M92="",$O92=""),"",VLOOKUP($O92,単価表!$A$5:$C$11,MATCH($M92,単価表!$A$5:$C$5,0),0)/2))</f>
        <v/>
      </c>
      <c r="W92" s="493" t="str">
        <f t="shared" si="9"/>
        <v/>
      </c>
      <c r="X92" s="486" t="str">
        <f>IF(【2】見・謝金!X92="","",【2】見・謝金!X92)</f>
        <v/>
      </c>
      <c r="Y92" s="527" t="str">
        <f>IF(【2】見・謝金!Y92="","",【2】見・謝金!Y92)</f>
        <v/>
      </c>
      <c r="Z92" s="484" t="str">
        <f>IF(【2】見・謝金!Z92="","",【2】見・謝金!Z92)</f>
        <v/>
      </c>
      <c r="AA92" s="493" t="str">
        <f t="shared" si="10"/>
        <v/>
      </c>
      <c r="AB92" s="493" t="str">
        <f t="shared" si="11"/>
        <v/>
      </c>
      <c r="AC92" s="528" t="str">
        <f>IF(【2】見・謝金!AC92="","",【2】見・謝金!AC92)</f>
        <v/>
      </c>
      <c r="AD92" s="484" t="str">
        <f>IF(【2】見・謝金!AD92="","",【2】見・謝金!AD92)</f>
        <v/>
      </c>
      <c r="AE92" s="493" t="str">
        <f t="shared" si="12"/>
        <v/>
      </c>
      <c r="AF92" s="493"/>
      <c r="AG92" s="493" t="str">
        <f t="shared" si="13"/>
        <v/>
      </c>
      <c r="AH92" s="530" t="str">
        <f>IF(【2】見・謝金!$AH92="",IF($Q92="講習料",IF($E92="","",TIME(HOUR($G92-$E92),ROUNDUP(MINUTE($G92-$E92)/30,0)*30,0)*24),""),IF(OR(【2】見・謝金!$E92&lt;&gt;$E92,【2】見・謝金!$G92&lt;&gt;$G92),TIME(HOUR($G92-$E92),ROUNDUP(MINUTE($G92-$E92)/30,0)*30,0)*24,IF($Q92&lt;&gt;"講習料","",【2】見・謝金!$AH92)))</f>
        <v/>
      </c>
      <c r="AI92" s="526" t="str">
        <f>IF($AH92="","",IF(OR($O92="",$M92=""),"",IF($P92="サブ",VLOOKUP($O92,単価表!$A$34:$C$38,MATCH($M92,単価表!$A$34:$C$34,0),0)/2,VLOOKUP($O92,単価表!$A$34:$C$38,MATCH($M92,単価表!$A$34:$C$34,0),0))))</f>
        <v/>
      </c>
      <c r="AJ92" s="493" t="str">
        <f t="shared" si="14"/>
        <v/>
      </c>
      <c r="AK92" s="530" t="str">
        <f>IF(【2】見・謝金!$AK92="",IF($Q92="検討会(法人参加)",IF($E92="","",TIME(HOUR($G92-$E92),ROUNDUP(MINUTE($G92-$E92)/30,0)*30,0)*24),""),IF(OR(【2】見・謝金!$E92&lt;&gt;$E92,【2】見・謝金!$G92&lt;&gt;$G92),TIME(HOUR($G92-$E92),ROUNDUP(MINUTE($G92-$E92)/30,0)*30,0)*24,IF($Q92&lt;&gt;"検討会(法人参加)","",【2】見・謝金!$AK92)))</f>
        <v/>
      </c>
      <c r="AL92" s="593" t="str">
        <f>IF($AK92="","",IF(OR($O92="",$M92=""),"",VLOOKUP($O92,単価表!$A$34:$C$38,MATCH($M92,単価表!$A$34:$C$34,0),0)/2))</f>
        <v/>
      </c>
      <c r="AM92" s="493" t="str">
        <f t="shared" si="15"/>
        <v/>
      </c>
      <c r="AN92" s="529"/>
      <c r="AO92" s="508" t="str">
        <f>IF(【2】見・謝金!$AO92="","",【2】見・謝金!$AO92)</f>
        <v/>
      </c>
    </row>
    <row r="93" spans="4:41" ht="27.75" customHeight="1">
      <c r="D93" s="695" t="str">
        <f>IF(【2】見・謝金!D93="","",【2】見・謝金!D93)</f>
        <v/>
      </c>
      <c r="E93" s="531" t="str">
        <f>IF(【2】見・謝金!E93="","",【2】見・謝金!E93)</f>
        <v/>
      </c>
      <c r="F93" s="482" t="s">
        <v>258</v>
      </c>
      <c r="G93" s="483" t="str">
        <f>IF(【2】見・謝金!G93="","",【2】見・謝金!G93)</f>
        <v/>
      </c>
      <c r="H93" s="484" t="str">
        <f>IF(【2】見・謝金!H93="","",【2】見・謝金!H93)</f>
        <v/>
      </c>
      <c r="I93" s="1046" t="str">
        <f>IF(【2】見・謝金!I93="","",【2】見・謝金!I93)</f>
        <v/>
      </c>
      <c r="J93" s="1046"/>
      <c r="K93" s="496" t="str">
        <f>IF(【2】見・謝金!K93="","",【2】見・謝金!K93)</f>
        <v/>
      </c>
      <c r="L93" s="496" t="str">
        <f>IF(【2】見・謝金!L93="","",【2】見・謝金!L93)</f>
        <v/>
      </c>
      <c r="M93" s="485" t="str">
        <f>IF(【2】見・謝金!M93="","",【2】見・謝金!M93)</f>
        <v/>
      </c>
      <c r="N93" s="486" t="str">
        <f>IF(【2】見・謝金!N93="","",【2】見・謝金!N93)</f>
        <v/>
      </c>
      <c r="O93" s="523" t="str">
        <f>IF(【2】見・謝金!O93="","",【2】見・謝金!O93)</f>
        <v/>
      </c>
      <c r="P93" s="523" t="str">
        <f>IF(【2】見・謝金!P93="","",【2】見・謝金!P93)</f>
        <v/>
      </c>
      <c r="Q93" s="524" t="str">
        <f>IF(【2】見・謝金!Q93="","",【2】見・謝金!Q93)</f>
        <v/>
      </c>
      <c r="R93" s="525" t="str">
        <f>IF(【2】見・謝金!$R93="",IF($Q93="講師",IF($E93="","",TIME(HOUR($G93-$E93),ROUNDUP(MINUTE($G93-$E93)/30,0)*30,0)*24),""),IF(OR(【2】見・謝金!$E93&lt;&gt;$E93,【2】見・謝金!$G93&lt;&gt;$G93),TIME(HOUR($G93-$E93),ROUNDUP(MINUTE($G93-$E93)/30,0)*30,0)*24,IF($Q93&lt;&gt;"講師","",【2】見・謝金!$R93)))</f>
        <v/>
      </c>
      <c r="S93" s="526" t="str">
        <f>IF($R93="","",IF(OR($O93="",$M93=""),"",IF($P93="サブ",VLOOKUP($O93,単価表!$A$5:$C$14,MATCH($M93,単価表!$A$5:$C$5,0),0)/2,VLOOKUP($O93,単価表!$A$5:$C$14,MATCH($M93,単価表!$A$5:$C$5,0),0))))</f>
        <v/>
      </c>
      <c r="T93" s="493" t="str">
        <f t="shared" si="8"/>
        <v/>
      </c>
      <c r="U93" s="525" t="str">
        <f>IF(【2】見・謝金!$U93="",IF($Q93="検討会等参加",IF($E93="","",TIME(HOUR($G93-$E93),ROUNDUP(MINUTE($G93-$E93)/30,0)*30,0)*24),""),IF(OR(【2】見・謝金!$E93&lt;&gt;$E93,【2】見・謝金!$G93&lt;&gt;$G93),TIME(HOUR($G93-$E93),ROUNDUP(MINUTE($G93-$E93)/30,0)*30,0)*24,IF($Q93&lt;&gt;"検討会等参加","",【2】見・謝金!$U93)))</f>
        <v/>
      </c>
      <c r="V93" s="526" t="str">
        <f>IF($U93="","",IF(OR($M93="",$O93=""),"",VLOOKUP($O93,単価表!$A$5:$C$11,MATCH($M93,単価表!$A$5:$C$5,0),0)/2))</f>
        <v/>
      </c>
      <c r="W93" s="493" t="str">
        <f t="shared" si="9"/>
        <v/>
      </c>
      <c r="X93" s="486" t="str">
        <f>IF(【2】見・謝金!X93="","",【2】見・謝金!X93)</f>
        <v/>
      </c>
      <c r="Y93" s="527" t="str">
        <f>IF(【2】見・謝金!Y93="","",【2】見・謝金!Y93)</f>
        <v/>
      </c>
      <c r="Z93" s="485" t="str">
        <f>IF(【2】見・謝金!Z93="","",【2】見・謝金!Z93)</f>
        <v/>
      </c>
      <c r="AA93" s="493" t="str">
        <f t="shared" si="10"/>
        <v/>
      </c>
      <c r="AB93" s="493" t="str">
        <f t="shared" si="11"/>
        <v/>
      </c>
      <c r="AC93" s="528" t="str">
        <f>IF(【2】見・謝金!AC93="","",【2】見・謝金!AC93)</f>
        <v/>
      </c>
      <c r="AD93" s="484" t="str">
        <f>IF(【2】見・謝金!AD93="","",【2】見・謝金!AD93)</f>
        <v/>
      </c>
      <c r="AE93" s="493" t="str">
        <f t="shared" si="12"/>
        <v/>
      </c>
      <c r="AF93" s="493"/>
      <c r="AG93" s="493" t="str">
        <f t="shared" si="13"/>
        <v/>
      </c>
      <c r="AH93" s="525" t="str">
        <f>IF(【2】見・謝金!$AH93="",IF($Q93="講習料",IF($E93="","",TIME(HOUR($G93-$E93),ROUNDUP(MINUTE($G93-$E93)/30,0)*30,0)*24),""),IF(OR(【2】見・謝金!$E93&lt;&gt;$E93,【2】見・謝金!$G93&lt;&gt;$G93),TIME(HOUR($G93-$E93),ROUNDUP(MINUTE($G93-$E93)/30,0)*30,0)*24,IF($Q93&lt;&gt;"講習料","",【2】見・謝金!$AH93)))</f>
        <v/>
      </c>
      <c r="AI93" s="526" t="str">
        <f>IF($AH93="","",IF(OR($O93="",$M93=""),"",IF($P93="サブ",VLOOKUP($O93,単価表!$A$34:$C$38,MATCH($M93,単価表!$A$34:$C$34,0),0)/2,VLOOKUP($O93,単価表!$A$34:$C$38,MATCH($M93,単価表!$A$34:$C$34,0),0))))</f>
        <v/>
      </c>
      <c r="AJ93" s="493" t="str">
        <f t="shared" si="14"/>
        <v/>
      </c>
      <c r="AK93" s="525" t="str">
        <f>IF(【2】見・謝金!$AK93="",IF($Q93="検討会(法人参加)",IF($E93="","",TIME(HOUR($G93-$E93),ROUNDUP(MINUTE($G93-$E93)/30,0)*30,0)*24),""),IF(OR(【2】見・謝金!$E93&lt;&gt;$E93,【2】見・謝金!$G93&lt;&gt;$G93),TIME(HOUR($G93-$E93),ROUNDUP(MINUTE($G93-$E93)/30,0)*30,0)*24,IF($Q93&lt;&gt;"検討会(法人参加)","",【2】見・謝金!$AK93)))</f>
        <v/>
      </c>
      <c r="AL93" s="595" t="str">
        <f>IF($AK93="","",IF(OR($O93="",$M93=""),"",VLOOKUP($O93,単価表!$A$34:$C$38,MATCH($M93,単価表!$A$34:$C$34,0),0)/2))</f>
        <v/>
      </c>
      <c r="AM93" s="493" t="str">
        <f t="shared" si="15"/>
        <v/>
      </c>
      <c r="AN93" s="529"/>
      <c r="AO93" s="508" t="str">
        <f>IF(【2】見・謝金!$AO93="","",【2】見・謝金!$AO93)</f>
        <v/>
      </c>
    </row>
    <row r="94" spans="4:41" ht="27.75" customHeight="1">
      <c r="D94" s="695" t="str">
        <f>IF(【2】見・謝金!D94="","",【2】見・謝金!D94)</f>
        <v/>
      </c>
      <c r="E94" s="531" t="str">
        <f>IF(【2】見・謝金!E94="","",【2】見・謝金!E94)</f>
        <v/>
      </c>
      <c r="F94" s="482" t="s">
        <v>257</v>
      </c>
      <c r="G94" s="483" t="str">
        <f>IF(【2】見・謝金!G94="","",【2】見・謝金!G94)</f>
        <v/>
      </c>
      <c r="H94" s="484" t="str">
        <f>IF(【2】見・謝金!H94="","",【2】見・謝金!H94)</f>
        <v/>
      </c>
      <c r="I94" s="1046" t="str">
        <f>IF(【2】見・謝金!I94="","",【2】見・謝金!I94)</f>
        <v/>
      </c>
      <c r="J94" s="1046"/>
      <c r="K94" s="496" t="str">
        <f>IF(【2】見・謝金!K94="","",【2】見・謝金!K94)</f>
        <v/>
      </c>
      <c r="L94" s="496" t="str">
        <f>IF(【2】見・謝金!L94="","",【2】見・謝金!L94)</f>
        <v/>
      </c>
      <c r="M94" s="484" t="str">
        <f>IF(【2】見・謝金!M94="","",【2】見・謝金!M94)</f>
        <v/>
      </c>
      <c r="N94" s="486" t="str">
        <f>IF(【2】見・謝金!N94="","",【2】見・謝金!N94)</f>
        <v/>
      </c>
      <c r="O94" s="523" t="str">
        <f>IF(【2】見・謝金!O94="","",【2】見・謝金!O94)</f>
        <v/>
      </c>
      <c r="P94" s="523" t="str">
        <f>IF(【2】見・謝金!P94="","",【2】見・謝金!P94)</f>
        <v/>
      </c>
      <c r="Q94" s="524" t="str">
        <f>IF(【2】見・謝金!Q94="","",【2】見・謝金!Q94)</f>
        <v/>
      </c>
      <c r="R94" s="530" t="str">
        <f>IF(【2】見・謝金!$R94="",IF($Q94="講師",IF($E94="","",TIME(HOUR($G94-$E94),ROUNDUP(MINUTE($G94-$E94)/30,0)*30,0)*24),""),IF(OR(【2】見・謝金!$E94&lt;&gt;$E94,【2】見・謝金!$G94&lt;&gt;$G94),TIME(HOUR($G94-$E94),ROUNDUP(MINUTE($G94-$E94)/30,0)*30,0)*24,IF($Q94&lt;&gt;"講師","",【2】見・謝金!$R94)))</f>
        <v/>
      </c>
      <c r="S94" s="526" t="str">
        <f>IF($R94="","",IF(OR($O94="",$M94=""),"",IF($P94="サブ",VLOOKUP($O94,単価表!$A$5:$C$14,MATCH($M94,単価表!$A$5:$C$5,0),0)/2,VLOOKUP($O94,単価表!$A$5:$C$14,MATCH($M94,単価表!$A$5:$C$5,0),0))))</f>
        <v/>
      </c>
      <c r="T94" s="493" t="str">
        <f t="shared" si="8"/>
        <v/>
      </c>
      <c r="U94" s="530" t="str">
        <f>IF(【2】見・謝金!$U94="",IF($Q94="検討会等参加",IF($E94="","",TIME(HOUR($G94-$E94),ROUNDUP(MINUTE($G94-$E94)/30,0)*30,0)*24),""),IF(OR(【2】見・謝金!$E94&lt;&gt;$E94,【2】見・謝金!$G94&lt;&gt;$G94),TIME(HOUR($G94-$E94),ROUNDUP(MINUTE($G94-$E94)/30,0)*30,0)*24,IF($Q94&lt;&gt;"検討会等参加","",【2】見・謝金!$U94)))</f>
        <v/>
      </c>
      <c r="V94" s="526" t="str">
        <f>IF($U94="","",IF(OR($M94="",$O94=""),"",VLOOKUP($O94,単価表!$A$5:$C$11,MATCH($M94,単価表!$A$5:$C$5,0),0)/2))</f>
        <v/>
      </c>
      <c r="W94" s="493" t="str">
        <f t="shared" si="9"/>
        <v/>
      </c>
      <c r="X94" s="486" t="str">
        <f>IF(【2】見・謝金!X94="","",【2】見・謝金!X94)</f>
        <v/>
      </c>
      <c r="Y94" s="527" t="str">
        <f>IF(【2】見・謝金!Y94="","",【2】見・謝金!Y94)</f>
        <v/>
      </c>
      <c r="Z94" s="484" t="str">
        <f>IF(【2】見・謝金!Z94="","",【2】見・謝金!Z94)</f>
        <v/>
      </c>
      <c r="AA94" s="493" t="str">
        <f t="shared" si="10"/>
        <v/>
      </c>
      <c r="AB94" s="493" t="str">
        <f t="shared" si="11"/>
        <v/>
      </c>
      <c r="AC94" s="528" t="str">
        <f>IF(【2】見・謝金!AC94="","",【2】見・謝金!AC94)</f>
        <v/>
      </c>
      <c r="AD94" s="484" t="str">
        <f>IF(【2】見・謝金!AD94="","",【2】見・謝金!AD94)</f>
        <v/>
      </c>
      <c r="AE94" s="493" t="str">
        <f t="shared" si="12"/>
        <v/>
      </c>
      <c r="AF94" s="493"/>
      <c r="AG94" s="493" t="str">
        <f t="shared" si="13"/>
        <v/>
      </c>
      <c r="AH94" s="530" t="str">
        <f>IF(【2】見・謝金!$AH94="",IF($Q94="講習料",IF($E94="","",TIME(HOUR($G94-$E94),ROUNDUP(MINUTE($G94-$E94)/30,0)*30,0)*24),""),IF(OR(【2】見・謝金!$E94&lt;&gt;$E94,【2】見・謝金!$G94&lt;&gt;$G94),TIME(HOUR($G94-$E94),ROUNDUP(MINUTE($G94-$E94)/30,0)*30,0)*24,IF($Q94&lt;&gt;"講習料","",【2】見・謝金!$AH94)))</f>
        <v/>
      </c>
      <c r="AI94" s="526" t="str">
        <f>IF($AH94="","",IF(OR($O94="",$M94=""),"",IF($P94="サブ",VLOOKUP($O94,単価表!$A$34:$C$38,MATCH($M94,単価表!$A$34:$C$34,0),0)/2,VLOOKUP($O94,単価表!$A$34:$C$38,MATCH($M94,単価表!$A$34:$C$34,0),0))))</f>
        <v/>
      </c>
      <c r="AJ94" s="493" t="str">
        <f t="shared" si="14"/>
        <v/>
      </c>
      <c r="AK94" s="530" t="str">
        <f>IF(【2】見・謝金!$AK94="",IF($Q94="検討会(法人参加)",IF($E94="","",TIME(HOUR($G94-$E94),ROUNDUP(MINUTE($G94-$E94)/30,0)*30,0)*24),""),IF(OR(【2】見・謝金!$E94&lt;&gt;$E94,【2】見・謝金!$G94&lt;&gt;$G94),TIME(HOUR($G94-$E94),ROUNDUP(MINUTE($G94-$E94)/30,0)*30,0)*24,IF($Q94&lt;&gt;"検討会(法人参加)","",【2】見・謝金!$AK94)))</f>
        <v/>
      </c>
      <c r="AL94" s="593" t="str">
        <f>IF($AK94="","",IF(OR($O94="",$M94=""),"",VLOOKUP($O94,単価表!$A$34:$C$38,MATCH($M94,単価表!$A$34:$C$34,0),0)/2))</f>
        <v/>
      </c>
      <c r="AM94" s="493" t="str">
        <f t="shared" si="15"/>
        <v/>
      </c>
      <c r="AN94" s="529"/>
      <c r="AO94" s="508" t="str">
        <f>IF(【2】見・謝金!$AO94="","",【2】見・謝金!$AO94)</f>
        <v/>
      </c>
    </row>
    <row r="95" spans="4:41" ht="27.75" customHeight="1">
      <c r="D95" s="695" t="str">
        <f>IF(【2】見・謝金!D95="","",【2】見・謝金!D95)</f>
        <v/>
      </c>
      <c r="E95" s="531" t="str">
        <f>IF(【2】見・謝金!E95="","",【2】見・謝金!E95)</f>
        <v/>
      </c>
      <c r="F95" s="482" t="s">
        <v>258</v>
      </c>
      <c r="G95" s="483" t="str">
        <f>IF(【2】見・謝金!G95="","",【2】見・謝金!G95)</f>
        <v/>
      </c>
      <c r="H95" s="484" t="str">
        <f>IF(【2】見・謝金!H95="","",【2】見・謝金!H95)</f>
        <v/>
      </c>
      <c r="I95" s="1046" t="str">
        <f>IF(【2】見・謝金!I95="","",【2】見・謝金!I95)</f>
        <v/>
      </c>
      <c r="J95" s="1046"/>
      <c r="K95" s="496" t="str">
        <f>IF(【2】見・謝金!K95="","",【2】見・謝金!K95)</f>
        <v/>
      </c>
      <c r="L95" s="496" t="str">
        <f>IF(【2】見・謝金!L95="","",【2】見・謝金!L95)</f>
        <v/>
      </c>
      <c r="M95" s="485" t="str">
        <f>IF(【2】見・謝金!M95="","",【2】見・謝金!M95)</f>
        <v/>
      </c>
      <c r="N95" s="486" t="str">
        <f>IF(【2】見・謝金!N95="","",【2】見・謝金!N95)</f>
        <v/>
      </c>
      <c r="O95" s="523" t="str">
        <f>IF(【2】見・謝金!O95="","",【2】見・謝金!O95)</f>
        <v/>
      </c>
      <c r="P95" s="523" t="str">
        <f>IF(【2】見・謝金!P95="","",【2】見・謝金!P95)</f>
        <v/>
      </c>
      <c r="Q95" s="524" t="str">
        <f>IF(【2】見・謝金!Q95="","",【2】見・謝金!Q95)</f>
        <v/>
      </c>
      <c r="R95" s="525" t="str">
        <f>IF(【2】見・謝金!$R95="",IF($Q95="講師",IF($E95="","",TIME(HOUR($G95-$E95),ROUNDUP(MINUTE($G95-$E95)/30,0)*30,0)*24),""),IF(OR(【2】見・謝金!$E95&lt;&gt;$E95,【2】見・謝金!$G95&lt;&gt;$G95),TIME(HOUR($G95-$E95),ROUNDUP(MINUTE($G95-$E95)/30,0)*30,0)*24,IF($Q95&lt;&gt;"講師","",【2】見・謝金!$R95)))</f>
        <v/>
      </c>
      <c r="S95" s="526" t="str">
        <f>IF($R95="","",IF(OR($O95="",$M95=""),"",IF($P95="サブ",VLOOKUP($O95,単価表!$A$5:$C$14,MATCH($M95,単価表!$A$5:$C$5,0),0)/2,VLOOKUP($O95,単価表!$A$5:$C$14,MATCH($M95,単価表!$A$5:$C$5,0),0))))</f>
        <v/>
      </c>
      <c r="T95" s="493" t="str">
        <f t="shared" si="8"/>
        <v/>
      </c>
      <c r="U95" s="525" t="str">
        <f>IF(【2】見・謝金!$U95="",IF($Q95="検討会等参加",IF($E95="","",TIME(HOUR($G95-$E95),ROUNDUP(MINUTE($G95-$E95)/30,0)*30,0)*24),""),IF(OR(【2】見・謝金!$E95&lt;&gt;$E95,【2】見・謝金!$G95&lt;&gt;$G95),TIME(HOUR($G95-$E95),ROUNDUP(MINUTE($G95-$E95)/30,0)*30,0)*24,IF($Q95&lt;&gt;"検討会等参加","",【2】見・謝金!$U95)))</f>
        <v/>
      </c>
      <c r="V95" s="526" t="str">
        <f>IF($U95="","",IF(OR($M95="",$O95=""),"",VLOOKUP($O95,単価表!$A$5:$C$11,MATCH($M95,単価表!$A$5:$C$5,0),0)/2))</f>
        <v/>
      </c>
      <c r="W95" s="493" t="str">
        <f t="shared" si="9"/>
        <v/>
      </c>
      <c r="X95" s="486" t="str">
        <f>IF(【2】見・謝金!X95="","",【2】見・謝金!X95)</f>
        <v/>
      </c>
      <c r="Y95" s="527" t="str">
        <f>IF(【2】見・謝金!Y95="","",【2】見・謝金!Y95)</f>
        <v/>
      </c>
      <c r="Z95" s="485" t="str">
        <f>IF(【2】見・謝金!Z95="","",【2】見・謝金!Z95)</f>
        <v/>
      </c>
      <c r="AA95" s="493" t="str">
        <f t="shared" si="10"/>
        <v/>
      </c>
      <c r="AB95" s="493" t="str">
        <f t="shared" si="11"/>
        <v/>
      </c>
      <c r="AC95" s="528" t="str">
        <f>IF(【2】見・謝金!AC95="","",【2】見・謝金!AC95)</f>
        <v/>
      </c>
      <c r="AD95" s="484" t="str">
        <f>IF(【2】見・謝金!AD95="","",【2】見・謝金!AD95)</f>
        <v/>
      </c>
      <c r="AE95" s="493" t="str">
        <f t="shared" si="12"/>
        <v/>
      </c>
      <c r="AF95" s="493"/>
      <c r="AG95" s="493" t="str">
        <f t="shared" si="13"/>
        <v/>
      </c>
      <c r="AH95" s="525" t="str">
        <f>IF(【2】見・謝金!$AH95="",IF($Q95="講習料",IF($E95="","",TIME(HOUR($G95-$E95),ROUNDUP(MINUTE($G95-$E95)/30,0)*30,0)*24),""),IF(OR(【2】見・謝金!$E95&lt;&gt;$E95,【2】見・謝金!$G95&lt;&gt;$G95),TIME(HOUR($G95-$E95),ROUNDUP(MINUTE($G95-$E95)/30,0)*30,0)*24,IF($Q95&lt;&gt;"講習料","",【2】見・謝金!$AH95)))</f>
        <v/>
      </c>
      <c r="AI95" s="526" t="str">
        <f>IF($AH95="","",IF(OR($O95="",$M95=""),"",IF($P95="サブ",VLOOKUP($O95,単価表!$A$34:$C$38,MATCH($M95,単価表!$A$34:$C$34,0),0)/2,VLOOKUP($O95,単価表!$A$34:$C$38,MATCH($M95,単価表!$A$34:$C$34,0),0))))</f>
        <v/>
      </c>
      <c r="AJ95" s="493" t="str">
        <f t="shared" si="14"/>
        <v/>
      </c>
      <c r="AK95" s="525" t="str">
        <f>IF(【2】見・謝金!$AK95="",IF($Q95="検討会(法人参加)",IF($E95="","",TIME(HOUR($G95-$E95),ROUNDUP(MINUTE($G95-$E95)/30,0)*30,0)*24),""),IF(OR(【2】見・謝金!$E95&lt;&gt;$E95,【2】見・謝金!$G95&lt;&gt;$G95),TIME(HOUR($G95-$E95),ROUNDUP(MINUTE($G95-$E95)/30,0)*30,0)*24,IF($Q95&lt;&gt;"検討会(法人参加)","",【2】見・謝金!$AK95)))</f>
        <v/>
      </c>
      <c r="AL95" s="595" t="str">
        <f>IF($AK95="","",IF(OR($O95="",$M95=""),"",VLOOKUP($O95,単価表!$A$34:$C$38,MATCH($M95,単価表!$A$34:$C$34,0),0)/2))</f>
        <v/>
      </c>
      <c r="AM95" s="493" t="str">
        <f t="shared" si="15"/>
        <v/>
      </c>
      <c r="AN95" s="529"/>
      <c r="AO95" s="508" t="str">
        <f>IF(【2】見・謝金!$AO95="","",【2】見・謝金!$AO95)</f>
        <v/>
      </c>
    </row>
    <row r="96" spans="4:41" ht="27.75" customHeight="1">
      <c r="D96" s="695" t="str">
        <f>IF(【2】見・謝金!D96="","",【2】見・謝金!D96)</f>
        <v/>
      </c>
      <c r="E96" s="531" t="str">
        <f>IF(【2】見・謝金!E96="","",【2】見・謝金!E96)</f>
        <v/>
      </c>
      <c r="F96" s="482" t="s">
        <v>257</v>
      </c>
      <c r="G96" s="483" t="str">
        <f>IF(【2】見・謝金!G96="","",【2】見・謝金!G96)</f>
        <v/>
      </c>
      <c r="H96" s="484" t="str">
        <f>IF(【2】見・謝金!H96="","",【2】見・謝金!H96)</f>
        <v/>
      </c>
      <c r="I96" s="1046" t="str">
        <f>IF(【2】見・謝金!I96="","",【2】見・謝金!I96)</f>
        <v/>
      </c>
      <c r="J96" s="1046"/>
      <c r="K96" s="496" t="str">
        <f>IF(【2】見・謝金!K96="","",【2】見・謝金!K96)</f>
        <v/>
      </c>
      <c r="L96" s="496" t="str">
        <f>IF(【2】見・謝金!L96="","",【2】見・謝金!L96)</f>
        <v/>
      </c>
      <c r="M96" s="484" t="str">
        <f>IF(【2】見・謝金!M96="","",【2】見・謝金!M96)</f>
        <v/>
      </c>
      <c r="N96" s="486" t="str">
        <f>IF(【2】見・謝金!N96="","",【2】見・謝金!N96)</f>
        <v/>
      </c>
      <c r="O96" s="523" t="str">
        <f>IF(【2】見・謝金!O96="","",【2】見・謝金!O96)</f>
        <v/>
      </c>
      <c r="P96" s="523" t="str">
        <f>IF(【2】見・謝金!P96="","",【2】見・謝金!P96)</f>
        <v/>
      </c>
      <c r="Q96" s="524" t="str">
        <f>IF(【2】見・謝金!Q96="","",【2】見・謝金!Q96)</f>
        <v/>
      </c>
      <c r="R96" s="530" t="str">
        <f>IF(【2】見・謝金!$R96="",IF($Q96="講師",IF($E96="","",TIME(HOUR($G96-$E96),ROUNDUP(MINUTE($G96-$E96)/30,0)*30,0)*24),""),IF(OR(【2】見・謝金!$E96&lt;&gt;$E96,【2】見・謝金!$G96&lt;&gt;$G96),TIME(HOUR($G96-$E96),ROUNDUP(MINUTE($G96-$E96)/30,0)*30,0)*24,IF($Q96&lt;&gt;"講師","",【2】見・謝金!$R96)))</f>
        <v/>
      </c>
      <c r="S96" s="526" t="str">
        <f>IF($R96="","",IF(OR($O96="",$M96=""),"",IF($P96="サブ",VLOOKUP($O96,単価表!$A$5:$C$14,MATCH($M96,単価表!$A$5:$C$5,0),0)/2,VLOOKUP($O96,単価表!$A$5:$C$14,MATCH($M96,単価表!$A$5:$C$5,0),0))))</f>
        <v/>
      </c>
      <c r="T96" s="493" t="str">
        <f t="shared" si="8"/>
        <v/>
      </c>
      <c r="U96" s="530" t="str">
        <f>IF(【2】見・謝金!$U96="",IF($Q96="検討会等参加",IF($E96="","",TIME(HOUR($G96-$E96),ROUNDUP(MINUTE($G96-$E96)/30,0)*30,0)*24),""),IF(OR(【2】見・謝金!$E96&lt;&gt;$E96,【2】見・謝金!$G96&lt;&gt;$G96),TIME(HOUR($G96-$E96),ROUNDUP(MINUTE($G96-$E96)/30,0)*30,0)*24,IF($Q96&lt;&gt;"検討会等参加","",【2】見・謝金!$U96)))</f>
        <v/>
      </c>
      <c r="V96" s="526" t="str">
        <f>IF($U96="","",IF(OR($M96="",$O96=""),"",VLOOKUP($O96,単価表!$A$5:$C$11,MATCH($M96,単価表!$A$5:$C$5,0),0)/2))</f>
        <v/>
      </c>
      <c r="W96" s="493" t="str">
        <f t="shared" si="9"/>
        <v/>
      </c>
      <c r="X96" s="486" t="str">
        <f>IF(【2】見・謝金!X96="","",【2】見・謝金!X96)</f>
        <v/>
      </c>
      <c r="Y96" s="527" t="str">
        <f>IF(【2】見・謝金!Y96="","",【2】見・謝金!Y96)</f>
        <v/>
      </c>
      <c r="Z96" s="484" t="str">
        <f>IF(【2】見・謝金!Z96="","",【2】見・謝金!Z96)</f>
        <v/>
      </c>
      <c r="AA96" s="493" t="str">
        <f t="shared" si="10"/>
        <v/>
      </c>
      <c r="AB96" s="493" t="str">
        <f t="shared" si="11"/>
        <v/>
      </c>
      <c r="AC96" s="528" t="str">
        <f>IF(【2】見・謝金!AC96="","",【2】見・謝金!AC96)</f>
        <v/>
      </c>
      <c r="AD96" s="484" t="str">
        <f>IF(【2】見・謝金!AD96="","",【2】見・謝金!AD96)</f>
        <v/>
      </c>
      <c r="AE96" s="493" t="str">
        <f t="shared" si="12"/>
        <v/>
      </c>
      <c r="AF96" s="493"/>
      <c r="AG96" s="493" t="str">
        <f t="shared" si="13"/>
        <v/>
      </c>
      <c r="AH96" s="530" t="str">
        <f>IF(【2】見・謝金!$AH96="",IF($Q96="講習料",IF($E96="","",TIME(HOUR($G96-$E96),ROUNDUP(MINUTE($G96-$E96)/30,0)*30,0)*24),""),IF(OR(【2】見・謝金!$E96&lt;&gt;$E96,【2】見・謝金!$G96&lt;&gt;$G96),TIME(HOUR($G96-$E96),ROUNDUP(MINUTE($G96-$E96)/30,0)*30,0)*24,IF($Q96&lt;&gt;"講習料","",【2】見・謝金!$AH96)))</f>
        <v/>
      </c>
      <c r="AI96" s="526" t="str">
        <f>IF($AH96="","",IF(OR($O96="",$M96=""),"",IF($P96="サブ",VLOOKUP($O96,単価表!$A$34:$C$38,MATCH($M96,単価表!$A$34:$C$34,0),0)/2,VLOOKUP($O96,単価表!$A$34:$C$38,MATCH($M96,単価表!$A$34:$C$34,0),0))))</f>
        <v/>
      </c>
      <c r="AJ96" s="493" t="str">
        <f t="shared" si="14"/>
        <v/>
      </c>
      <c r="AK96" s="530" t="str">
        <f>IF(【2】見・謝金!$AK96="",IF($Q96="検討会(法人参加)",IF($E96="","",TIME(HOUR($G96-$E96),ROUNDUP(MINUTE($G96-$E96)/30,0)*30,0)*24),""),IF(OR(【2】見・謝金!$E96&lt;&gt;$E96,【2】見・謝金!$G96&lt;&gt;$G96),TIME(HOUR($G96-$E96),ROUNDUP(MINUTE($G96-$E96)/30,0)*30,0)*24,IF($Q96&lt;&gt;"検討会(法人参加)","",【2】見・謝金!$AK96)))</f>
        <v/>
      </c>
      <c r="AL96" s="593" t="str">
        <f>IF($AK96="","",IF(OR($O96="",$M96=""),"",VLOOKUP($O96,単価表!$A$34:$C$38,MATCH($M96,単価表!$A$34:$C$34,0),0)/2))</f>
        <v/>
      </c>
      <c r="AM96" s="493" t="str">
        <f t="shared" si="15"/>
        <v/>
      </c>
      <c r="AN96" s="529"/>
      <c r="AO96" s="508" t="str">
        <f>IF(【2】見・謝金!$AO96="","",【2】見・謝金!$AO96)</f>
        <v/>
      </c>
    </row>
    <row r="97" spans="4:41" ht="27.75" customHeight="1">
      <c r="D97" s="695" t="str">
        <f>IF(【2】見・謝金!D97="","",【2】見・謝金!D97)</f>
        <v/>
      </c>
      <c r="E97" s="531" t="str">
        <f>IF(【2】見・謝金!E97="","",【2】見・謝金!E97)</f>
        <v/>
      </c>
      <c r="F97" s="482" t="s">
        <v>258</v>
      </c>
      <c r="G97" s="483" t="str">
        <f>IF(【2】見・謝金!G97="","",【2】見・謝金!G97)</f>
        <v/>
      </c>
      <c r="H97" s="484" t="str">
        <f>IF(【2】見・謝金!H97="","",【2】見・謝金!H97)</f>
        <v/>
      </c>
      <c r="I97" s="1046" t="str">
        <f>IF(【2】見・謝金!I97="","",【2】見・謝金!I97)</f>
        <v/>
      </c>
      <c r="J97" s="1046"/>
      <c r="K97" s="496" t="str">
        <f>IF(【2】見・謝金!K97="","",【2】見・謝金!K97)</f>
        <v/>
      </c>
      <c r="L97" s="496" t="str">
        <f>IF(【2】見・謝金!L97="","",【2】見・謝金!L97)</f>
        <v/>
      </c>
      <c r="M97" s="485" t="str">
        <f>IF(【2】見・謝金!M97="","",【2】見・謝金!M97)</f>
        <v/>
      </c>
      <c r="N97" s="486" t="str">
        <f>IF(【2】見・謝金!N97="","",【2】見・謝金!N97)</f>
        <v/>
      </c>
      <c r="O97" s="523" t="str">
        <f>IF(【2】見・謝金!O97="","",【2】見・謝金!O97)</f>
        <v/>
      </c>
      <c r="P97" s="523" t="str">
        <f>IF(【2】見・謝金!P97="","",【2】見・謝金!P97)</f>
        <v/>
      </c>
      <c r="Q97" s="524" t="str">
        <f>IF(【2】見・謝金!Q97="","",【2】見・謝金!Q97)</f>
        <v/>
      </c>
      <c r="R97" s="525" t="str">
        <f>IF(【2】見・謝金!$R97="",IF($Q97="講師",IF($E97="","",TIME(HOUR($G97-$E97),ROUNDUP(MINUTE($G97-$E97)/30,0)*30,0)*24),""),IF(OR(【2】見・謝金!$E97&lt;&gt;$E97,【2】見・謝金!$G97&lt;&gt;$G97),TIME(HOUR($G97-$E97),ROUNDUP(MINUTE($G97-$E97)/30,0)*30,0)*24,IF($Q97&lt;&gt;"講師","",【2】見・謝金!$R97)))</f>
        <v/>
      </c>
      <c r="S97" s="526" t="str">
        <f>IF($R97="","",IF(OR($O97="",$M97=""),"",IF($P97="サブ",VLOOKUP($O97,単価表!$A$5:$C$14,MATCH($M97,単価表!$A$5:$C$5,0),0)/2,VLOOKUP($O97,単価表!$A$5:$C$14,MATCH($M97,単価表!$A$5:$C$5,0),0))))</f>
        <v/>
      </c>
      <c r="T97" s="493" t="str">
        <f t="shared" si="8"/>
        <v/>
      </c>
      <c r="U97" s="525" t="str">
        <f>IF(【2】見・謝金!$U97="",IF($Q97="検討会等参加",IF($E97="","",TIME(HOUR($G97-$E97),ROUNDUP(MINUTE($G97-$E97)/30,0)*30,0)*24),""),IF(OR(【2】見・謝金!$E97&lt;&gt;$E97,【2】見・謝金!$G97&lt;&gt;$G97),TIME(HOUR($G97-$E97),ROUNDUP(MINUTE($G97-$E97)/30,0)*30,0)*24,IF($Q97&lt;&gt;"検討会等参加","",【2】見・謝金!$U97)))</f>
        <v/>
      </c>
      <c r="V97" s="526" t="str">
        <f>IF($U97="","",IF(OR($M97="",$O97=""),"",VLOOKUP($O97,単価表!$A$5:$C$11,MATCH($M97,単価表!$A$5:$C$5,0),0)/2))</f>
        <v/>
      </c>
      <c r="W97" s="493" t="str">
        <f t="shared" si="9"/>
        <v/>
      </c>
      <c r="X97" s="486" t="str">
        <f>IF(【2】見・謝金!X97="","",【2】見・謝金!X97)</f>
        <v/>
      </c>
      <c r="Y97" s="527" t="str">
        <f>IF(【2】見・謝金!Y97="","",【2】見・謝金!Y97)</f>
        <v/>
      </c>
      <c r="Z97" s="485" t="str">
        <f>IF(【2】見・謝金!Z97="","",【2】見・謝金!Z97)</f>
        <v/>
      </c>
      <c r="AA97" s="493" t="str">
        <f t="shared" si="10"/>
        <v/>
      </c>
      <c r="AB97" s="493" t="str">
        <f t="shared" si="11"/>
        <v/>
      </c>
      <c r="AC97" s="528" t="str">
        <f>IF(【2】見・謝金!AC97="","",【2】見・謝金!AC97)</f>
        <v/>
      </c>
      <c r="AD97" s="484" t="str">
        <f>IF(【2】見・謝金!AD97="","",【2】見・謝金!AD97)</f>
        <v/>
      </c>
      <c r="AE97" s="493" t="str">
        <f t="shared" si="12"/>
        <v/>
      </c>
      <c r="AF97" s="493"/>
      <c r="AG97" s="493" t="str">
        <f t="shared" si="13"/>
        <v/>
      </c>
      <c r="AH97" s="525" t="str">
        <f>IF(【2】見・謝金!$AH97="",IF($Q97="講習料",IF($E97="","",TIME(HOUR($G97-$E97),ROUNDUP(MINUTE($G97-$E97)/30,0)*30,0)*24),""),IF(OR(【2】見・謝金!$E97&lt;&gt;$E97,【2】見・謝金!$G97&lt;&gt;$G97),TIME(HOUR($G97-$E97),ROUNDUP(MINUTE($G97-$E97)/30,0)*30,0)*24,IF($Q97&lt;&gt;"講習料","",【2】見・謝金!$AH97)))</f>
        <v/>
      </c>
      <c r="AI97" s="526" t="str">
        <f>IF($AH97="","",IF(OR($O97="",$M97=""),"",IF($P97="サブ",VLOOKUP($O97,単価表!$A$34:$C$38,MATCH($M97,単価表!$A$34:$C$34,0),0)/2,VLOOKUP($O97,単価表!$A$34:$C$38,MATCH($M97,単価表!$A$34:$C$34,0),0))))</f>
        <v/>
      </c>
      <c r="AJ97" s="493" t="str">
        <f t="shared" si="14"/>
        <v/>
      </c>
      <c r="AK97" s="525" t="str">
        <f>IF(【2】見・謝金!$AK97="",IF($Q97="検討会(法人参加)",IF($E97="","",TIME(HOUR($G97-$E97),ROUNDUP(MINUTE($G97-$E97)/30,0)*30,0)*24),""),IF(OR(【2】見・謝金!$E97&lt;&gt;$E97,【2】見・謝金!$G97&lt;&gt;$G97),TIME(HOUR($G97-$E97),ROUNDUP(MINUTE($G97-$E97)/30,0)*30,0)*24,IF($Q97&lt;&gt;"検討会(法人参加)","",【2】見・謝金!$AK97)))</f>
        <v/>
      </c>
      <c r="AL97" s="595" t="str">
        <f>IF($AK97="","",IF(OR($O97="",$M97=""),"",VLOOKUP($O97,単価表!$A$34:$C$38,MATCH($M97,単価表!$A$34:$C$34,0),0)/2))</f>
        <v/>
      </c>
      <c r="AM97" s="493" t="str">
        <f t="shared" si="15"/>
        <v/>
      </c>
      <c r="AN97" s="529"/>
      <c r="AO97" s="508" t="str">
        <f>IF(【2】見・謝金!$AO97="","",【2】見・謝金!$AO97)</f>
        <v/>
      </c>
    </row>
    <row r="98" spans="4:41" ht="27.75" customHeight="1">
      <c r="D98" s="695" t="str">
        <f>IF(【2】見・謝金!D98="","",【2】見・謝金!D98)</f>
        <v/>
      </c>
      <c r="E98" s="531" t="str">
        <f>IF(【2】見・謝金!E98="","",【2】見・謝金!E98)</f>
        <v/>
      </c>
      <c r="F98" s="482" t="s">
        <v>257</v>
      </c>
      <c r="G98" s="483" t="str">
        <f>IF(【2】見・謝金!G98="","",【2】見・謝金!G98)</f>
        <v/>
      </c>
      <c r="H98" s="484" t="str">
        <f>IF(【2】見・謝金!H98="","",【2】見・謝金!H98)</f>
        <v/>
      </c>
      <c r="I98" s="1046" t="str">
        <f>IF(【2】見・謝金!I98="","",【2】見・謝金!I98)</f>
        <v/>
      </c>
      <c r="J98" s="1046"/>
      <c r="K98" s="496" t="str">
        <f>IF(【2】見・謝金!K98="","",【2】見・謝金!K98)</f>
        <v/>
      </c>
      <c r="L98" s="496" t="str">
        <f>IF(【2】見・謝金!L98="","",【2】見・謝金!L98)</f>
        <v/>
      </c>
      <c r="M98" s="484" t="str">
        <f>IF(【2】見・謝金!M98="","",【2】見・謝金!M98)</f>
        <v/>
      </c>
      <c r="N98" s="486" t="str">
        <f>IF(【2】見・謝金!N98="","",【2】見・謝金!N98)</f>
        <v/>
      </c>
      <c r="O98" s="523" t="str">
        <f>IF(【2】見・謝金!O98="","",【2】見・謝金!O98)</f>
        <v/>
      </c>
      <c r="P98" s="523" t="str">
        <f>IF(【2】見・謝金!P98="","",【2】見・謝金!P98)</f>
        <v/>
      </c>
      <c r="Q98" s="524" t="str">
        <f>IF(【2】見・謝金!Q98="","",【2】見・謝金!Q98)</f>
        <v/>
      </c>
      <c r="R98" s="530" t="str">
        <f>IF(【2】見・謝金!$R98="",IF($Q98="講師",IF($E98="","",TIME(HOUR($G98-$E98),ROUNDUP(MINUTE($G98-$E98)/30,0)*30,0)*24),""),IF(OR(【2】見・謝金!$E98&lt;&gt;$E98,【2】見・謝金!$G98&lt;&gt;$G98),TIME(HOUR($G98-$E98),ROUNDUP(MINUTE($G98-$E98)/30,0)*30,0)*24,IF($Q98&lt;&gt;"講師","",【2】見・謝金!$R98)))</f>
        <v/>
      </c>
      <c r="S98" s="526" t="str">
        <f>IF($R98="","",IF(OR($O98="",$M98=""),"",IF($P98="サブ",VLOOKUP($O98,単価表!$A$5:$C$14,MATCH($M98,単価表!$A$5:$C$5,0),0)/2,VLOOKUP($O98,単価表!$A$5:$C$14,MATCH($M98,単価表!$A$5:$C$5,0),0))))</f>
        <v/>
      </c>
      <c r="T98" s="493" t="str">
        <f t="shared" si="8"/>
        <v/>
      </c>
      <c r="U98" s="530" t="str">
        <f>IF(【2】見・謝金!$U98="",IF($Q98="検討会等参加",IF($E98="","",TIME(HOUR($G98-$E98),ROUNDUP(MINUTE($G98-$E98)/30,0)*30,0)*24),""),IF(OR(【2】見・謝金!$E98&lt;&gt;$E98,【2】見・謝金!$G98&lt;&gt;$G98),TIME(HOUR($G98-$E98),ROUNDUP(MINUTE($G98-$E98)/30,0)*30,0)*24,IF($Q98&lt;&gt;"検討会等参加","",【2】見・謝金!$U98)))</f>
        <v/>
      </c>
      <c r="V98" s="526" t="str">
        <f>IF($U98="","",IF(OR($M98="",$O98=""),"",VLOOKUP($O98,単価表!$A$5:$C$11,MATCH($M98,単価表!$A$5:$C$5,0),0)/2))</f>
        <v/>
      </c>
      <c r="W98" s="493" t="str">
        <f t="shared" si="9"/>
        <v/>
      </c>
      <c r="X98" s="486" t="str">
        <f>IF(【2】見・謝金!X98="","",【2】見・謝金!X98)</f>
        <v/>
      </c>
      <c r="Y98" s="527" t="str">
        <f>IF(【2】見・謝金!Y98="","",【2】見・謝金!Y98)</f>
        <v/>
      </c>
      <c r="Z98" s="484" t="str">
        <f>IF(【2】見・謝金!Z98="","",【2】見・謝金!Z98)</f>
        <v/>
      </c>
      <c r="AA98" s="493" t="str">
        <f t="shared" si="10"/>
        <v/>
      </c>
      <c r="AB98" s="493" t="str">
        <f t="shared" si="11"/>
        <v/>
      </c>
      <c r="AC98" s="528" t="str">
        <f>IF(【2】見・謝金!AC98="","",【2】見・謝金!AC98)</f>
        <v/>
      </c>
      <c r="AD98" s="484" t="str">
        <f>IF(【2】見・謝金!AD98="","",【2】見・謝金!AD98)</f>
        <v/>
      </c>
      <c r="AE98" s="493" t="str">
        <f t="shared" si="12"/>
        <v/>
      </c>
      <c r="AF98" s="493"/>
      <c r="AG98" s="493" t="str">
        <f t="shared" si="13"/>
        <v/>
      </c>
      <c r="AH98" s="530" t="str">
        <f>IF(【2】見・謝金!$AH98="",IF($Q98="講習料",IF($E98="","",TIME(HOUR($G98-$E98),ROUNDUP(MINUTE($G98-$E98)/30,0)*30,0)*24),""),IF(OR(【2】見・謝金!$E98&lt;&gt;$E98,【2】見・謝金!$G98&lt;&gt;$G98),TIME(HOUR($G98-$E98),ROUNDUP(MINUTE($G98-$E98)/30,0)*30,0)*24,IF($Q98&lt;&gt;"講習料","",【2】見・謝金!$AH98)))</f>
        <v/>
      </c>
      <c r="AI98" s="526" t="str">
        <f>IF($AH98="","",IF(OR($O98="",$M98=""),"",IF($P98="サブ",VLOOKUP($O98,単価表!$A$34:$C$38,MATCH($M98,単価表!$A$34:$C$34,0),0)/2,VLOOKUP($O98,単価表!$A$34:$C$38,MATCH($M98,単価表!$A$34:$C$34,0),0))))</f>
        <v/>
      </c>
      <c r="AJ98" s="493" t="str">
        <f t="shared" si="14"/>
        <v/>
      </c>
      <c r="AK98" s="530" t="str">
        <f>IF(【2】見・謝金!$AK98="",IF($Q98="検討会(法人参加)",IF($E98="","",TIME(HOUR($G98-$E98),ROUNDUP(MINUTE($G98-$E98)/30,0)*30,0)*24),""),IF(OR(【2】見・謝金!$E98&lt;&gt;$E98,【2】見・謝金!$G98&lt;&gt;$G98),TIME(HOUR($G98-$E98),ROUNDUP(MINUTE($G98-$E98)/30,0)*30,0)*24,IF($Q98&lt;&gt;"検討会(法人参加)","",【2】見・謝金!$AK98)))</f>
        <v/>
      </c>
      <c r="AL98" s="593" t="str">
        <f>IF($AK98="","",IF(OR($O98="",$M98=""),"",VLOOKUP($O98,単価表!$A$34:$C$38,MATCH($M98,単価表!$A$34:$C$34,0),0)/2))</f>
        <v/>
      </c>
      <c r="AM98" s="493" t="str">
        <f t="shared" si="15"/>
        <v/>
      </c>
      <c r="AN98" s="529"/>
      <c r="AO98" s="508" t="str">
        <f>IF(【2】見・謝金!$AO98="","",【2】見・謝金!$AO98)</f>
        <v/>
      </c>
    </row>
    <row r="99" spans="4:41" ht="27.75" customHeight="1">
      <c r="D99" s="695" t="str">
        <f>IF(【2】見・謝金!D99="","",【2】見・謝金!D99)</f>
        <v/>
      </c>
      <c r="E99" s="531" t="str">
        <f>IF(【2】見・謝金!E99="","",【2】見・謝金!E99)</f>
        <v/>
      </c>
      <c r="F99" s="482" t="s">
        <v>258</v>
      </c>
      <c r="G99" s="483" t="str">
        <f>IF(【2】見・謝金!G99="","",【2】見・謝金!G99)</f>
        <v/>
      </c>
      <c r="H99" s="484" t="str">
        <f>IF(【2】見・謝金!H99="","",【2】見・謝金!H99)</f>
        <v/>
      </c>
      <c r="I99" s="1046" t="str">
        <f>IF(【2】見・謝金!I99="","",【2】見・謝金!I99)</f>
        <v/>
      </c>
      <c r="J99" s="1046"/>
      <c r="K99" s="496" t="str">
        <f>IF(【2】見・謝金!K99="","",【2】見・謝金!K99)</f>
        <v/>
      </c>
      <c r="L99" s="496" t="str">
        <f>IF(【2】見・謝金!L99="","",【2】見・謝金!L99)</f>
        <v/>
      </c>
      <c r="M99" s="485" t="str">
        <f>IF(【2】見・謝金!M99="","",【2】見・謝金!M99)</f>
        <v/>
      </c>
      <c r="N99" s="486" t="str">
        <f>IF(【2】見・謝金!N99="","",【2】見・謝金!N99)</f>
        <v/>
      </c>
      <c r="O99" s="523" t="str">
        <f>IF(【2】見・謝金!O99="","",【2】見・謝金!O99)</f>
        <v/>
      </c>
      <c r="P99" s="523" t="str">
        <f>IF(【2】見・謝金!P99="","",【2】見・謝金!P99)</f>
        <v/>
      </c>
      <c r="Q99" s="524" t="str">
        <f>IF(【2】見・謝金!Q99="","",【2】見・謝金!Q99)</f>
        <v/>
      </c>
      <c r="R99" s="525" t="str">
        <f>IF(【2】見・謝金!$R99="",IF($Q99="講師",IF($E99="","",TIME(HOUR($G99-$E99),ROUNDUP(MINUTE($G99-$E99)/30,0)*30,0)*24),""),IF(OR(【2】見・謝金!$E99&lt;&gt;$E99,【2】見・謝金!$G99&lt;&gt;$G99),TIME(HOUR($G99-$E99),ROUNDUP(MINUTE($G99-$E99)/30,0)*30,0)*24,IF($Q99&lt;&gt;"講師","",【2】見・謝金!$R99)))</f>
        <v/>
      </c>
      <c r="S99" s="526" t="str">
        <f>IF($R99="","",IF(OR($O99="",$M99=""),"",IF($P99="サブ",VLOOKUP($O99,単価表!$A$5:$C$14,MATCH($M99,単価表!$A$5:$C$5,0),0)/2,VLOOKUP($O99,単価表!$A$5:$C$14,MATCH($M99,単価表!$A$5:$C$5,0),0))))</f>
        <v/>
      </c>
      <c r="T99" s="493" t="str">
        <f t="shared" si="8"/>
        <v/>
      </c>
      <c r="U99" s="525" t="str">
        <f>IF(【2】見・謝金!$U99="",IF($Q99="検討会等参加",IF($E99="","",TIME(HOUR($G99-$E99),ROUNDUP(MINUTE($G99-$E99)/30,0)*30,0)*24),""),IF(OR(【2】見・謝金!$E99&lt;&gt;$E99,【2】見・謝金!$G99&lt;&gt;$G99),TIME(HOUR($G99-$E99),ROUNDUP(MINUTE($G99-$E99)/30,0)*30,0)*24,IF($Q99&lt;&gt;"検討会等参加","",【2】見・謝金!$U99)))</f>
        <v/>
      </c>
      <c r="V99" s="526" t="str">
        <f>IF($U99="","",IF(OR($M99="",$O99=""),"",VLOOKUP($O99,単価表!$A$5:$C$11,MATCH($M99,単価表!$A$5:$C$5,0),0)/2))</f>
        <v/>
      </c>
      <c r="W99" s="493" t="str">
        <f t="shared" si="9"/>
        <v/>
      </c>
      <c r="X99" s="486" t="str">
        <f>IF(【2】見・謝金!X99="","",【2】見・謝金!X99)</f>
        <v/>
      </c>
      <c r="Y99" s="527" t="str">
        <f>IF(【2】見・謝金!Y99="","",【2】見・謝金!Y99)</f>
        <v/>
      </c>
      <c r="Z99" s="485" t="str">
        <f>IF(【2】見・謝金!Z99="","",【2】見・謝金!Z99)</f>
        <v/>
      </c>
      <c r="AA99" s="493" t="str">
        <f t="shared" si="10"/>
        <v/>
      </c>
      <c r="AB99" s="493" t="str">
        <f t="shared" si="11"/>
        <v/>
      </c>
      <c r="AC99" s="528" t="str">
        <f>IF(【2】見・謝金!AC99="","",【2】見・謝金!AC99)</f>
        <v/>
      </c>
      <c r="AD99" s="484" t="str">
        <f>IF(【2】見・謝金!AD99="","",【2】見・謝金!AD99)</f>
        <v/>
      </c>
      <c r="AE99" s="493" t="str">
        <f t="shared" si="12"/>
        <v/>
      </c>
      <c r="AF99" s="493"/>
      <c r="AG99" s="493" t="str">
        <f t="shared" si="13"/>
        <v/>
      </c>
      <c r="AH99" s="525" t="str">
        <f>IF(【2】見・謝金!$AH99="",IF($Q99="講習料",IF($E99="","",TIME(HOUR($G99-$E99),ROUNDUP(MINUTE($G99-$E99)/30,0)*30,0)*24),""),IF(OR(【2】見・謝金!$E99&lt;&gt;$E99,【2】見・謝金!$G99&lt;&gt;$G99),TIME(HOUR($G99-$E99),ROUNDUP(MINUTE($G99-$E99)/30,0)*30,0)*24,IF($Q99&lt;&gt;"講習料","",【2】見・謝金!$AH99)))</f>
        <v/>
      </c>
      <c r="AI99" s="526" t="str">
        <f>IF($AH99="","",IF(OR($O99="",$M99=""),"",IF($P99="サブ",VLOOKUP($O99,単価表!$A$34:$C$38,MATCH($M99,単価表!$A$34:$C$34,0),0)/2,VLOOKUP($O99,単価表!$A$34:$C$38,MATCH($M99,単価表!$A$34:$C$34,0),0))))</f>
        <v/>
      </c>
      <c r="AJ99" s="493" t="str">
        <f t="shared" si="14"/>
        <v/>
      </c>
      <c r="AK99" s="525" t="str">
        <f>IF(【2】見・謝金!$AK99="",IF($Q99="検討会(法人参加)",IF($E99="","",TIME(HOUR($G99-$E99),ROUNDUP(MINUTE($G99-$E99)/30,0)*30,0)*24),""),IF(OR(【2】見・謝金!$E99&lt;&gt;$E99,【2】見・謝金!$G99&lt;&gt;$G99),TIME(HOUR($G99-$E99),ROUNDUP(MINUTE($G99-$E99)/30,0)*30,0)*24,IF($Q99&lt;&gt;"検討会(法人参加)","",【2】見・謝金!$AK99)))</f>
        <v/>
      </c>
      <c r="AL99" s="595" t="str">
        <f>IF($AK99="","",IF(OR($O99="",$M99=""),"",VLOOKUP($O99,単価表!$A$34:$C$38,MATCH($M99,単価表!$A$34:$C$34,0),0)/2))</f>
        <v/>
      </c>
      <c r="AM99" s="493" t="str">
        <f t="shared" si="15"/>
        <v/>
      </c>
      <c r="AN99" s="529"/>
      <c r="AO99" s="508" t="str">
        <f>IF(【2】見・謝金!$AO99="","",【2】見・謝金!$AO99)</f>
        <v/>
      </c>
    </row>
    <row r="100" spans="4:41" ht="27.75" customHeight="1">
      <c r="D100" s="695" t="str">
        <f>IF(【2】見・謝金!D100="","",【2】見・謝金!D100)</f>
        <v/>
      </c>
      <c r="E100" s="531" t="str">
        <f>IF(【2】見・謝金!E100="","",【2】見・謝金!E100)</f>
        <v/>
      </c>
      <c r="F100" s="482" t="s">
        <v>257</v>
      </c>
      <c r="G100" s="483" t="str">
        <f>IF(【2】見・謝金!G100="","",【2】見・謝金!G100)</f>
        <v/>
      </c>
      <c r="H100" s="484" t="str">
        <f>IF(【2】見・謝金!H100="","",【2】見・謝金!H100)</f>
        <v/>
      </c>
      <c r="I100" s="1046" t="str">
        <f>IF(【2】見・謝金!I100="","",【2】見・謝金!I100)</f>
        <v/>
      </c>
      <c r="J100" s="1046"/>
      <c r="K100" s="496" t="str">
        <f>IF(【2】見・謝金!K100="","",【2】見・謝金!K100)</f>
        <v/>
      </c>
      <c r="L100" s="496" t="str">
        <f>IF(【2】見・謝金!L100="","",【2】見・謝金!L100)</f>
        <v/>
      </c>
      <c r="M100" s="484" t="str">
        <f>IF(【2】見・謝金!M100="","",【2】見・謝金!M100)</f>
        <v/>
      </c>
      <c r="N100" s="486" t="str">
        <f>IF(【2】見・謝金!N100="","",【2】見・謝金!N100)</f>
        <v/>
      </c>
      <c r="O100" s="523" t="str">
        <f>IF(【2】見・謝金!O100="","",【2】見・謝金!O100)</f>
        <v/>
      </c>
      <c r="P100" s="523" t="str">
        <f>IF(【2】見・謝金!P100="","",【2】見・謝金!P100)</f>
        <v/>
      </c>
      <c r="Q100" s="524" t="str">
        <f>IF(【2】見・謝金!Q100="","",【2】見・謝金!Q100)</f>
        <v/>
      </c>
      <c r="R100" s="530" t="str">
        <f>IF(【2】見・謝金!$R100="",IF($Q100="講師",IF($E100="","",TIME(HOUR($G100-$E100),ROUNDUP(MINUTE($G100-$E100)/30,0)*30,0)*24),""),IF(OR(【2】見・謝金!$E100&lt;&gt;$E100,【2】見・謝金!$G100&lt;&gt;$G100),TIME(HOUR($G100-$E100),ROUNDUP(MINUTE($G100-$E100)/30,0)*30,0)*24,IF($Q100&lt;&gt;"講師","",【2】見・謝金!$R100)))</f>
        <v/>
      </c>
      <c r="S100" s="526" t="str">
        <f>IF($R100="","",IF(OR($O100="",$M100=""),"",IF($P100="サブ",VLOOKUP($O100,単価表!$A$5:$C$14,MATCH($M100,単価表!$A$5:$C$5,0),0)/2,VLOOKUP($O100,単価表!$A$5:$C$14,MATCH($M100,単価表!$A$5:$C$5,0),0))))</f>
        <v/>
      </c>
      <c r="T100" s="493" t="str">
        <f t="shared" si="8"/>
        <v/>
      </c>
      <c r="U100" s="530" t="str">
        <f>IF(【2】見・謝金!$U100="",IF($Q100="検討会等参加",IF($E100="","",TIME(HOUR($G100-$E100),ROUNDUP(MINUTE($G100-$E100)/30,0)*30,0)*24),""),IF(OR(【2】見・謝金!$E100&lt;&gt;$E100,【2】見・謝金!$G100&lt;&gt;$G100),TIME(HOUR($G100-$E100),ROUNDUP(MINUTE($G100-$E100)/30,0)*30,0)*24,IF($Q100&lt;&gt;"検討会等参加","",【2】見・謝金!$U100)))</f>
        <v/>
      </c>
      <c r="V100" s="526" t="str">
        <f>IF($U100="","",IF(OR($M100="",$O100=""),"",VLOOKUP($O100,単価表!$A$5:$C$11,MATCH($M100,単価表!$A$5:$C$5,0),0)/2))</f>
        <v/>
      </c>
      <c r="W100" s="493" t="str">
        <f t="shared" si="9"/>
        <v/>
      </c>
      <c r="X100" s="486" t="str">
        <f>IF(【2】見・謝金!X100="","",【2】見・謝金!X100)</f>
        <v/>
      </c>
      <c r="Y100" s="527" t="str">
        <f>IF(【2】見・謝金!Y100="","",【2】見・謝金!Y100)</f>
        <v/>
      </c>
      <c r="Z100" s="484" t="str">
        <f>IF(【2】見・謝金!Z100="","",【2】見・謝金!Z100)</f>
        <v/>
      </c>
      <c r="AA100" s="493" t="str">
        <f t="shared" si="10"/>
        <v/>
      </c>
      <c r="AB100" s="493" t="str">
        <f t="shared" si="11"/>
        <v/>
      </c>
      <c r="AC100" s="528" t="str">
        <f>IF(【2】見・謝金!AC100="","",【2】見・謝金!AC100)</f>
        <v/>
      </c>
      <c r="AD100" s="484" t="str">
        <f>IF(【2】見・謝金!AD100="","",【2】見・謝金!AD100)</f>
        <v/>
      </c>
      <c r="AE100" s="493" t="str">
        <f t="shared" si="12"/>
        <v/>
      </c>
      <c r="AF100" s="493"/>
      <c r="AG100" s="493" t="str">
        <f t="shared" si="13"/>
        <v/>
      </c>
      <c r="AH100" s="530" t="str">
        <f>IF(【2】見・謝金!$AH100="",IF($Q100="講習料",IF($E100="","",TIME(HOUR($G100-$E100),ROUNDUP(MINUTE($G100-$E100)/30,0)*30,0)*24),""),IF(OR(【2】見・謝金!$E100&lt;&gt;$E100,【2】見・謝金!$G100&lt;&gt;$G100),TIME(HOUR($G100-$E100),ROUNDUP(MINUTE($G100-$E100)/30,0)*30,0)*24,IF($Q100&lt;&gt;"講習料","",【2】見・謝金!$AH100)))</f>
        <v/>
      </c>
      <c r="AI100" s="526" t="str">
        <f>IF($AH100="","",IF(OR($O100="",$M100=""),"",IF($P100="サブ",VLOOKUP($O100,単価表!$A$34:$C$38,MATCH($M100,単価表!$A$34:$C$34,0),0)/2,VLOOKUP($O100,単価表!$A$34:$C$38,MATCH($M100,単価表!$A$34:$C$34,0),0))))</f>
        <v/>
      </c>
      <c r="AJ100" s="493" t="str">
        <f t="shared" si="14"/>
        <v/>
      </c>
      <c r="AK100" s="530" t="str">
        <f>IF(【2】見・謝金!$AK100="",IF($Q100="検討会(法人参加)",IF($E100="","",TIME(HOUR($G100-$E100),ROUNDUP(MINUTE($G100-$E100)/30,0)*30,0)*24),""),IF(OR(【2】見・謝金!$E100&lt;&gt;$E100,【2】見・謝金!$G100&lt;&gt;$G100),TIME(HOUR($G100-$E100),ROUNDUP(MINUTE($G100-$E100)/30,0)*30,0)*24,IF($Q100&lt;&gt;"検討会(法人参加)","",【2】見・謝金!$AK100)))</f>
        <v/>
      </c>
      <c r="AL100" s="593" t="str">
        <f>IF($AK100="","",IF(OR($O100="",$M100=""),"",VLOOKUP($O100,単価表!$A$34:$C$38,MATCH($M100,単価表!$A$34:$C$34,0),0)/2))</f>
        <v/>
      </c>
      <c r="AM100" s="493" t="str">
        <f t="shared" si="15"/>
        <v/>
      </c>
      <c r="AN100" s="529"/>
      <c r="AO100" s="508" t="str">
        <f>IF(【2】見・謝金!$AO100="","",【2】見・謝金!$AO100)</f>
        <v/>
      </c>
    </row>
    <row r="101" spans="4:41" ht="27.75" customHeight="1">
      <c r="D101" s="695" t="str">
        <f>IF(【2】見・謝金!D101="","",【2】見・謝金!D101)</f>
        <v/>
      </c>
      <c r="E101" s="531" t="str">
        <f>IF(【2】見・謝金!E101="","",【2】見・謝金!E101)</f>
        <v/>
      </c>
      <c r="F101" s="482" t="s">
        <v>258</v>
      </c>
      <c r="G101" s="483" t="str">
        <f>IF(【2】見・謝金!G101="","",【2】見・謝金!G101)</f>
        <v/>
      </c>
      <c r="H101" s="484" t="str">
        <f>IF(【2】見・謝金!H101="","",【2】見・謝金!H101)</f>
        <v/>
      </c>
      <c r="I101" s="1046" t="str">
        <f>IF(【2】見・謝金!I101="","",【2】見・謝金!I101)</f>
        <v/>
      </c>
      <c r="J101" s="1046"/>
      <c r="K101" s="496" t="str">
        <f>IF(【2】見・謝金!K101="","",【2】見・謝金!K101)</f>
        <v/>
      </c>
      <c r="L101" s="496" t="str">
        <f>IF(【2】見・謝金!L101="","",【2】見・謝金!L101)</f>
        <v/>
      </c>
      <c r="M101" s="485" t="str">
        <f>IF(【2】見・謝金!M101="","",【2】見・謝金!M101)</f>
        <v/>
      </c>
      <c r="N101" s="486" t="str">
        <f>IF(【2】見・謝金!N101="","",【2】見・謝金!N101)</f>
        <v/>
      </c>
      <c r="O101" s="523" t="str">
        <f>IF(【2】見・謝金!O101="","",【2】見・謝金!O101)</f>
        <v/>
      </c>
      <c r="P101" s="523" t="str">
        <f>IF(【2】見・謝金!P101="","",【2】見・謝金!P101)</f>
        <v/>
      </c>
      <c r="Q101" s="524" t="str">
        <f>IF(【2】見・謝金!Q101="","",【2】見・謝金!Q101)</f>
        <v/>
      </c>
      <c r="R101" s="525" t="str">
        <f>IF(【2】見・謝金!$R101="",IF($Q101="講師",IF($E101="","",TIME(HOUR($G101-$E101),ROUNDUP(MINUTE($G101-$E101)/30,0)*30,0)*24),""),IF(OR(【2】見・謝金!$E101&lt;&gt;$E101,【2】見・謝金!$G101&lt;&gt;$G101),TIME(HOUR($G101-$E101),ROUNDUP(MINUTE($G101-$E101)/30,0)*30,0)*24,IF($Q101&lt;&gt;"講師","",【2】見・謝金!$R101)))</f>
        <v/>
      </c>
      <c r="S101" s="526" t="str">
        <f>IF($R101="","",IF(OR($O101="",$M101=""),"",IF($P101="サブ",VLOOKUP($O101,単価表!$A$5:$C$14,MATCH($M101,単価表!$A$5:$C$5,0),0)/2,VLOOKUP($O101,単価表!$A$5:$C$14,MATCH($M101,単価表!$A$5:$C$5,0),0))))</f>
        <v/>
      </c>
      <c r="T101" s="493" t="str">
        <f t="shared" si="8"/>
        <v/>
      </c>
      <c r="U101" s="525" t="str">
        <f>IF(【2】見・謝金!$U101="",IF($Q101="検討会等参加",IF($E101="","",TIME(HOUR($G101-$E101),ROUNDUP(MINUTE($G101-$E101)/30,0)*30,0)*24),""),IF(OR(【2】見・謝金!$E101&lt;&gt;$E101,【2】見・謝金!$G101&lt;&gt;$G101),TIME(HOUR($G101-$E101),ROUNDUP(MINUTE($G101-$E101)/30,0)*30,0)*24,IF($Q101&lt;&gt;"検討会等参加","",【2】見・謝金!$U101)))</f>
        <v/>
      </c>
      <c r="V101" s="526" t="str">
        <f>IF($U101="","",IF(OR($M101="",$O101=""),"",VLOOKUP($O101,単価表!$A$5:$C$11,MATCH($M101,単価表!$A$5:$C$5,0),0)/2))</f>
        <v/>
      </c>
      <c r="W101" s="493" t="str">
        <f t="shared" si="9"/>
        <v/>
      </c>
      <c r="X101" s="486" t="str">
        <f>IF(【2】見・謝金!X101="","",【2】見・謝金!X101)</f>
        <v/>
      </c>
      <c r="Y101" s="527" t="str">
        <f>IF(【2】見・謝金!Y101="","",【2】見・謝金!Y101)</f>
        <v/>
      </c>
      <c r="Z101" s="485" t="str">
        <f>IF(【2】見・謝金!Z101="","",【2】見・謝金!Z101)</f>
        <v/>
      </c>
      <c r="AA101" s="493" t="str">
        <f t="shared" si="10"/>
        <v/>
      </c>
      <c r="AB101" s="493" t="str">
        <f t="shared" si="11"/>
        <v/>
      </c>
      <c r="AC101" s="528" t="str">
        <f>IF(【2】見・謝金!AC101="","",【2】見・謝金!AC101)</f>
        <v/>
      </c>
      <c r="AD101" s="484" t="str">
        <f>IF(【2】見・謝金!AD101="","",【2】見・謝金!AD101)</f>
        <v/>
      </c>
      <c r="AE101" s="493" t="str">
        <f t="shared" si="12"/>
        <v/>
      </c>
      <c r="AF101" s="493"/>
      <c r="AG101" s="493" t="str">
        <f t="shared" si="13"/>
        <v/>
      </c>
      <c r="AH101" s="525" t="str">
        <f>IF(【2】見・謝金!$AH101="",IF($Q101="講習料",IF($E101="","",TIME(HOUR($G101-$E101),ROUNDUP(MINUTE($G101-$E101)/30,0)*30,0)*24),""),IF(OR(【2】見・謝金!$E101&lt;&gt;$E101,【2】見・謝金!$G101&lt;&gt;$G101),TIME(HOUR($G101-$E101),ROUNDUP(MINUTE($G101-$E101)/30,0)*30,0)*24,IF($Q101&lt;&gt;"講習料","",【2】見・謝金!$AH101)))</f>
        <v/>
      </c>
      <c r="AI101" s="526" t="str">
        <f>IF($AH101="","",IF(OR($O101="",$M101=""),"",IF($P101="サブ",VLOOKUP($O101,単価表!$A$34:$C$38,MATCH($M101,単価表!$A$34:$C$34,0),0)/2,VLOOKUP($O101,単価表!$A$34:$C$38,MATCH($M101,単価表!$A$34:$C$34,0),0))))</f>
        <v/>
      </c>
      <c r="AJ101" s="493" t="str">
        <f t="shared" si="14"/>
        <v/>
      </c>
      <c r="AK101" s="525" t="str">
        <f>IF(【2】見・謝金!$AK101="",IF($Q101="検討会(法人参加)",IF($E101="","",TIME(HOUR($G101-$E101),ROUNDUP(MINUTE($G101-$E101)/30,0)*30,0)*24),""),IF(OR(【2】見・謝金!$E101&lt;&gt;$E101,【2】見・謝金!$G101&lt;&gt;$G101),TIME(HOUR($G101-$E101),ROUNDUP(MINUTE($G101-$E101)/30,0)*30,0)*24,IF($Q101&lt;&gt;"検討会(法人参加)","",【2】見・謝金!$AK101)))</f>
        <v/>
      </c>
      <c r="AL101" s="595" t="str">
        <f>IF($AK101="","",IF(OR($O101="",$M101=""),"",VLOOKUP($O101,単価表!$A$34:$C$38,MATCH($M101,単価表!$A$34:$C$34,0),0)/2))</f>
        <v/>
      </c>
      <c r="AM101" s="493" t="str">
        <f t="shared" si="15"/>
        <v/>
      </c>
      <c r="AN101" s="529"/>
      <c r="AO101" s="508" t="str">
        <f>IF(【2】見・謝金!$AO101="","",【2】見・謝金!$AO101)</f>
        <v/>
      </c>
    </row>
    <row r="102" spans="4:41" ht="27.75" customHeight="1">
      <c r="D102" s="695" t="str">
        <f>IF(【2】見・謝金!D102="","",【2】見・謝金!D102)</f>
        <v/>
      </c>
      <c r="E102" s="531" t="str">
        <f>IF(【2】見・謝金!E102="","",【2】見・謝金!E102)</f>
        <v/>
      </c>
      <c r="F102" s="482" t="s">
        <v>257</v>
      </c>
      <c r="G102" s="483" t="str">
        <f>IF(【2】見・謝金!G102="","",【2】見・謝金!G102)</f>
        <v/>
      </c>
      <c r="H102" s="484" t="str">
        <f>IF(【2】見・謝金!H102="","",【2】見・謝金!H102)</f>
        <v/>
      </c>
      <c r="I102" s="1046" t="str">
        <f>IF(【2】見・謝金!I102="","",【2】見・謝金!I102)</f>
        <v/>
      </c>
      <c r="J102" s="1046"/>
      <c r="K102" s="496" t="str">
        <f>IF(【2】見・謝金!K102="","",【2】見・謝金!K102)</f>
        <v/>
      </c>
      <c r="L102" s="496" t="str">
        <f>IF(【2】見・謝金!L102="","",【2】見・謝金!L102)</f>
        <v/>
      </c>
      <c r="M102" s="484" t="str">
        <f>IF(【2】見・謝金!M102="","",【2】見・謝金!M102)</f>
        <v/>
      </c>
      <c r="N102" s="486" t="str">
        <f>IF(【2】見・謝金!N102="","",【2】見・謝金!N102)</f>
        <v/>
      </c>
      <c r="O102" s="523" t="str">
        <f>IF(【2】見・謝金!O102="","",【2】見・謝金!O102)</f>
        <v/>
      </c>
      <c r="P102" s="523" t="str">
        <f>IF(【2】見・謝金!P102="","",【2】見・謝金!P102)</f>
        <v/>
      </c>
      <c r="Q102" s="524" t="str">
        <f>IF(【2】見・謝金!Q102="","",【2】見・謝金!Q102)</f>
        <v/>
      </c>
      <c r="R102" s="530" t="str">
        <f>IF(【2】見・謝金!$R102="",IF($Q102="講師",IF($E102="","",TIME(HOUR($G102-$E102),ROUNDUP(MINUTE($G102-$E102)/30,0)*30,0)*24),""),IF(OR(【2】見・謝金!$E102&lt;&gt;$E102,【2】見・謝金!$G102&lt;&gt;$G102),TIME(HOUR($G102-$E102),ROUNDUP(MINUTE($G102-$E102)/30,0)*30,0)*24,IF($Q102&lt;&gt;"講師","",【2】見・謝金!$R102)))</f>
        <v/>
      </c>
      <c r="S102" s="526" t="str">
        <f>IF($R102="","",IF(OR($O102="",$M102=""),"",IF($P102="サブ",VLOOKUP($O102,単価表!$A$5:$C$14,MATCH($M102,単価表!$A$5:$C$5,0),0)/2,VLOOKUP($O102,単価表!$A$5:$C$14,MATCH($M102,単価表!$A$5:$C$5,0),0))))</f>
        <v/>
      </c>
      <c r="T102" s="493" t="str">
        <f t="shared" si="8"/>
        <v/>
      </c>
      <c r="U102" s="530" t="str">
        <f>IF(【2】見・謝金!$U102="",IF($Q102="検討会等参加",IF($E102="","",TIME(HOUR($G102-$E102),ROUNDUP(MINUTE($G102-$E102)/30,0)*30,0)*24),""),IF(OR(【2】見・謝金!$E102&lt;&gt;$E102,【2】見・謝金!$G102&lt;&gt;$G102),TIME(HOUR($G102-$E102),ROUNDUP(MINUTE($G102-$E102)/30,0)*30,0)*24,IF($Q102&lt;&gt;"検討会等参加","",【2】見・謝金!$U102)))</f>
        <v/>
      </c>
      <c r="V102" s="526" t="str">
        <f>IF($U102="","",IF(OR($M102="",$O102=""),"",VLOOKUP($O102,単価表!$A$5:$C$11,MATCH($M102,単価表!$A$5:$C$5,0),0)/2))</f>
        <v/>
      </c>
      <c r="W102" s="493" t="str">
        <f t="shared" si="9"/>
        <v/>
      </c>
      <c r="X102" s="486" t="str">
        <f>IF(【2】見・謝金!X102="","",【2】見・謝金!X102)</f>
        <v/>
      </c>
      <c r="Y102" s="527" t="str">
        <f>IF(【2】見・謝金!Y102="","",【2】見・謝金!Y102)</f>
        <v/>
      </c>
      <c r="Z102" s="484" t="str">
        <f>IF(【2】見・謝金!Z102="","",【2】見・謝金!Z102)</f>
        <v/>
      </c>
      <c r="AA102" s="493" t="str">
        <f t="shared" si="10"/>
        <v/>
      </c>
      <c r="AB102" s="493" t="str">
        <f t="shared" si="11"/>
        <v/>
      </c>
      <c r="AC102" s="528" t="str">
        <f>IF(【2】見・謝金!AC102="","",【2】見・謝金!AC102)</f>
        <v/>
      </c>
      <c r="AD102" s="484" t="str">
        <f>IF(【2】見・謝金!AD102="","",【2】見・謝金!AD102)</f>
        <v/>
      </c>
      <c r="AE102" s="493" t="str">
        <f t="shared" si="12"/>
        <v/>
      </c>
      <c r="AF102" s="493"/>
      <c r="AG102" s="493" t="str">
        <f t="shared" si="13"/>
        <v/>
      </c>
      <c r="AH102" s="530" t="str">
        <f>IF(【2】見・謝金!$AH102="",IF($Q102="講習料",IF($E102="","",TIME(HOUR($G102-$E102),ROUNDUP(MINUTE($G102-$E102)/30,0)*30,0)*24),""),IF(OR(【2】見・謝金!$E102&lt;&gt;$E102,【2】見・謝金!$G102&lt;&gt;$G102),TIME(HOUR($G102-$E102),ROUNDUP(MINUTE($G102-$E102)/30,0)*30,0)*24,IF($Q102&lt;&gt;"講習料","",【2】見・謝金!$AH102)))</f>
        <v/>
      </c>
      <c r="AI102" s="526" t="str">
        <f>IF($AH102="","",IF(OR($O102="",$M102=""),"",IF($P102="サブ",VLOOKUP($O102,単価表!$A$34:$C$38,MATCH($M102,単価表!$A$34:$C$34,0),0)/2,VLOOKUP($O102,単価表!$A$34:$C$38,MATCH($M102,単価表!$A$34:$C$34,0),0))))</f>
        <v/>
      </c>
      <c r="AJ102" s="493" t="str">
        <f t="shared" si="14"/>
        <v/>
      </c>
      <c r="AK102" s="530" t="str">
        <f>IF(【2】見・謝金!$AK102="",IF($Q102="検討会(法人参加)",IF($E102="","",TIME(HOUR($G102-$E102),ROUNDUP(MINUTE($G102-$E102)/30,0)*30,0)*24),""),IF(OR(【2】見・謝金!$E102&lt;&gt;$E102,【2】見・謝金!$G102&lt;&gt;$G102),TIME(HOUR($G102-$E102),ROUNDUP(MINUTE($G102-$E102)/30,0)*30,0)*24,IF($Q102&lt;&gt;"検討会(法人参加)","",【2】見・謝金!$AK102)))</f>
        <v/>
      </c>
      <c r="AL102" s="593" t="str">
        <f>IF($AK102="","",IF(OR($O102="",$M102=""),"",VLOOKUP($O102,単価表!$A$34:$C$38,MATCH($M102,単価表!$A$34:$C$34,0),0)/2))</f>
        <v/>
      </c>
      <c r="AM102" s="493" t="str">
        <f t="shared" si="15"/>
        <v/>
      </c>
      <c r="AN102" s="529"/>
      <c r="AO102" s="508" t="str">
        <f>IF(【2】見・謝金!$AO102="","",【2】見・謝金!$AO102)</f>
        <v/>
      </c>
    </row>
    <row r="103" spans="4:41" ht="27.75" customHeight="1">
      <c r="D103" s="695" t="str">
        <f>IF(【2】見・謝金!D103="","",【2】見・謝金!D103)</f>
        <v/>
      </c>
      <c r="E103" s="531" t="str">
        <f>IF(【2】見・謝金!E103="","",【2】見・謝金!E103)</f>
        <v/>
      </c>
      <c r="F103" s="482" t="s">
        <v>258</v>
      </c>
      <c r="G103" s="483" t="str">
        <f>IF(【2】見・謝金!G103="","",【2】見・謝金!G103)</f>
        <v/>
      </c>
      <c r="H103" s="484" t="str">
        <f>IF(【2】見・謝金!H103="","",【2】見・謝金!H103)</f>
        <v/>
      </c>
      <c r="I103" s="1046" t="str">
        <f>IF(【2】見・謝金!I103="","",【2】見・謝金!I103)</f>
        <v/>
      </c>
      <c r="J103" s="1046"/>
      <c r="K103" s="496" t="str">
        <f>IF(【2】見・謝金!K103="","",【2】見・謝金!K103)</f>
        <v/>
      </c>
      <c r="L103" s="496" t="str">
        <f>IF(【2】見・謝金!L103="","",【2】見・謝金!L103)</f>
        <v/>
      </c>
      <c r="M103" s="485" t="str">
        <f>IF(【2】見・謝金!M103="","",【2】見・謝金!M103)</f>
        <v/>
      </c>
      <c r="N103" s="486" t="str">
        <f>IF(【2】見・謝金!N103="","",【2】見・謝金!N103)</f>
        <v/>
      </c>
      <c r="O103" s="523" t="str">
        <f>IF(【2】見・謝金!O103="","",【2】見・謝金!O103)</f>
        <v/>
      </c>
      <c r="P103" s="523" t="str">
        <f>IF(【2】見・謝金!P103="","",【2】見・謝金!P103)</f>
        <v/>
      </c>
      <c r="Q103" s="524" t="str">
        <f>IF(【2】見・謝金!Q103="","",【2】見・謝金!Q103)</f>
        <v/>
      </c>
      <c r="R103" s="525" t="str">
        <f>IF(【2】見・謝金!$R103="",IF($Q103="講師",IF($E103="","",TIME(HOUR($G103-$E103),ROUNDUP(MINUTE($G103-$E103)/30,0)*30,0)*24),""),IF(OR(【2】見・謝金!$E103&lt;&gt;$E103,【2】見・謝金!$G103&lt;&gt;$G103),TIME(HOUR($G103-$E103),ROUNDUP(MINUTE($G103-$E103)/30,0)*30,0)*24,IF($Q103&lt;&gt;"講師","",【2】見・謝金!$R103)))</f>
        <v/>
      </c>
      <c r="S103" s="526" t="str">
        <f>IF($R103="","",IF(OR($O103="",$M103=""),"",IF($P103="サブ",VLOOKUP($O103,単価表!$A$5:$C$14,MATCH($M103,単価表!$A$5:$C$5,0),0)/2,VLOOKUP($O103,単価表!$A$5:$C$14,MATCH($M103,単価表!$A$5:$C$5,0),0))))</f>
        <v/>
      </c>
      <c r="T103" s="493" t="str">
        <f t="shared" si="8"/>
        <v/>
      </c>
      <c r="U103" s="525" t="str">
        <f>IF(【2】見・謝金!$U103="",IF($Q103="検討会等参加",IF($E103="","",TIME(HOUR($G103-$E103),ROUNDUP(MINUTE($G103-$E103)/30,0)*30,0)*24),""),IF(OR(【2】見・謝金!$E103&lt;&gt;$E103,【2】見・謝金!$G103&lt;&gt;$G103),TIME(HOUR($G103-$E103),ROUNDUP(MINUTE($G103-$E103)/30,0)*30,0)*24,IF($Q103&lt;&gt;"検討会等参加","",【2】見・謝金!$U103)))</f>
        <v/>
      </c>
      <c r="V103" s="526" t="str">
        <f>IF($U103="","",IF(OR($M103="",$O103=""),"",VLOOKUP($O103,単価表!$A$5:$C$11,MATCH($M103,単価表!$A$5:$C$5,0),0)/2))</f>
        <v/>
      </c>
      <c r="W103" s="493" t="str">
        <f t="shared" si="9"/>
        <v/>
      </c>
      <c r="X103" s="486" t="str">
        <f>IF(【2】見・謝金!X103="","",【2】見・謝金!X103)</f>
        <v/>
      </c>
      <c r="Y103" s="527" t="str">
        <f>IF(【2】見・謝金!Y103="","",【2】見・謝金!Y103)</f>
        <v/>
      </c>
      <c r="Z103" s="485" t="str">
        <f>IF(【2】見・謝金!Z103="","",【2】見・謝金!Z103)</f>
        <v/>
      </c>
      <c r="AA103" s="493" t="str">
        <f t="shared" si="10"/>
        <v/>
      </c>
      <c r="AB103" s="493" t="str">
        <f t="shared" si="11"/>
        <v/>
      </c>
      <c r="AC103" s="528" t="str">
        <f>IF(【2】見・謝金!AC103="","",【2】見・謝金!AC103)</f>
        <v/>
      </c>
      <c r="AD103" s="484" t="str">
        <f>IF(【2】見・謝金!AD103="","",【2】見・謝金!AD103)</f>
        <v/>
      </c>
      <c r="AE103" s="493" t="str">
        <f t="shared" si="12"/>
        <v/>
      </c>
      <c r="AF103" s="493"/>
      <c r="AG103" s="493" t="str">
        <f t="shared" si="13"/>
        <v/>
      </c>
      <c r="AH103" s="525" t="str">
        <f>IF(【2】見・謝金!$AH103="",IF($Q103="講習料",IF($E103="","",TIME(HOUR($G103-$E103),ROUNDUP(MINUTE($G103-$E103)/30,0)*30,0)*24),""),IF(OR(【2】見・謝金!$E103&lt;&gt;$E103,【2】見・謝金!$G103&lt;&gt;$G103),TIME(HOUR($G103-$E103),ROUNDUP(MINUTE($G103-$E103)/30,0)*30,0)*24,IF($Q103&lt;&gt;"講習料","",【2】見・謝金!$AH103)))</f>
        <v/>
      </c>
      <c r="AI103" s="526" t="str">
        <f>IF($AH103="","",IF(OR($O103="",$M103=""),"",IF($P103="サブ",VLOOKUP($O103,単価表!$A$34:$C$38,MATCH($M103,単価表!$A$34:$C$34,0),0)/2,VLOOKUP($O103,単価表!$A$34:$C$38,MATCH($M103,単価表!$A$34:$C$34,0),0))))</f>
        <v/>
      </c>
      <c r="AJ103" s="493" t="str">
        <f t="shared" si="14"/>
        <v/>
      </c>
      <c r="AK103" s="525" t="str">
        <f>IF(【2】見・謝金!$AK103="",IF($Q103="検討会(法人参加)",IF($E103="","",TIME(HOUR($G103-$E103),ROUNDUP(MINUTE($G103-$E103)/30,0)*30,0)*24),""),IF(OR(【2】見・謝金!$E103&lt;&gt;$E103,【2】見・謝金!$G103&lt;&gt;$G103),TIME(HOUR($G103-$E103),ROUNDUP(MINUTE($G103-$E103)/30,0)*30,0)*24,IF($Q103&lt;&gt;"検討会(法人参加)","",【2】見・謝金!$AK103)))</f>
        <v/>
      </c>
      <c r="AL103" s="595" t="str">
        <f>IF($AK103="","",IF(OR($O103="",$M103=""),"",VLOOKUP($O103,単価表!$A$34:$C$38,MATCH($M103,単価表!$A$34:$C$34,0),0)/2))</f>
        <v/>
      </c>
      <c r="AM103" s="493" t="str">
        <f t="shared" si="15"/>
        <v/>
      </c>
      <c r="AN103" s="529"/>
      <c r="AO103" s="508" t="str">
        <f>IF(【2】見・謝金!$AO103="","",【2】見・謝金!$AO103)</f>
        <v/>
      </c>
    </row>
    <row r="104" spans="4:41" ht="27.75" customHeight="1">
      <c r="D104" s="695" t="str">
        <f>IF(【2】見・謝金!D104="","",【2】見・謝金!D104)</f>
        <v/>
      </c>
      <c r="E104" s="531" t="str">
        <f>IF(【2】見・謝金!E104="","",【2】見・謝金!E104)</f>
        <v/>
      </c>
      <c r="F104" s="482" t="s">
        <v>257</v>
      </c>
      <c r="G104" s="483" t="str">
        <f>IF(【2】見・謝金!G104="","",【2】見・謝金!G104)</f>
        <v/>
      </c>
      <c r="H104" s="484" t="str">
        <f>IF(【2】見・謝金!H104="","",【2】見・謝金!H104)</f>
        <v/>
      </c>
      <c r="I104" s="1046" t="str">
        <f>IF(【2】見・謝金!I104="","",【2】見・謝金!I104)</f>
        <v/>
      </c>
      <c r="J104" s="1046"/>
      <c r="K104" s="496" t="str">
        <f>IF(【2】見・謝金!K104="","",【2】見・謝金!K104)</f>
        <v/>
      </c>
      <c r="L104" s="496" t="str">
        <f>IF(【2】見・謝金!L104="","",【2】見・謝金!L104)</f>
        <v/>
      </c>
      <c r="M104" s="484" t="str">
        <f>IF(【2】見・謝金!M104="","",【2】見・謝金!M104)</f>
        <v/>
      </c>
      <c r="N104" s="486" t="str">
        <f>IF(【2】見・謝金!N104="","",【2】見・謝金!N104)</f>
        <v/>
      </c>
      <c r="O104" s="523" t="str">
        <f>IF(【2】見・謝金!O104="","",【2】見・謝金!O104)</f>
        <v/>
      </c>
      <c r="P104" s="523" t="str">
        <f>IF(【2】見・謝金!P104="","",【2】見・謝金!P104)</f>
        <v/>
      </c>
      <c r="Q104" s="524" t="str">
        <f>IF(【2】見・謝金!Q104="","",【2】見・謝金!Q104)</f>
        <v/>
      </c>
      <c r="R104" s="530" t="str">
        <f>IF(【2】見・謝金!$R104="",IF($Q104="講師",IF($E104="","",TIME(HOUR($G104-$E104),ROUNDUP(MINUTE($G104-$E104)/30,0)*30,0)*24),""),IF(OR(【2】見・謝金!$E104&lt;&gt;$E104,【2】見・謝金!$G104&lt;&gt;$G104),TIME(HOUR($G104-$E104),ROUNDUP(MINUTE($G104-$E104)/30,0)*30,0)*24,IF($Q104&lt;&gt;"講師","",【2】見・謝金!$R104)))</f>
        <v/>
      </c>
      <c r="S104" s="526" t="str">
        <f>IF($R104="","",IF(OR($O104="",$M104=""),"",IF($P104="サブ",VLOOKUP($O104,単価表!$A$5:$C$14,MATCH($M104,単価表!$A$5:$C$5,0),0)/2,VLOOKUP($O104,単価表!$A$5:$C$14,MATCH($M104,単価表!$A$5:$C$5,0),0))))</f>
        <v/>
      </c>
      <c r="T104" s="493" t="str">
        <f t="shared" si="8"/>
        <v/>
      </c>
      <c r="U104" s="530" t="str">
        <f>IF(【2】見・謝金!$U104="",IF($Q104="検討会等参加",IF($E104="","",TIME(HOUR($G104-$E104),ROUNDUP(MINUTE($G104-$E104)/30,0)*30,0)*24),""),IF(OR(【2】見・謝金!$E104&lt;&gt;$E104,【2】見・謝金!$G104&lt;&gt;$G104),TIME(HOUR($G104-$E104),ROUNDUP(MINUTE($G104-$E104)/30,0)*30,0)*24,IF($Q104&lt;&gt;"検討会等参加","",【2】見・謝金!$U104)))</f>
        <v/>
      </c>
      <c r="V104" s="526" t="str">
        <f>IF($U104="","",IF(OR($M104="",$O104=""),"",VLOOKUP($O104,単価表!$A$5:$C$11,MATCH($M104,単価表!$A$5:$C$5,0),0)/2))</f>
        <v/>
      </c>
      <c r="W104" s="493" t="str">
        <f t="shared" si="9"/>
        <v/>
      </c>
      <c r="X104" s="486" t="str">
        <f>IF(【2】見・謝金!X104="","",【2】見・謝金!X104)</f>
        <v/>
      </c>
      <c r="Y104" s="527" t="str">
        <f>IF(【2】見・謝金!Y104="","",【2】見・謝金!Y104)</f>
        <v/>
      </c>
      <c r="Z104" s="484" t="str">
        <f>IF(【2】見・謝金!Z104="","",【2】見・謝金!Z104)</f>
        <v/>
      </c>
      <c r="AA104" s="493" t="str">
        <f t="shared" si="10"/>
        <v/>
      </c>
      <c r="AB104" s="493" t="str">
        <f t="shared" si="11"/>
        <v/>
      </c>
      <c r="AC104" s="528" t="str">
        <f>IF(【2】見・謝金!AC104="","",【2】見・謝金!AC104)</f>
        <v/>
      </c>
      <c r="AD104" s="484" t="str">
        <f>IF(【2】見・謝金!AD104="","",【2】見・謝金!AD104)</f>
        <v/>
      </c>
      <c r="AE104" s="493" t="str">
        <f t="shared" si="12"/>
        <v/>
      </c>
      <c r="AF104" s="493"/>
      <c r="AG104" s="493" t="str">
        <f t="shared" si="13"/>
        <v/>
      </c>
      <c r="AH104" s="530" t="str">
        <f>IF(【2】見・謝金!$AH104="",IF($Q104="講習料",IF($E104="","",TIME(HOUR($G104-$E104),ROUNDUP(MINUTE($G104-$E104)/30,0)*30,0)*24),""),IF(OR(【2】見・謝金!$E104&lt;&gt;$E104,【2】見・謝金!$G104&lt;&gt;$G104),TIME(HOUR($G104-$E104),ROUNDUP(MINUTE($G104-$E104)/30,0)*30,0)*24,IF($Q104&lt;&gt;"講習料","",【2】見・謝金!$AH104)))</f>
        <v/>
      </c>
      <c r="AI104" s="526" t="str">
        <f>IF($AH104="","",IF(OR($O104="",$M104=""),"",IF($P104="サブ",VLOOKUP($O104,単価表!$A$34:$C$38,MATCH($M104,単価表!$A$34:$C$34,0),0)/2,VLOOKUP($O104,単価表!$A$34:$C$38,MATCH($M104,単価表!$A$34:$C$34,0),0))))</f>
        <v/>
      </c>
      <c r="AJ104" s="493" t="str">
        <f t="shared" si="14"/>
        <v/>
      </c>
      <c r="AK104" s="530" t="str">
        <f>IF(【2】見・謝金!$AK104="",IF($Q104="検討会(法人参加)",IF($E104="","",TIME(HOUR($G104-$E104),ROUNDUP(MINUTE($G104-$E104)/30,0)*30,0)*24),""),IF(OR(【2】見・謝金!$E104&lt;&gt;$E104,【2】見・謝金!$G104&lt;&gt;$G104),TIME(HOUR($G104-$E104),ROUNDUP(MINUTE($G104-$E104)/30,0)*30,0)*24,IF($Q104&lt;&gt;"検討会(法人参加)","",【2】見・謝金!$AK104)))</f>
        <v/>
      </c>
      <c r="AL104" s="593" t="str">
        <f>IF($AK104="","",IF(OR($O104="",$M104=""),"",VLOOKUP($O104,単価表!$A$34:$C$38,MATCH($M104,単価表!$A$34:$C$34,0),0)/2))</f>
        <v/>
      </c>
      <c r="AM104" s="493" t="str">
        <f t="shared" si="15"/>
        <v/>
      </c>
      <c r="AN104" s="529"/>
      <c r="AO104" s="508" t="str">
        <f>IF(【2】見・謝金!$AO104="","",【2】見・謝金!$AO104)</f>
        <v/>
      </c>
    </row>
    <row r="105" spans="4:41" ht="27.75" customHeight="1">
      <c r="D105" s="695" t="str">
        <f>IF(【2】見・謝金!D105="","",【2】見・謝金!D105)</f>
        <v/>
      </c>
      <c r="E105" s="531" t="str">
        <f>IF(【2】見・謝金!E105="","",【2】見・謝金!E105)</f>
        <v/>
      </c>
      <c r="F105" s="482" t="s">
        <v>258</v>
      </c>
      <c r="G105" s="483" t="str">
        <f>IF(【2】見・謝金!G105="","",【2】見・謝金!G105)</f>
        <v/>
      </c>
      <c r="H105" s="484" t="str">
        <f>IF(【2】見・謝金!H105="","",【2】見・謝金!H105)</f>
        <v/>
      </c>
      <c r="I105" s="1046" t="str">
        <f>IF(【2】見・謝金!I105="","",【2】見・謝金!I105)</f>
        <v/>
      </c>
      <c r="J105" s="1046"/>
      <c r="K105" s="496" t="str">
        <f>IF(【2】見・謝金!K105="","",【2】見・謝金!K105)</f>
        <v/>
      </c>
      <c r="L105" s="496" t="str">
        <f>IF(【2】見・謝金!L105="","",【2】見・謝金!L105)</f>
        <v/>
      </c>
      <c r="M105" s="485" t="str">
        <f>IF(【2】見・謝金!M105="","",【2】見・謝金!M105)</f>
        <v/>
      </c>
      <c r="N105" s="486" t="str">
        <f>IF(【2】見・謝金!N105="","",【2】見・謝金!N105)</f>
        <v/>
      </c>
      <c r="O105" s="523" t="str">
        <f>IF(【2】見・謝金!O105="","",【2】見・謝金!O105)</f>
        <v/>
      </c>
      <c r="P105" s="523" t="str">
        <f>IF(【2】見・謝金!P105="","",【2】見・謝金!P105)</f>
        <v/>
      </c>
      <c r="Q105" s="524" t="str">
        <f>IF(【2】見・謝金!Q105="","",【2】見・謝金!Q105)</f>
        <v/>
      </c>
      <c r="R105" s="525" t="str">
        <f>IF(【2】見・謝金!$R105="",IF($Q105="講師",IF($E105="","",TIME(HOUR($G105-$E105),ROUNDUP(MINUTE($G105-$E105)/30,0)*30,0)*24),""),IF(OR(【2】見・謝金!$E105&lt;&gt;$E105,【2】見・謝金!$G105&lt;&gt;$G105),TIME(HOUR($G105-$E105),ROUNDUP(MINUTE($G105-$E105)/30,0)*30,0)*24,IF($Q105&lt;&gt;"講師","",【2】見・謝金!$R105)))</f>
        <v/>
      </c>
      <c r="S105" s="526" t="str">
        <f>IF($R105="","",IF(OR($O105="",$M105=""),"",IF($P105="サブ",VLOOKUP($O105,単価表!$A$5:$C$14,MATCH($M105,単価表!$A$5:$C$5,0),0)/2,VLOOKUP($O105,単価表!$A$5:$C$14,MATCH($M105,単価表!$A$5:$C$5,0),0))))</f>
        <v/>
      </c>
      <c r="T105" s="493" t="str">
        <f t="shared" si="8"/>
        <v/>
      </c>
      <c r="U105" s="525" t="str">
        <f>IF(【2】見・謝金!$U105="",IF($Q105="検討会等参加",IF($E105="","",TIME(HOUR($G105-$E105),ROUNDUP(MINUTE($G105-$E105)/30,0)*30,0)*24),""),IF(OR(【2】見・謝金!$E105&lt;&gt;$E105,【2】見・謝金!$G105&lt;&gt;$G105),TIME(HOUR($G105-$E105),ROUNDUP(MINUTE($G105-$E105)/30,0)*30,0)*24,IF($Q105&lt;&gt;"検討会等参加","",【2】見・謝金!$U105)))</f>
        <v/>
      </c>
      <c r="V105" s="526" t="str">
        <f>IF($U105="","",IF(OR($M105="",$O105=""),"",VLOOKUP($O105,単価表!$A$5:$C$11,MATCH($M105,単価表!$A$5:$C$5,0),0)/2))</f>
        <v/>
      </c>
      <c r="W105" s="493" t="str">
        <f t="shared" si="9"/>
        <v/>
      </c>
      <c r="X105" s="486" t="str">
        <f>IF(【2】見・謝金!X105="","",【2】見・謝金!X105)</f>
        <v/>
      </c>
      <c r="Y105" s="527" t="str">
        <f>IF(【2】見・謝金!Y105="","",【2】見・謝金!Y105)</f>
        <v/>
      </c>
      <c r="Z105" s="485" t="str">
        <f>IF(【2】見・謝金!Z105="","",【2】見・謝金!Z105)</f>
        <v/>
      </c>
      <c r="AA105" s="493" t="str">
        <f t="shared" si="10"/>
        <v/>
      </c>
      <c r="AB105" s="493" t="str">
        <f t="shared" si="11"/>
        <v/>
      </c>
      <c r="AC105" s="528" t="str">
        <f>IF(【2】見・謝金!AC105="","",【2】見・謝金!AC105)</f>
        <v/>
      </c>
      <c r="AD105" s="484" t="str">
        <f>IF(【2】見・謝金!AD105="","",【2】見・謝金!AD105)</f>
        <v/>
      </c>
      <c r="AE105" s="493" t="str">
        <f t="shared" si="12"/>
        <v/>
      </c>
      <c r="AF105" s="493"/>
      <c r="AG105" s="493" t="str">
        <f t="shared" si="13"/>
        <v/>
      </c>
      <c r="AH105" s="525" t="str">
        <f>IF(【2】見・謝金!$AH105="",IF($Q105="講習料",IF($E105="","",TIME(HOUR($G105-$E105),ROUNDUP(MINUTE($G105-$E105)/30,0)*30,0)*24),""),IF(OR(【2】見・謝金!$E105&lt;&gt;$E105,【2】見・謝金!$G105&lt;&gt;$G105),TIME(HOUR($G105-$E105),ROUNDUP(MINUTE($G105-$E105)/30,0)*30,0)*24,IF($Q105&lt;&gt;"講習料","",【2】見・謝金!$AH105)))</f>
        <v/>
      </c>
      <c r="AI105" s="526" t="str">
        <f>IF($AH105="","",IF(OR($O105="",$M105=""),"",IF($P105="サブ",VLOOKUP($O105,単価表!$A$34:$C$38,MATCH($M105,単価表!$A$34:$C$34,0),0)/2,VLOOKUP($O105,単価表!$A$34:$C$38,MATCH($M105,単価表!$A$34:$C$34,0),0))))</f>
        <v/>
      </c>
      <c r="AJ105" s="493" t="str">
        <f t="shared" si="14"/>
        <v/>
      </c>
      <c r="AK105" s="525" t="str">
        <f>IF(【2】見・謝金!$AK105="",IF($Q105="検討会(法人参加)",IF($E105="","",TIME(HOUR($G105-$E105),ROUNDUP(MINUTE($G105-$E105)/30,0)*30,0)*24),""),IF(OR(【2】見・謝金!$E105&lt;&gt;$E105,【2】見・謝金!$G105&lt;&gt;$G105),TIME(HOUR($G105-$E105),ROUNDUP(MINUTE($G105-$E105)/30,0)*30,0)*24,IF($Q105&lt;&gt;"検討会(法人参加)","",【2】見・謝金!$AK105)))</f>
        <v/>
      </c>
      <c r="AL105" s="595" t="str">
        <f>IF($AK105="","",IF(OR($O105="",$M105=""),"",VLOOKUP($O105,単価表!$A$34:$C$38,MATCH($M105,単価表!$A$34:$C$34,0),0)/2))</f>
        <v/>
      </c>
      <c r="AM105" s="493" t="str">
        <f t="shared" si="15"/>
        <v/>
      </c>
      <c r="AN105" s="529"/>
      <c r="AO105" s="508" t="str">
        <f>IF(【2】見・謝金!$AO105="","",【2】見・謝金!$AO105)</f>
        <v/>
      </c>
    </row>
    <row r="106" spans="4:41" ht="27.75" customHeight="1">
      <c r="D106" s="695" t="str">
        <f>IF(【2】見・謝金!D106="","",【2】見・謝金!D106)</f>
        <v/>
      </c>
      <c r="E106" s="531" t="str">
        <f>IF(【2】見・謝金!E106="","",【2】見・謝金!E106)</f>
        <v/>
      </c>
      <c r="F106" s="482" t="s">
        <v>257</v>
      </c>
      <c r="G106" s="483" t="str">
        <f>IF(【2】見・謝金!G106="","",【2】見・謝金!G106)</f>
        <v/>
      </c>
      <c r="H106" s="484" t="str">
        <f>IF(【2】見・謝金!H106="","",【2】見・謝金!H106)</f>
        <v/>
      </c>
      <c r="I106" s="1046" t="str">
        <f>IF(【2】見・謝金!I106="","",【2】見・謝金!I106)</f>
        <v/>
      </c>
      <c r="J106" s="1046"/>
      <c r="K106" s="496" t="str">
        <f>IF(【2】見・謝金!K106="","",【2】見・謝金!K106)</f>
        <v/>
      </c>
      <c r="L106" s="496" t="str">
        <f>IF(【2】見・謝金!L106="","",【2】見・謝金!L106)</f>
        <v/>
      </c>
      <c r="M106" s="484" t="str">
        <f>IF(【2】見・謝金!M106="","",【2】見・謝金!M106)</f>
        <v/>
      </c>
      <c r="N106" s="486" t="str">
        <f>IF(【2】見・謝金!N106="","",【2】見・謝金!N106)</f>
        <v/>
      </c>
      <c r="O106" s="523" t="str">
        <f>IF(【2】見・謝金!O106="","",【2】見・謝金!O106)</f>
        <v/>
      </c>
      <c r="P106" s="523" t="str">
        <f>IF(【2】見・謝金!P106="","",【2】見・謝金!P106)</f>
        <v/>
      </c>
      <c r="Q106" s="524" t="str">
        <f>IF(【2】見・謝金!Q106="","",【2】見・謝金!Q106)</f>
        <v/>
      </c>
      <c r="R106" s="530" t="str">
        <f>IF(【2】見・謝金!$R106="",IF($Q106="講師",IF($E106="","",TIME(HOUR($G106-$E106),ROUNDUP(MINUTE($G106-$E106)/30,0)*30,0)*24),""),IF(OR(【2】見・謝金!$E106&lt;&gt;$E106,【2】見・謝金!$G106&lt;&gt;$G106),TIME(HOUR($G106-$E106),ROUNDUP(MINUTE($G106-$E106)/30,0)*30,0)*24,IF($Q106&lt;&gt;"講師","",【2】見・謝金!$R106)))</f>
        <v/>
      </c>
      <c r="S106" s="526" t="str">
        <f>IF($R106="","",IF(OR($O106="",$M106=""),"",IF($P106="サブ",VLOOKUP($O106,単価表!$A$5:$C$14,MATCH($M106,単価表!$A$5:$C$5,0),0)/2,VLOOKUP($O106,単価表!$A$5:$C$14,MATCH($M106,単価表!$A$5:$C$5,0),0))))</f>
        <v/>
      </c>
      <c r="T106" s="493" t="str">
        <f t="shared" si="8"/>
        <v/>
      </c>
      <c r="U106" s="530" t="str">
        <f>IF(【2】見・謝金!$U106="",IF($Q106="検討会等参加",IF($E106="","",TIME(HOUR($G106-$E106),ROUNDUP(MINUTE($G106-$E106)/30,0)*30,0)*24),""),IF(OR(【2】見・謝金!$E106&lt;&gt;$E106,【2】見・謝金!$G106&lt;&gt;$G106),TIME(HOUR($G106-$E106),ROUNDUP(MINUTE($G106-$E106)/30,0)*30,0)*24,IF($Q106&lt;&gt;"検討会等参加","",【2】見・謝金!$U106)))</f>
        <v/>
      </c>
      <c r="V106" s="526" t="str">
        <f>IF($U106="","",IF(OR($M106="",$O106=""),"",VLOOKUP($O106,単価表!$A$5:$C$11,MATCH($M106,単価表!$A$5:$C$5,0),0)/2))</f>
        <v/>
      </c>
      <c r="W106" s="493" t="str">
        <f t="shared" si="9"/>
        <v/>
      </c>
      <c r="X106" s="486" t="str">
        <f>IF(【2】見・謝金!X106="","",【2】見・謝金!X106)</f>
        <v/>
      </c>
      <c r="Y106" s="527" t="str">
        <f>IF(【2】見・謝金!Y106="","",【2】見・謝金!Y106)</f>
        <v/>
      </c>
      <c r="Z106" s="484" t="str">
        <f>IF(【2】見・謝金!Z106="","",【2】見・謝金!Z106)</f>
        <v/>
      </c>
      <c r="AA106" s="493" t="str">
        <f t="shared" si="10"/>
        <v/>
      </c>
      <c r="AB106" s="493" t="str">
        <f t="shared" si="11"/>
        <v/>
      </c>
      <c r="AC106" s="528" t="str">
        <f>IF(【2】見・謝金!AC106="","",【2】見・謝金!AC106)</f>
        <v/>
      </c>
      <c r="AD106" s="484" t="str">
        <f>IF(【2】見・謝金!AD106="","",【2】見・謝金!AD106)</f>
        <v/>
      </c>
      <c r="AE106" s="493" t="str">
        <f t="shared" si="12"/>
        <v/>
      </c>
      <c r="AF106" s="493"/>
      <c r="AG106" s="493" t="str">
        <f t="shared" si="13"/>
        <v/>
      </c>
      <c r="AH106" s="530" t="str">
        <f>IF(【2】見・謝金!$AH106="",IF($Q106="講習料",IF($E106="","",TIME(HOUR($G106-$E106),ROUNDUP(MINUTE($G106-$E106)/30,0)*30,0)*24),""),IF(OR(【2】見・謝金!$E106&lt;&gt;$E106,【2】見・謝金!$G106&lt;&gt;$G106),TIME(HOUR($G106-$E106),ROUNDUP(MINUTE($G106-$E106)/30,0)*30,0)*24,IF($Q106&lt;&gt;"講習料","",【2】見・謝金!$AH106)))</f>
        <v/>
      </c>
      <c r="AI106" s="526" t="str">
        <f>IF($AH106="","",IF(OR($O106="",$M106=""),"",IF($P106="サブ",VLOOKUP($O106,単価表!$A$34:$C$38,MATCH($M106,単価表!$A$34:$C$34,0),0)/2,VLOOKUP($O106,単価表!$A$34:$C$38,MATCH($M106,単価表!$A$34:$C$34,0),0))))</f>
        <v/>
      </c>
      <c r="AJ106" s="493" t="str">
        <f t="shared" si="14"/>
        <v/>
      </c>
      <c r="AK106" s="530" t="str">
        <f>IF(【2】見・謝金!$AK106="",IF($Q106="検討会(法人参加)",IF($E106="","",TIME(HOUR($G106-$E106),ROUNDUP(MINUTE($G106-$E106)/30,0)*30,0)*24),""),IF(OR(【2】見・謝金!$E106&lt;&gt;$E106,【2】見・謝金!$G106&lt;&gt;$G106),TIME(HOUR($G106-$E106),ROUNDUP(MINUTE($G106-$E106)/30,0)*30,0)*24,IF($Q106&lt;&gt;"検討会(法人参加)","",【2】見・謝金!$AK106)))</f>
        <v/>
      </c>
      <c r="AL106" s="593" t="str">
        <f>IF($AK106="","",IF(OR($O106="",$M106=""),"",VLOOKUP($O106,単価表!$A$34:$C$38,MATCH($M106,単価表!$A$34:$C$34,0),0)/2))</f>
        <v/>
      </c>
      <c r="AM106" s="493" t="str">
        <f t="shared" si="15"/>
        <v/>
      </c>
      <c r="AN106" s="529"/>
      <c r="AO106" s="508" t="str">
        <f>IF(【2】見・謝金!$AO106="","",【2】見・謝金!$AO106)</f>
        <v/>
      </c>
    </row>
    <row r="107" spans="4:41" ht="27.75" customHeight="1">
      <c r="D107" s="695" t="str">
        <f>IF(【2】見・謝金!D107="","",【2】見・謝金!D107)</f>
        <v/>
      </c>
      <c r="E107" s="531" t="str">
        <f>IF(【2】見・謝金!E107="","",【2】見・謝金!E107)</f>
        <v/>
      </c>
      <c r="F107" s="482" t="s">
        <v>258</v>
      </c>
      <c r="G107" s="483" t="str">
        <f>IF(【2】見・謝金!G107="","",【2】見・謝金!G107)</f>
        <v/>
      </c>
      <c r="H107" s="484" t="str">
        <f>IF(【2】見・謝金!H107="","",【2】見・謝金!H107)</f>
        <v/>
      </c>
      <c r="I107" s="1046" t="str">
        <f>IF(【2】見・謝金!I107="","",【2】見・謝金!I107)</f>
        <v/>
      </c>
      <c r="J107" s="1046"/>
      <c r="K107" s="496" t="str">
        <f>IF(【2】見・謝金!K107="","",【2】見・謝金!K107)</f>
        <v/>
      </c>
      <c r="L107" s="496" t="str">
        <f>IF(【2】見・謝金!L107="","",【2】見・謝金!L107)</f>
        <v/>
      </c>
      <c r="M107" s="485" t="str">
        <f>IF(【2】見・謝金!M107="","",【2】見・謝金!M107)</f>
        <v/>
      </c>
      <c r="N107" s="486" t="str">
        <f>IF(【2】見・謝金!N107="","",【2】見・謝金!N107)</f>
        <v/>
      </c>
      <c r="O107" s="523" t="str">
        <f>IF(【2】見・謝金!O107="","",【2】見・謝金!O107)</f>
        <v/>
      </c>
      <c r="P107" s="523" t="str">
        <f>IF(【2】見・謝金!P107="","",【2】見・謝金!P107)</f>
        <v/>
      </c>
      <c r="Q107" s="524" t="str">
        <f>IF(【2】見・謝金!Q107="","",【2】見・謝金!Q107)</f>
        <v/>
      </c>
      <c r="R107" s="525" t="str">
        <f>IF(【2】見・謝金!$R107="",IF($Q107="講師",IF($E107="","",TIME(HOUR($G107-$E107),ROUNDUP(MINUTE($G107-$E107)/30,0)*30,0)*24),""),IF(OR(【2】見・謝金!$E107&lt;&gt;$E107,【2】見・謝金!$G107&lt;&gt;$G107),TIME(HOUR($G107-$E107),ROUNDUP(MINUTE($G107-$E107)/30,0)*30,0)*24,IF($Q107&lt;&gt;"講師","",【2】見・謝金!$R107)))</f>
        <v/>
      </c>
      <c r="S107" s="526" t="str">
        <f>IF($R107="","",IF(OR($O107="",$M107=""),"",IF($P107="サブ",VLOOKUP($O107,単価表!$A$5:$C$14,MATCH($M107,単価表!$A$5:$C$5,0),0)/2,VLOOKUP($O107,単価表!$A$5:$C$14,MATCH($M107,単価表!$A$5:$C$5,0),0))))</f>
        <v/>
      </c>
      <c r="T107" s="493" t="str">
        <f t="shared" si="8"/>
        <v/>
      </c>
      <c r="U107" s="525" t="str">
        <f>IF(【2】見・謝金!$U107="",IF($Q107="検討会等参加",IF($E107="","",TIME(HOUR($G107-$E107),ROUNDUP(MINUTE($G107-$E107)/30,0)*30,0)*24),""),IF(OR(【2】見・謝金!$E107&lt;&gt;$E107,【2】見・謝金!$G107&lt;&gt;$G107),TIME(HOUR($G107-$E107),ROUNDUP(MINUTE($G107-$E107)/30,0)*30,0)*24,IF($Q107&lt;&gt;"検討会等参加","",【2】見・謝金!$U107)))</f>
        <v/>
      </c>
      <c r="V107" s="526" t="str">
        <f>IF($U107="","",IF(OR($M107="",$O107=""),"",VLOOKUP($O107,単価表!$A$5:$C$11,MATCH($M107,単価表!$A$5:$C$5,0),0)/2))</f>
        <v/>
      </c>
      <c r="W107" s="493" t="str">
        <f t="shared" si="9"/>
        <v/>
      </c>
      <c r="X107" s="486" t="str">
        <f>IF(【2】見・謝金!X107="","",【2】見・謝金!X107)</f>
        <v/>
      </c>
      <c r="Y107" s="527" t="str">
        <f>IF(【2】見・謝金!Y107="","",【2】見・謝金!Y107)</f>
        <v/>
      </c>
      <c r="Z107" s="485" t="str">
        <f>IF(【2】見・謝金!Z107="","",【2】見・謝金!Z107)</f>
        <v/>
      </c>
      <c r="AA107" s="493" t="str">
        <f t="shared" si="10"/>
        <v/>
      </c>
      <c r="AB107" s="493" t="str">
        <f t="shared" si="11"/>
        <v/>
      </c>
      <c r="AC107" s="528" t="str">
        <f>IF(【2】見・謝金!AC107="","",【2】見・謝金!AC107)</f>
        <v/>
      </c>
      <c r="AD107" s="484" t="str">
        <f>IF(【2】見・謝金!AD107="","",【2】見・謝金!AD107)</f>
        <v/>
      </c>
      <c r="AE107" s="493" t="str">
        <f t="shared" si="12"/>
        <v/>
      </c>
      <c r="AF107" s="493"/>
      <c r="AG107" s="493" t="str">
        <f t="shared" si="13"/>
        <v/>
      </c>
      <c r="AH107" s="525" t="str">
        <f>IF(【2】見・謝金!$AH107="",IF($Q107="講習料",IF($E107="","",TIME(HOUR($G107-$E107),ROUNDUP(MINUTE($G107-$E107)/30,0)*30,0)*24),""),IF(OR(【2】見・謝金!$E107&lt;&gt;$E107,【2】見・謝金!$G107&lt;&gt;$G107),TIME(HOUR($G107-$E107),ROUNDUP(MINUTE($G107-$E107)/30,0)*30,0)*24,IF($Q107&lt;&gt;"講習料","",【2】見・謝金!$AH107)))</f>
        <v/>
      </c>
      <c r="AI107" s="526" t="str">
        <f>IF($AH107="","",IF(OR($O107="",$M107=""),"",IF($P107="サブ",VLOOKUP($O107,単価表!$A$34:$C$38,MATCH($M107,単価表!$A$34:$C$34,0),0)/2,VLOOKUP($O107,単価表!$A$34:$C$38,MATCH($M107,単価表!$A$34:$C$34,0),0))))</f>
        <v/>
      </c>
      <c r="AJ107" s="493" t="str">
        <f t="shared" si="14"/>
        <v/>
      </c>
      <c r="AK107" s="525" t="str">
        <f>IF(【2】見・謝金!$AK107="",IF($Q107="検討会(法人参加)",IF($E107="","",TIME(HOUR($G107-$E107),ROUNDUP(MINUTE($G107-$E107)/30,0)*30,0)*24),""),IF(OR(【2】見・謝金!$E107&lt;&gt;$E107,【2】見・謝金!$G107&lt;&gt;$G107),TIME(HOUR($G107-$E107),ROUNDUP(MINUTE($G107-$E107)/30,0)*30,0)*24,IF($Q107&lt;&gt;"検討会(法人参加)","",【2】見・謝金!$AK107)))</f>
        <v/>
      </c>
      <c r="AL107" s="595" t="str">
        <f>IF($AK107="","",IF(OR($O107="",$M107=""),"",VLOOKUP($O107,単価表!$A$34:$C$38,MATCH($M107,単価表!$A$34:$C$34,0),0)/2))</f>
        <v/>
      </c>
      <c r="AM107" s="493" t="str">
        <f t="shared" si="15"/>
        <v/>
      </c>
      <c r="AN107" s="529"/>
      <c r="AO107" s="508" t="str">
        <f>IF(【2】見・謝金!$AO107="","",【2】見・謝金!$AO107)</f>
        <v/>
      </c>
    </row>
    <row r="108" spans="4:41" ht="27.75" customHeight="1">
      <c r="D108" s="695" t="str">
        <f>IF(【2】見・謝金!D108="","",【2】見・謝金!D108)</f>
        <v/>
      </c>
      <c r="E108" s="531" t="str">
        <f>IF(【2】見・謝金!E108="","",【2】見・謝金!E108)</f>
        <v/>
      </c>
      <c r="F108" s="482" t="s">
        <v>257</v>
      </c>
      <c r="G108" s="483" t="str">
        <f>IF(【2】見・謝金!G108="","",【2】見・謝金!G108)</f>
        <v/>
      </c>
      <c r="H108" s="484" t="str">
        <f>IF(【2】見・謝金!H108="","",【2】見・謝金!H108)</f>
        <v/>
      </c>
      <c r="I108" s="1046" t="str">
        <f>IF(【2】見・謝金!I108="","",【2】見・謝金!I108)</f>
        <v/>
      </c>
      <c r="J108" s="1046"/>
      <c r="K108" s="496" t="str">
        <f>IF(【2】見・謝金!K108="","",【2】見・謝金!K108)</f>
        <v/>
      </c>
      <c r="L108" s="496" t="str">
        <f>IF(【2】見・謝金!L108="","",【2】見・謝金!L108)</f>
        <v/>
      </c>
      <c r="M108" s="484" t="str">
        <f>IF(【2】見・謝金!M108="","",【2】見・謝金!M108)</f>
        <v/>
      </c>
      <c r="N108" s="486" t="str">
        <f>IF(【2】見・謝金!N108="","",【2】見・謝金!N108)</f>
        <v/>
      </c>
      <c r="O108" s="523" t="str">
        <f>IF(【2】見・謝金!O108="","",【2】見・謝金!O108)</f>
        <v/>
      </c>
      <c r="P108" s="523" t="str">
        <f>IF(【2】見・謝金!P108="","",【2】見・謝金!P108)</f>
        <v/>
      </c>
      <c r="Q108" s="524" t="str">
        <f>IF(【2】見・謝金!Q108="","",【2】見・謝金!Q108)</f>
        <v/>
      </c>
      <c r="R108" s="530" t="str">
        <f>IF(【2】見・謝金!$R108="",IF($Q108="講師",IF($E108="","",TIME(HOUR($G108-$E108),ROUNDUP(MINUTE($G108-$E108)/30,0)*30,0)*24),""),IF(OR(【2】見・謝金!$E108&lt;&gt;$E108,【2】見・謝金!$G108&lt;&gt;$G108),TIME(HOUR($G108-$E108),ROUNDUP(MINUTE($G108-$E108)/30,0)*30,0)*24,IF($Q108&lt;&gt;"講師","",【2】見・謝金!$R108)))</f>
        <v/>
      </c>
      <c r="S108" s="526" t="str">
        <f>IF($R108="","",IF(OR($O108="",$M108=""),"",IF($P108="サブ",VLOOKUP($O108,単価表!$A$5:$C$14,MATCH($M108,単価表!$A$5:$C$5,0),0)/2,VLOOKUP($O108,単価表!$A$5:$C$14,MATCH($M108,単価表!$A$5:$C$5,0),0))))</f>
        <v/>
      </c>
      <c r="T108" s="493" t="str">
        <f t="shared" si="8"/>
        <v/>
      </c>
      <c r="U108" s="530" t="str">
        <f>IF(【2】見・謝金!$U108="",IF($Q108="検討会等参加",IF($E108="","",TIME(HOUR($G108-$E108),ROUNDUP(MINUTE($G108-$E108)/30,0)*30,0)*24),""),IF(OR(【2】見・謝金!$E108&lt;&gt;$E108,【2】見・謝金!$G108&lt;&gt;$G108),TIME(HOUR($G108-$E108),ROUNDUP(MINUTE($G108-$E108)/30,0)*30,0)*24,IF($Q108&lt;&gt;"検討会等参加","",【2】見・謝金!$U108)))</f>
        <v/>
      </c>
      <c r="V108" s="526" t="str">
        <f>IF($U108="","",IF(OR($M108="",$O108=""),"",VLOOKUP($O108,単価表!$A$5:$C$11,MATCH($M108,単価表!$A$5:$C$5,0),0)/2))</f>
        <v/>
      </c>
      <c r="W108" s="493" t="str">
        <f t="shared" si="9"/>
        <v/>
      </c>
      <c r="X108" s="486" t="str">
        <f>IF(【2】見・謝金!X108="","",【2】見・謝金!X108)</f>
        <v/>
      </c>
      <c r="Y108" s="527" t="str">
        <f>IF(【2】見・謝金!Y108="","",【2】見・謝金!Y108)</f>
        <v/>
      </c>
      <c r="Z108" s="484" t="str">
        <f>IF(【2】見・謝金!Z108="","",【2】見・謝金!Z108)</f>
        <v/>
      </c>
      <c r="AA108" s="493" t="str">
        <f t="shared" si="10"/>
        <v/>
      </c>
      <c r="AB108" s="493" t="str">
        <f t="shared" si="11"/>
        <v/>
      </c>
      <c r="AC108" s="528" t="str">
        <f>IF(【2】見・謝金!AC108="","",【2】見・謝金!AC108)</f>
        <v/>
      </c>
      <c r="AD108" s="484" t="str">
        <f>IF(【2】見・謝金!AD108="","",【2】見・謝金!AD108)</f>
        <v/>
      </c>
      <c r="AE108" s="493" t="str">
        <f t="shared" si="12"/>
        <v/>
      </c>
      <c r="AF108" s="493"/>
      <c r="AG108" s="493" t="str">
        <f t="shared" si="13"/>
        <v/>
      </c>
      <c r="AH108" s="530" t="str">
        <f>IF(【2】見・謝金!$AH108="",IF($Q108="講習料",IF($E108="","",TIME(HOUR($G108-$E108),ROUNDUP(MINUTE($G108-$E108)/30,0)*30,0)*24),""),IF(OR(【2】見・謝金!$E108&lt;&gt;$E108,【2】見・謝金!$G108&lt;&gt;$G108),TIME(HOUR($G108-$E108),ROUNDUP(MINUTE($G108-$E108)/30,0)*30,0)*24,IF($Q108&lt;&gt;"講習料","",【2】見・謝金!$AH108)))</f>
        <v/>
      </c>
      <c r="AI108" s="526" t="str">
        <f>IF($AH108="","",IF(OR($O108="",$M108=""),"",IF($P108="サブ",VLOOKUP($O108,単価表!$A$34:$C$38,MATCH($M108,単価表!$A$34:$C$34,0),0)/2,VLOOKUP($O108,単価表!$A$34:$C$38,MATCH($M108,単価表!$A$34:$C$34,0),0))))</f>
        <v/>
      </c>
      <c r="AJ108" s="493" t="str">
        <f t="shared" si="14"/>
        <v/>
      </c>
      <c r="AK108" s="530" t="str">
        <f>IF(【2】見・謝金!$AK108="",IF($Q108="検討会(法人参加)",IF($E108="","",TIME(HOUR($G108-$E108),ROUNDUP(MINUTE($G108-$E108)/30,0)*30,0)*24),""),IF(OR(【2】見・謝金!$E108&lt;&gt;$E108,【2】見・謝金!$G108&lt;&gt;$G108),TIME(HOUR($G108-$E108),ROUNDUP(MINUTE($G108-$E108)/30,0)*30,0)*24,IF($Q108&lt;&gt;"検討会(法人参加)","",【2】見・謝金!$AK108)))</f>
        <v/>
      </c>
      <c r="AL108" s="593" t="str">
        <f>IF($AK108="","",IF(OR($O108="",$M108=""),"",VLOOKUP($O108,単価表!$A$34:$C$38,MATCH($M108,単価表!$A$34:$C$34,0),0)/2))</f>
        <v/>
      </c>
      <c r="AM108" s="493" t="str">
        <f t="shared" si="15"/>
        <v/>
      </c>
      <c r="AN108" s="529"/>
      <c r="AO108" s="508" t="str">
        <f>IF(【2】見・謝金!$AO108="","",【2】見・謝金!$AO108)</f>
        <v/>
      </c>
    </row>
    <row r="109" spans="4:41" ht="27.75" customHeight="1">
      <c r="D109" s="695" t="str">
        <f>IF(【2】見・謝金!D109="","",【2】見・謝金!D109)</f>
        <v/>
      </c>
      <c r="E109" s="531" t="str">
        <f>IF(【2】見・謝金!E109="","",【2】見・謝金!E109)</f>
        <v/>
      </c>
      <c r="F109" s="482" t="s">
        <v>258</v>
      </c>
      <c r="G109" s="483" t="str">
        <f>IF(【2】見・謝金!G109="","",【2】見・謝金!G109)</f>
        <v/>
      </c>
      <c r="H109" s="484" t="str">
        <f>IF(【2】見・謝金!H109="","",【2】見・謝金!H109)</f>
        <v/>
      </c>
      <c r="I109" s="1046" t="str">
        <f>IF(【2】見・謝金!I109="","",【2】見・謝金!I109)</f>
        <v/>
      </c>
      <c r="J109" s="1046"/>
      <c r="K109" s="496" t="str">
        <f>IF(【2】見・謝金!K109="","",【2】見・謝金!K109)</f>
        <v/>
      </c>
      <c r="L109" s="496" t="str">
        <f>IF(【2】見・謝金!L109="","",【2】見・謝金!L109)</f>
        <v/>
      </c>
      <c r="M109" s="485" t="str">
        <f>IF(【2】見・謝金!M109="","",【2】見・謝金!M109)</f>
        <v/>
      </c>
      <c r="N109" s="486" t="str">
        <f>IF(【2】見・謝金!N109="","",【2】見・謝金!N109)</f>
        <v/>
      </c>
      <c r="O109" s="523" t="str">
        <f>IF(【2】見・謝金!O109="","",【2】見・謝金!O109)</f>
        <v/>
      </c>
      <c r="P109" s="523" t="str">
        <f>IF(【2】見・謝金!P109="","",【2】見・謝金!P109)</f>
        <v/>
      </c>
      <c r="Q109" s="524" t="str">
        <f>IF(【2】見・謝金!Q109="","",【2】見・謝金!Q109)</f>
        <v/>
      </c>
      <c r="R109" s="525" t="str">
        <f>IF(【2】見・謝金!$R109="",IF($Q109="講師",IF($E109="","",TIME(HOUR($G109-$E109),ROUNDUP(MINUTE($G109-$E109)/30,0)*30,0)*24),""),IF(OR(【2】見・謝金!$E109&lt;&gt;$E109,【2】見・謝金!$G109&lt;&gt;$G109),TIME(HOUR($G109-$E109),ROUNDUP(MINUTE($G109-$E109)/30,0)*30,0)*24,IF($Q109&lt;&gt;"講師","",【2】見・謝金!$R109)))</f>
        <v/>
      </c>
      <c r="S109" s="526" t="str">
        <f>IF($R109="","",IF(OR($O109="",$M109=""),"",IF($P109="サブ",VLOOKUP($O109,単価表!$A$5:$C$14,MATCH($M109,単価表!$A$5:$C$5,0),0)/2,VLOOKUP($O109,単価表!$A$5:$C$14,MATCH($M109,単価表!$A$5:$C$5,0),0))))</f>
        <v/>
      </c>
      <c r="T109" s="493" t="str">
        <f t="shared" si="8"/>
        <v/>
      </c>
      <c r="U109" s="525" t="str">
        <f>IF(【2】見・謝金!$U109="",IF($Q109="検討会等参加",IF($E109="","",TIME(HOUR($G109-$E109),ROUNDUP(MINUTE($G109-$E109)/30,0)*30,0)*24),""),IF(OR(【2】見・謝金!$E109&lt;&gt;$E109,【2】見・謝金!$G109&lt;&gt;$G109),TIME(HOUR($G109-$E109),ROUNDUP(MINUTE($G109-$E109)/30,0)*30,0)*24,IF($Q109&lt;&gt;"検討会等参加","",【2】見・謝金!$U109)))</f>
        <v/>
      </c>
      <c r="V109" s="526" t="str">
        <f>IF($U109="","",IF(OR($M109="",$O109=""),"",VLOOKUP($O109,単価表!$A$5:$C$11,MATCH($M109,単価表!$A$5:$C$5,0),0)/2))</f>
        <v/>
      </c>
      <c r="W109" s="493" t="str">
        <f t="shared" si="9"/>
        <v/>
      </c>
      <c r="X109" s="486" t="str">
        <f>IF(【2】見・謝金!X109="","",【2】見・謝金!X109)</f>
        <v/>
      </c>
      <c r="Y109" s="527" t="str">
        <f>IF(【2】見・謝金!Y109="","",【2】見・謝金!Y109)</f>
        <v/>
      </c>
      <c r="Z109" s="485" t="str">
        <f>IF(【2】見・謝金!Z109="","",【2】見・謝金!Z109)</f>
        <v/>
      </c>
      <c r="AA109" s="493" t="str">
        <f t="shared" si="10"/>
        <v/>
      </c>
      <c r="AB109" s="493" t="str">
        <f t="shared" si="11"/>
        <v/>
      </c>
      <c r="AC109" s="528" t="str">
        <f>IF(【2】見・謝金!AC109="","",【2】見・謝金!AC109)</f>
        <v/>
      </c>
      <c r="AD109" s="484" t="str">
        <f>IF(【2】見・謝金!AD109="","",【2】見・謝金!AD109)</f>
        <v/>
      </c>
      <c r="AE109" s="493" t="str">
        <f t="shared" si="12"/>
        <v/>
      </c>
      <c r="AF109" s="493"/>
      <c r="AG109" s="493" t="str">
        <f t="shared" si="13"/>
        <v/>
      </c>
      <c r="AH109" s="525" t="str">
        <f>IF(【2】見・謝金!$AH109="",IF($Q109="講習料",IF($E109="","",TIME(HOUR($G109-$E109),ROUNDUP(MINUTE($G109-$E109)/30,0)*30,0)*24),""),IF(OR(【2】見・謝金!$E109&lt;&gt;$E109,【2】見・謝金!$G109&lt;&gt;$G109),TIME(HOUR($G109-$E109),ROUNDUP(MINUTE($G109-$E109)/30,0)*30,0)*24,IF($Q109&lt;&gt;"講習料","",【2】見・謝金!$AH109)))</f>
        <v/>
      </c>
      <c r="AI109" s="526" t="str">
        <f>IF($AH109="","",IF(OR($O109="",$M109=""),"",IF($P109="サブ",VLOOKUP($O109,単価表!$A$34:$C$38,MATCH($M109,単価表!$A$34:$C$34,0),0)/2,VLOOKUP($O109,単価表!$A$34:$C$38,MATCH($M109,単価表!$A$34:$C$34,0),0))))</f>
        <v/>
      </c>
      <c r="AJ109" s="493" t="str">
        <f t="shared" si="14"/>
        <v/>
      </c>
      <c r="AK109" s="525" t="str">
        <f>IF(【2】見・謝金!$AK109="",IF($Q109="検討会(法人参加)",IF($E109="","",TIME(HOUR($G109-$E109),ROUNDUP(MINUTE($G109-$E109)/30,0)*30,0)*24),""),IF(OR(【2】見・謝金!$E109&lt;&gt;$E109,【2】見・謝金!$G109&lt;&gt;$G109),TIME(HOUR($G109-$E109),ROUNDUP(MINUTE($G109-$E109)/30,0)*30,0)*24,IF($Q109&lt;&gt;"検討会(法人参加)","",【2】見・謝金!$AK109)))</f>
        <v/>
      </c>
      <c r="AL109" s="595" t="str">
        <f>IF($AK109="","",IF(OR($O109="",$M109=""),"",VLOOKUP($O109,単価表!$A$34:$C$38,MATCH($M109,単価表!$A$34:$C$34,0),0)/2))</f>
        <v/>
      </c>
      <c r="AM109" s="493" t="str">
        <f t="shared" si="15"/>
        <v/>
      </c>
      <c r="AN109" s="529"/>
      <c r="AO109" s="508" t="str">
        <f>IF(【2】見・謝金!$AO109="","",【2】見・謝金!$AO109)</f>
        <v/>
      </c>
    </row>
    <row r="110" spans="4:41" ht="27.75" customHeight="1">
      <c r="D110" s="695" t="str">
        <f>IF(【2】見・謝金!D110="","",【2】見・謝金!D110)</f>
        <v/>
      </c>
      <c r="E110" s="531" t="str">
        <f>IF(【2】見・謝金!E110="","",【2】見・謝金!E110)</f>
        <v/>
      </c>
      <c r="F110" s="482" t="s">
        <v>257</v>
      </c>
      <c r="G110" s="483" t="str">
        <f>IF(【2】見・謝金!G110="","",【2】見・謝金!G110)</f>
        <v/>
      </c>
      <c r="H110" s="484" t="str">
        <f>IF(【2】見・謝金!H110="","",【2】見・謝金!H110)</f>
        <v/>
      </c>
      <c r="I110" s="1046" t="str">
        <f>IF(【2】見・謝金!I110="","",【2】見・謝金!I110)</f>
        <v/>
      </c>
      <c r="J110" s="1046"/>
      <c r="K110" s="496" t="str">
        <f>IF(【2】見・謝金!K110="","",【2】見・謝金!K110)</f>
        <v/>
      </c>
      <c r="L110" s="496" t="str">
        <f>IF(【2】見・謝金!L110="","",【2】見・謝金!L110)</f>
        <v/>
      </c>
      <c r="M110" s="484" t="str">
        <f>IF(【2】見・謝金!M110="","",【2】見・謝金!M110)</f>
        <v/>
      </c>
      <c r="N110" s="486" t="str">
        <f>IF(【2】見・謝金!N110="","",【2】見・謝金!N110)</f>
        <v/>
      </c>
      <c r="O110" s="523" t="str">
        <f>IF(【2】見・謝金!O110="","",【2】見・謝金!O110)</f>
        <v/>
      </c>
      <c r="P110" s="523" t="str">
        <f>IF(【2】見・謝金!P110="","",【2】見・謝金!P110)</f>
        <v/>
      </c>
      <c r="Q110" s="524" t="str">
        <f>IF(【2】見・謝金!Q110="","",【2】見・謝金!Q110)</f>
        <v/>
      </c>
      <c r="R110" s="530" t="str">
        <f>IF(【2】見・謝金!$R110="",IF($Q110="講師",IF($E110="","",TIME(HOUR($G110-$E110),ROUNDUP(MINUTE($G110-$E110)/30,0)*30,0)*24),""),IF(OR(【2】見・謝金!$E110&lt;&gt;$E110,【2】見・謝金!$G110&lt;&gt;$G110),TIME(HOUR($G110-$E110),ROUNDUP(MINUTE($G110-$E110)/30,0)*30,0)*24,IF($Q110&lt;&gt;"講師","",【2】見・謝金!$R110)))</f>
        <v/>
      </c>
      <c r="S110" s="526" t="str">
        <f>IF($R110="","",IF(OR($O110="",$M110=""),"",IF($P110="サブ",VLOOKUP($O110,単価表!$A$5:$C$14,MATCH($M110,単価表!$A$5:$C$5,0),0)/2,VLOOKUP($O110,単価表!$A$5:$C$14,MATCH($M110,単価表!$A$5:$C$5,0),0))))</f>
        <v/>
      </c>
      <c r="T110" s="493" t="str">
        <f t="shared" si="8"/>
        <v/>
      </c>
      <c r="U110" s="530" t="str">
        <f>IF(【2】見・謝金!$U110="",IF($Q110="検討会等参加",IF($E110="","",TIME(HOUR($G110-$E110),ROUNDUP(MINUTE($G110-$E110)/30,0)*30,0)*24),""),IF(OR(【2】見・謝金!$E110&lt;&gt;$E110,【2】見・謝金!$G110&lt;&gt;$G110),TIME(HOUR($G110-$E110),ROUNDUP(MINUTE($G110-$E110)/30,0)*30,0)*24,IF($Q110&lt;&gt;"検討会等参加","",【2】見・謝金!$U110)))</f>
        <v/>
      </c>
      <c r="V110" s="526" t="str">
        <f>IF($U110="","",IF(OR($M110="",$O110=""),"",VLOOKUP($O110,単価表!$A$5:$C$11,MATCH($M110,単価表!$A$5:$C$5,0),0)/2))</f>
        <v/>
      </c>
      <c r="W110" s="493" t="str">
        <f t="shared" si="9"/>
        <v/>
      </c>
      <c r="X110" s="486" t="str">
        <f>IF(【2】見・謝金!X110="","",【2】見・謝金!X110)</f>
        <v/>
      </c>
      <c r="Y110" s="527" t="str">
        <f>IF(【2】見・謝金!Y110="","",【2】見・謝金!Y110)</f>
        <v/>
      </c>
      <c r="Z110" s="484" t="str">
        <f>IF(【2】見・謝金!Z110="","",【2】見・謝金!Z110)</f>
        <v/>
      </c>
      <c r="AA110" s="493" t="str">
        <f t="shared" si="10"/>
        <v/>
      </c>
      <c r="AB110" s="493" t="str">
        <f t="shared" si="11"/>
        <v/>
      </c>
      <c r="AC110" s="528" t="str">
        <f>IF(【2】見・謝金!AC110="","",【2】見・謝金!AC110)</f>
        <v/>
      </c>
      <c r="AD110" s="484" t="str">
        <f>IF(【2】見・謝金!AD110="","",【2】見・謝金!AD110)</f>
        <v/>
      </c>
      <c r="AE110" s="493" t="str">
        <f t="shared" si="12"/>
        <v/>
      </c>
      <c r="AF110" s="493"/>
      <c r="AG110" s="493" t="str">
        <f t="shared" si="13"/>
        <v/>
      </c>
      <c r="AH110" s="530" t="str">
        <f>IF(【2】見・謝金!$AH110="",IF($Q110="講習料",IF($E110="","",TIME(HOUR($G110-$E110),ROUNDUP(MINUTE($G110-$E110)/30,0)*30,0)*24),""),IF(OR(【2】見・謝金!$E110&lt;&gt;$E110,【2】見・謝金!$G110&lt;&gt;$G110),TIME(HOUR($G110-$E110),ROUNDUP(MINUTE($G110-$E110)/30,0)*30,0)*24,IF($Q110&lt;&gt;"講習料","",【2】見・謝金!$AH110)))</f>
        <v/>
      </c>
      <c r="AI110" s="526" t="str">
        <f>IF($AH110="","",IF(OR($O110="",$M110=""),"",IF($P110="サブ",VLOOKUP($O110,単価表!$A$34:$C$38,MATCH($M110,単価表!$A$34:$C$34,0),0)/2,VLOOKUP($O110,単価表!$A$34:$C$38,MATCH($M110,単価表!$A$34:$C$34,0),0))))</f>
        <v/>
      </c>
      <c r="AJ110" s="493" t="str">
        <f t="shared" si="14"/>
        <v/>
      </c>
      <c r="AK110" s="530" t="str">
        <f>IF(【2】見・謝金!$AK110="",IF($Q110="検討会(法人参加)",IF($E110="","",TIME(HOUR($G110-$E110),ROUNDUP(MINUTE($G110-$E110)/30,0)*30,0)*24),""),IF(OR(【2】見・謝金!$E110&lt;&gt;$E110,【2】見・謝金!$G110&lt;&gt;$G110),TIME(HOUR($G110-$E110),ROUNDUP(MINUTE($G110-$E110)/30,0)*30,0)*24,IF($Q110&lt;&gt;"検討会(法人参加)","",【2】見・謝金!$AK110)))</f>
        <v/>
      </c>
      <c r="AL110" s="593" t="str">
        <f>IF($AK110="","",IF(OR($O110="",$M110=""),"",VLOOKUP($O110,単価表!$A$34:$C$38,MATCH($M110,単価表!$A$34:$C$34,0),0)/2))</f>
        <v/>
      </c>
      <c r="AM110" s="493" t="str">
        <f t="shared" si="15"/>
        <v/>
      </c>
      <c r="AN110" s="529"/>
      <c r="AO110" s="508" t="str">
        <f>IF(【2】見・謝金!$AO110="","",【2】見・謝金!$AO110)</f>
        <v/>
      </c>
    </row>
    <row r="111" spans="4:41" ht="27.75" customHeight="1">
      <c r="D111" s="695" t="str">
        <f>IF(【2】見・謝金!D111="","",【2】見・謝金!D111)</f>
        <v/>
      </c>
      <c r="E111" s="531" t="str">
        <f>IF(【2】見・謝金!E111="","",【2】見・謝金!E111)</f>
        <v/>
      </c>
      <c r="F111" s="482" t="s">
        <v>258</v>
      </c>
      <c r="G111" s="483" t="str">
        <f>IF(【2】見・謝金!G111="","",【2】見・謝金!G111)</f>
        <v/>
      </c>
      <c r="H111" s="484" t="str">
        <f>IF(【2】見・謝金!H111="","",【2】見・謝金!H111)</f>
        <v/>
      </c>
      <c r="I111" s="1046" t="str">
        <f>IF(【2】見・謝金!I111="","",【2】見・謝金!I111)</f>
        <v/>
      </c>
      <c r="J111" s="1046"/>
      <c r="K111" s="496" t="str">
        <f>IF(【2】見・謝金!K111="","",【2】見・謝金!K111)</f>
        <v/>
      </c>
      <c r="L111" s="496" t="str">
        <f>IF(【2】見・謝金!L111="","",【2】見・謝金!L111)</f>
        <v/>
      </c>
      <c r="M111" s="485" t="str">
        <f>IF(【2】見・謝金!M111="","",【2】見・謝金!M111)</f>
        <v/>
      </c>
      <c r="N111" s="486" t="str">
        <f>IF(【2】見・謝金!N111="","",【2】見・謝金!N111)</f>
        <v/>
      </c>
      <c r="O111" s="523" t="str">
        <f>IF(【2】見・謝金!O111="","",【2】見・謝金!O111)</f>
        <v/>
      </c>
      <c r="P111" s="523" t="str">
        <f>IF(【2】見・謝金!P111="","",【2】見・謝金!P111)</f>
        <v/>
      </c>
      <c r="Q111" s="524" t="str">
        <f>IF(【2】見・謝金!Q111="","",【2】見・謝金!Q111)</f>
        <v/>
      </c>
      <c r="R111" s="525" t="str">
        <f>IF(【2】見・謝金!$R111="",IF($Q111="講師",IF($E111="","",TIME(HOUR($G111-$E111),ROUNDUP(MINUTE($G111-$E111)/30,0)*30,0)*24),""),IF(OR(【2】見・謝金!$E111&lt;&gt;$E111,【2】見・謝金!$G111&lt;&gt;$G111),TIME(HOUR($G111-$E111),ROUNDUP(MINUTE($G111-$E111)/30,0)*30,0)*24,IF($Q111&lt;&gt;"講師","",【2】見・謝金!$R111)))</f>
        <v/>
      </c>
      <c r="S111" s="526" t="str">
        <f>IF($R111="","",IF(OR($O111="",$M111=""),"",IF($P111="サブ",VLOOKUP($O111,単価表!$A$5:$C$14,MATCH($M111,単価表!$A$5:$C$5,0),0)/2,VLOOKUP($O111,単価表!$A$5:$C$14,MATCH($M111,単価表!$A$5:$C$5,0),0))))</f>
        <v/>
      </c>
      <c r="T111" s="493" t="str">
        <f t="shared" si="8"/>
        <v/>
      </c>
      <c r="U111" s="525" t="str">
        <f>IF(【2】見・謝金!$U111="",IF($Q111="検討会等参加",IF($E111="","",TIME(HOUR($G111-$E111),ROUNDUP(MINUTE($G111-$E111)/30,0)*30,0)*24),""),IF(OR(【2】見・謝金!$E111&lt;&gt;$E111,【2】見・謝金!$G111&lt;&gt;$G111),TIME(HOUR($G111-$E111),ROUNDUP(MINUTE($G111-$E111)/30,0)*30,0)*24,IF($Q111&lt;&gt;"検討会等参加","",【2】見・謝金!$U111)))</f>
        <v/>
      </c>
      <c r="V111" s="526" t="str">
        <f>IF($U111="","",IF(OR($M111="",$O111=""),"",VLOOKUP($O111,単価表!$A$5:$C$11,MATCH($M111,単価表!$A$5:$C$5,0),0)/2))</f>
        <v/>
      </c>
      <c r="W111" s="493" t="str">
        <f t="shared" si="9"/>
        <v/>
      </c>
      <c r="X111" s="486" t="str">
        <f>IF(【2】見・謝金!X111="","",【2】見・謝金!X111)</f>
        <v/>
      </c>
      <c r="Y111" s="527" t="str">
        <f>IF(【2】見・謝金!Y111="","",【2】見・謝金!Y111)</f>
        <v/>
      </c>
      <c r="Z111" s="485" t="str">
        <f>IF(【2】見・謝金!Z111="","",【2】見・謝金!Z111)</f>
        <v/>
      </c>
      <c r="AA111" s="493" t="str">
        <f t="shared" si="10"/>
        <v/>
      </c>
      <c r="AB111" s="493" t="str">
        <f t="shared" si="11"/>
        <v/>
      </c>
      <c r="AC111" s="528" t="str">
        <f>IF(【2】見・謝金!AC111="","",【2】見・謝金!AC111)</f>
        <v/>
      </c>
      <c r="AD111" s="484" t="str">
        <f>IF(【2】見・謝金!AD111="","",【2】見・謝金!AD111)</f>
        <v/>
      </c>
      <c r="AE111" s="493" t="str">
        <f t="shared" si="12"/>
        <v/>
      </c>
      <c r="AF111" s="493"/>
      <c r="AG111" s="493" t="str">
        <f t="shared" si="13"/>
        <v/>
      </c>
      <c r="AH111" s="525" t="str">
        <f>IF(【2】見・謝金!$AH111="",IF($Q111="講習料",IF($E111="","",TIME(HOUR($G111-$E111),ROUNDUP(MINUTE($G111-$E111)/30,0)*30,0)*24),""),IF(OR(【2】見・謝金!$E111&lt;&gt;$E111,【2】見・謝金!$G111&lt;&gt;$G111),TIME(HOUR($G111-$E111),ROUNDUP(MINUTE($G111-$E111)/30,0)*30,0)*24,IF($Q111&lt;&gt;"講習料","",【2】見・謝金!$AH111)))</f>
        <v/>
      </c>
      <c r="AI111" s="526" t="str">
        <f>IF($AH111="","",IF(OR($O111="",$M111=""),"",IF($P111="サブ",VLOOKUP($O111,単価表!$A$34:$C$38,MATCH($M111,単価表!$A$34:$C$34,0),0)/2,VLOOKUP($O111,単価表!$A$34:$C$38,MATCH($M111,単価表!$A$34:$C$34,0),0))))</f>
        <v/>
      </c>
      <c r="AJ111" s="493" t="str">
        <f t="shared" si="14"/>
        <v/>
      </c>
      <c r="AK111" s="525" t="str">
        <f>IF(【2】見・謝金!$AK111="",IF($Q111="検討会(法人参加)",IF($E111="","",TIME(HOUR($G111-$E111),ROUNDUP(MINUTE($G111-$E111)/30,0)*30,0)*24),""),IF(OR(【2】見・謝金!$E111&lt;&gt;$E111,【2】見・謝金!$G111&lt;&gt;$G111),TIME(HOUR($G111-$E111),ROUNDUP(MINUTE($G111-$E111)/30,0)*30,0)*24,IF($Q111&lt;&gt;"検討会(法人参加)","",【2】見・謝金!$AK111)))</f>
        <v/>
      </c>
      <c r="AL111" s="595" t="str">
        <f>IF($AK111="","",IF(OR($O111="",$M111=""),"",VLOOKUP($O111,単価表!$A$34:$C$38,MATCH($M111,単価表!$A$34:$C$34,0),0)/2))</f>
        <v/>
      </c>
      <c r="AM111" s="493" t="str">
        <f t="shared" si="15"/>
        <v/>
      </c>
      <c r="AN111" s="529"/>
      <c r="AO111" s="508" t="str">
        <f>IF(【2】見・謝金!$AO111="","",【2】見・謝金!$AO111)</f>
        <v/>
      </c>
    </row>
    <row r="112" spans="4:41" ht="27.75" customHeight="1">
      <c r="D112" s="695" t="str">
        <f>IF(【2】見・謝金!D112="","",【2】見・謝金!D112)</f>
        <v/>
      </c>
      <c r="E112" s="531" t="str">
        <f>IF(【2】見・謝金!E112="","",【2】見・謝金!E112)</f>
        <v/>
      </c>
      <c r="F112" s="482" t="s">
        <v>257</v>
      </c>
      <c r="G112" s="483" t="str">
        <f>IF(【2】見・謝金!G112="","",【2】見・謝金!G112)</f>
        <v/>
      </c>
      <c r="H112" s="484" t="str">
        <f>IF(【2】見・謝金!H112="","",【2】見・謝金!H112)</f>
        <v/>
      </c>
      <c r="I112" s="1046" t="str">
        <f>IF(【2】見・謝金!I112="","",【2】見・謝金!I112)</f>
        <v/>
      </c>
      <c r="J112" s="1046"/>
      <c r="K112" s="496" t="str">
        <f>IF(【2】見・謝金!K112="","",【2】見・謝金!K112)</f>
        <v/>
      </c>
      <c r="L112" s="496" t="str">
        <f>IF(【2】見・謝金!L112="","",【2】見・謝金!L112)</f>
        <v/>
      </c>
      <c r="M112" s="484" t="str">
        <f>IF(【2】見・謝金!M112="","",【2】見・謝金!M112)</f>
        <v/>
      </c>
      <c r="N112" s="486" t="str">
        <f>IF(【2】見・謝金!N112="","",【2】見・謝金!N112)</f>
        <v/>
      </c>
      <c r="O112" s="523" t="str">
        <f>IF(【2】見・謝金!O112="","",【2】見・謝金!O112)</f>
        <v/>
      </c>
      <c r="P112" s="523" t="str">
        <f>IF(【2】見・謝金!P112="","",【2】見・謝金!P112)</f>
        <v/>
      </c>
      <c r="Q112" s="524" t="str">
        <f>IF(【2】見・謝金!Q112="","",【2】見・謝金!Q112)</f>
        <v/>
      </c>
      <c r="R112" s="530" t="str">
        <f>IF(【2】見・謝金!$R112="",IF($Q112="講師",IF($E112="","",TIME(HOUR($G112-$E112),ROUNDUP(MINUTE($G112-$E112)/30,0)*30,0)*24),""),IF(OR(【2】見・謝金!$E112&lt;&gt;$E112,【2】見・謝金!$G112&lt;&gt;$G112),TIME(HOUR($G112-$E112),ROUNDUP(MINUTE($G112-$E112)/30,0)*30,0)*24,IF($Q112&lt;&gt;"講師","",【2】見・謝金!$R112)))</f>
        <v/>
      </c>
      <c r="S112" s="526" t="str">
        <f>IF($R112="","",IF(OR($O112="",$M112=""),"",IF($P112="サブ",VLOOKUP($O112,単価表!$A$5:$C$14,MATCH($M112,単価表!$A$5:$C$5,0),0)/2,VLOOKUP($O112,単価表!$A$5:$C$14,MATCH($M112,単価表!$A$5:$C$5,0),0))))</f>
        <v/>
      </c>
      <c r="T112" s="493" t="str">
        <f t="shared" si="8"/>
        <v/>
      </c>
      <c r="U112" s="530" t="str">
        <f>IF(【2】見・謝金!$U112="",IF($Q112="検討会等参加",IF($E112="","",TIME(HOUR($G112-$E112),ROUNDUP(MINUTE($G112-$E112)/30,0)*30,0)*24),""),IF(OR(【2】見・謝金!$E112&lt;&gt;$E112,【2】見・謝金!$G112&lt;&gt;$G112),TIME(HOUR($G112-$E112),ROUNDUP(MINUTE($G112-$E112)/30,0)*30,0)*24,IF($Q112&lt;&gt;"検討会等参加","",【2】見・謝金!$U112)))</f>
        <v/>
      </c>
      <c r="V112" s="526" t="str">
        <f>IF($U112="","",IF(OR($M112="",$O112=""),"",VLOOKUP($O112,単価表!$A$5:$C$11,MATCH($M112,単価表!$A$5:$C$5,0),0)/2))</f>
        <v/>
      </c>
      <c r="W112" s="493" t="str">
        <f t="shared" si="9"/>
        <v/>
      </c>
      <c r="X112" s="486" t="str">
        <f>IF(【2】見・謝金!X112="","",【2】見・謝金!X112)</f>
        <v/>
      </c>
      <c r="Y112" s="527" t="str">
        <f>IF(【2】見・謝金!Y112="","",【2】見・謝金!Y112)</f>
        <v/>
      </c>
      <c r="Z112" s="484" t="str">
        <f>IF(【2】見・謝金!Z112="","",【2】見・謝金!Z112)</f>
        <v/>
      </c>
      <c r="AA112" s="493" t="str">
        <f t="shared" si="10"/>
        <v/>
      </c>
      <c r="AB112" s="493" t="str">
        <f t="shared" si="11"/>
        <v/>
      </c>
      <c r="AC112" s="528" t="str">
        <f>IF(【2】見・謝金!AC112="","",【2】見・謝金!AC112)</f>
        <v/>
      </c>
      <c r="AD112" s="484" t="str">
        <f>IF(【2】見・謝金!AD112="","",【2】見・謝金!AD112)</f>
        <v/>
      </c>
      <c r="AE112" s="493" t="str">
        <f t="shared" si="12"/>
        <v/>
      </c>
      <c r="AF112" s="493"/>
      <c r="AG112" s="493" t="str">
        <f t="shared" si="13"/>
        <v/>
      </c>
      <c r="AH112" s="530" t="str">
        <f>IF(【2】見・謝金!$AH112="",IF($Q112="講習料",IF($E112="","",TIME(HOUR($G112-$E112),ROUNDUP(MINUTE($G112-$E112)/30,0)*30,0)*24),""),IF(OR(【2】見・謝金!$E112&lt;&gt;$E112,【2】見・謝金!$G112&lt;&gt;$G112),TIME(HOUR($G112-$E112),ROUNDUP(MINUTE($G112-$E112)/30,0)*30,0)*24,IF($Q112&lt;&gt;"講習料","",【2】見・謝金!$AH112)))</f>
        <v/>
      </c>
      <c r="AI112" s="526" t="str">
        <f>IF($AH112="","",IF(OR($O112="",$M112=""),"",IF($P112="サブ",VLOOKUP($O112,単価表!$A$34:$C$38,MATCH($M112,単価表!$A$34:$C$34,0),0)/2,VLOOKUP($O112,単価表!$A$34:$C$38,MATCH($M112,単価表!$A$34:$C$34,0),0))))</f>
        <v/>
      </c>
      <c r="AJ112" s="493" t="str">
        <f t="shared" si="14"/>
        <v/>
      </c>
      <c r="AK112" s="530" t="str">
        <f>IF(【2】見・謝金!$AK112="",IF($Q112="検討会(法人参加)",IF($E112="","",TIME(HOUR($G112-$E112),ROUNDUP(MINUTE($G112-$E112)/30,0)*30,0)*24),""),IF(OR(【2】見・謝金!$E112&lt;&gt;$E112,【2】見・謝金!$G112&lt;&gt;$G112),TIME(HOUR($G112-$E112),ROUNDUP(MINUTE($G112-$E112)/30,0)*30,0)*24,IF($Q112&lt;&gt;"検討会(法人参加)","",【2】見・謝金!$AK112)))</f>
        <v/>
      </c>
      <c r="AL112" s="593" t="str">
        <f>IF($AK112="","",IF(OR($O112="",$M112=""),"",VLOOKUP($O112,単価表!$A$34:$C$38,MATCH($M112,単価表!$A$34:$C$34,0),0)/2))</f>
        <v/>
      </c>
      <c r="AM112" s="493" t="str">
        <f t="shared" si="15"/>
        <v/>
      </c>
      <c r="AN112" s="529"/>
      <c r="AO112" s="508" t="str">
        <f>IF(【2】見・謝金!$AO112="","",【2】見・謝金!$AO112)</f>
        <v/>
      </c>
    </row>
    <row r="113" spans="4:41" ht="27.75" customHeight="1">
      <c r="D113" s="695" t="str">
        <f>IF(【2】見・謝金!D113="","",【2】見・謝金!D113)</f>
        <v/>
      </c>
      <c r="E113" s="531" t="str">
        <f>IF(【2】見・謝金!E113="","",【2】見・謝金!E113)</f>
        <v/>
      </c>
      <c r="F113" s="482" t="s">
        <v>258</v>
      </c>
      <c r="G113" s="483" t="str">
        <f>IF(【2】見・謝金!G113="","",【2】見・謝金!G113)</f>
        <v/>
      </c>
      <c r="H113" s="484" t="str">
        <f>IF(【2】見・謝金!H113="","",【2】見・謝金!H113)</f>
        <v/>
      </c>
      <c r="I113" s="1046" t="str">
        <f>IF(【2】見・謝金!I113="","",【2】見・謝金!I113)</f>
        <v/>
      </c>
      <c r="J113" s="1046"/>
      <c r="K113" s="496" t="str">
        <f>IF(【2】見・謝金!K113="","",【2】見・謝金!K113)</f>
        <v/>
      </c>
      <c r="L113" s="496" t="str">
        <f>IF(【2】見・謝金!L113="","",【2】見・謝金!L113)</f>
        <v/>
      </c>
      <c r="M113" s="485" t="str">
        <f>IF(【2】見・謝金!M113="","",【2】見・謝金!M113)</f>
        <v/>
      </c>
      <c r="N113" s="486" t="str">
        <f>IF(【2】見・謝金!N113="","",【2】見・謝金!N113)</f>
        <v/>
      </c>
      <c r="O113" s="523" t="str">
        <f>IF(【2】見・謝金!O113="","",【2】見・謝金!O113)</f>
        <v/>
      </c>
      <c r="P113" s="523" t="str">
        <f>IF(【2】見・謝金!P113="","",【2】見・謝金!P113)</f>
        <v/>
      </c>
      <c r="Q113" s="524" t="str">
        <f>IF(【2】見・謝金!Q113="","",【2】見・謝金!Q113)</f>
        <v/>
      </c>
      <c r="R113" s="525" t="str">
        <f>IF(【2】見・謝金!$R113="",IF($Q113="講師",IF($E113="","",TIME(HOUR($G113-$E113),ROUNDUP(MINUTE($G113-$E113)/30,0)*30,0)*24),""),IF(OR(【2】見・謝金!$E113&lt;&gt;$E113,【2】見・謝金!$G113&lt;&gt;$G113),TIME(HOUR($G113-$E113),ROUNDUP(MINUTE($G113-$E113)/30,0)*30,0)*24,IF($Q113&lt;&gt;"講師","",【2】見・謝金!$R113)))</f>
        <v/>
      </c>
      <c r="S113" s="526" t="str">
        <f>IF($R113="","",IF(OR($O113="",$M113=""),"",IF($P113="サブ",VLOOKUP($O113,単価表!$A$5:$C$14,MATCH($M113,単価表!$A$5:$C$5,0),0)/2,VLOOKUP($O113,単価表!$A$5:$C$14,MATCH($M113,単価表!$A$5:$C$5,0),0))))</f>
        <v/>
      </c>
      <c r="T113" s="493" t="str">
        <f t="shared" si="8"/>
        <v/>
      </c>
      <c r="U113" s="525" t="str">
        <f>IF(【2】見・謝金!$U113="",IF($Q113="検討会等参加",IF($E113="","",TIME(HOUR($G113-$E113),ROUNDUP(MINUTE($G113-$E113)/30,0)*30,0)*24),""),IF(OR(【2】見・謝金!$E113&lt;&gt;$E113,【2】見・謝金!$G113&lt;&gt;$G113),TIME(HOUR($G113-$E113),ROUNDUP(MINUTE($G113-$E113)/30,0)*30,0)*24,IF($Q113&lt;&gt;"検討会等参加","",【2】見・謝金!$U113)))</f>
        <v/>
      </c>
      <c r="V113" s="526" t="str">
        <f>IF($U113="","",IF(OR($M113="",$O113=""),"",VLOOKUP($O113,単価表!$A$5:$C$11,MATCH($M113,単価表!$A$5:$C$5,0),0)/2))</f>
        <v/>
      </c>
      <c r="W113" s="493" t="str">
        <f t="shared" si="9"/>
        <v/>
      </c>
      <c r="X113" s="486" t="str">
        <f>IF(【2】見・謝金!X113="","",【2】見・謝金!X113)</f>
        <v/>
      </c>
      <c r="Y113" s="527" t="str">
        <f>IF(【2】見・謝金!Y113="","",【2】見・謝金!Y113)</f>
        <v/>
      </c>
      <c r="Z113" s="485" t="str">
        <f>IF(【2】見・謝金!Z113="","",【2】見・謝金!Z113)</f>
        <v/>
      </c>
      <c r="AA113" s="493" t="str">
        <f t="shared" si="10"/>
        <v/>
      </c>
      <c r="AB113" s="493" t="str">
        <f t="shared" si="11"/>
        <v/>
      </c>
      <c r="AC113" s="528" t="str">
        <f>IF(【2】見・謝金!AC113="","",【2】見・謝金!AC113)</f>
        <v/>
      </c>
      <c r="AD113" s="484" t="str">
        <f>IF(【2】見・謝金!AD113="","",【2】見・謝金!AD113)</f>
        <v/>
      </c>
      <c r="AE113" s="493" t="str">
        <f t="shared" si="12"/>
        <v/>
      </c>
      <c r="AF113" s="493"/>
      <c r="AG113" s="493" t="str">
        <f t="shared" si="13"/>
        <v/>
      </c>
      <c r="AH113" s="525" t="str">
        <f>IF(【2】見・謝金!$AH113="",IF($Q113="講習料",IF($E113="","",TIME(HOUR($G113-$E113),ROUNDUP(MINUTE($G113-$E113)/30,0)*30,0)*24),""),IF(OR(【2】見・謝金!$E113&lt;&gt;$E113,【2】見・謝金!$G113&lt;&gt;$G113),TIME(HOUR($G113-$E113),ROUNDUP(MINUTE($G113-$E113)/30,0)*30,0)*24,IF($Q113&lt;&gt;"講習料","",【2】見・謝金!$AH113)))</f>
        <v/>
      </c>
      <c r="AI113" s="526" t="str">
        <f>IF($AH113="","",IF(OR($O113="",$M113=""),"",IF($P113="サブ",VLOOKUP($O113,単価表!$A$34:$C$38,MATCH($M113,単価表!$A$34:$C$34,0),0)/2,VLOOKUP($O113,単価表!$A$34:$C$38,MATCH($M113,単価表!$A$34:$C$34,0),0))))</f>
        <v/>
      </c>
      <c r="AJ113" s="493" t="str">
        <f t="shared" si="14"/>
        <v/>
      </c>
      <c r="AK113" s="525" t="str">
        <f>IF(【2】見・謝金!$AK113="",IF($Q113="検討会(法人参加)",IF($E113="","",TIME(HOUR($G113-$E113),ROUNDUP(MINUTE($G113-$E113)/30,0)*30,0)*24),""),IF(OR(【2】見・謝金!$E113&lt;&gt;$E113,【2】見・謝金!$G113&lt;&gt;$G113),TIME(HOUR($G113-$E113),ROUNDUP(MINUTE($G113-$E113)/30,0)*30,0)*24,IF($Q113&lt;&gt;"検討会(法人参加)","",【2】見・謝金!$AK113)))</f>
        <v/>
      </c>
      <c r="AL113" s="595" t="str">
        <f>IF($AK113="","",IF(OR($O113="",$M113=""),"",VLOOKUP($O113,単価表!$A$34:$C$38,MATCH($M113,単価表!$A$34:$C$34,0),0)/2))</f>
        <v/>
      </c>
      <c r="AM113" s="493" t="str">
        <f t="shared" si="15"/>
        <v/>
      </c>
      <c r="AN113" s="529"/>
      <c r="AO113" s="508" t="str">
        <f>IF(【2】見・謝金!$AO113="","",【2】見・謝金!$AO113)</f>
        <v/>
      </c>
    </row>
    <row r="114" spans="4:41" ht="27.75" customHeight="1">
      <c r="D114" s="695" t="str">
        <f>IF(【2】見・謝金!D114="","",【2】見・謝金!D114)</f>
        <v/>
      </c>
      <c r="E114" s="531" t="str">
        <f>IF(【2】見・謝金!E114="","",【2】見・謝金!E114)</f>
        <v/>
      </c>
      <c r="F114" s="482" t="s">
        <v>257</v>
      </c>
      <c r="G114" s="483" t="str">
        <f>IF(【2】見・謝金!G114="","",【2】見・謝金!G114)</f>
        <v/>
      </c>
      <c r="H114" s="484" t="str">
        <f>IF(【2】見・謝金!H114="","",【2】見・謝金!H114)</f>
        <v/>
      </c>
      <c r="I114" s="1046" t="str">
        <f>IF(【2】見・謝金!I114="","",【2】見・謝金!I114)</f>
        <v/>
      </c>
      <c r="J114" s="1046"/>
      <c r="K114" s="496" t="str">
        <f>IF(【2】見・謝金!K114="","",【2】見・謝金!K114)</f>
        <v/>
      </c>
      <c r="L114" s="496" t="str">
        <f>IF(【2】見・謝金!L114="","",【2】見・謝金!L114)</f>
        <v/>
      </c>
      <c r="M114" s="484" t="str">
        <f>IF(【2】見・謝金!M114="","",【2】見・謝金!M114)</f>
        <v/>
      </c>
      <c r="N114" s="486" t="str">
        <f>IF(【2】見・謝金!N114="","",【2】見・謝金!N114)</f>
        <v/>
      </c>
      <c r="O114" s="523" t="str">
        <f>IF(【2】見・謝金!O114="","",【2】見・謝金!O114)</f>
        <v/>
      </c>
      <c r="P114" s="523" t="str">
        <f>IF(【2】見・謝金!P114="","",【2】見・謝金!P114)</f>
        <v/>
      </c>
      <c r="Q114" s="524" t="str">
        <f>IF(【2】見・謝金!Q114="","",【2】見・謝金!Q114)</f>
        <v/>
      </c>
      <c r="R114" s="530" t="str">
        <f>IF(【2】見・謝金!$R114="",IF($Q114="講師",IF($E114="","",TIME(HOUR($G114-$E114),ROUNDUP(MINUTE($G114-$E114)/30,0)*30,0)*24),""),IF(OR(【2】見・謝金!$E114&lt;&gt;$E114,【2】見・謝金!$G114&lt;&gt;$G114),TIME(HOUR($G114-$E114),ROUNDUP(MINUTE($G114-$E114)/30,0)*30,0)*24,IF($Q114&lt;&gt;"講師","",【2】見・謝金!$R114)))</f>
        <v/>
      </c>
      <c r="S114" s="526" t="str">
        <f>IF($R114="","",IF(OR($O114="",$M114=""),"",IF($P114="サブ",VLOOKUP($O114,単価表!$A$5:$C$14,MATCH($M114,単価表!$A$5:$C$5,0),0)/2,VLOOKUP($O114,単価表!$A$5:$C$14,MATCH($M114,単価表!$A$5:$C$5,0),0))))</f>
        <v/>
      </c>
      <c r="T114" s="493" t="str">
        <f t="shared" si="8"/>
        <v/>
      </c>
      <c r="U114" s="530" t="str">
        <f>IF(【2】見・謝金!$U114="",IF($Q114="検討会等参加",IF($E114="","",TIME(HOUR($G114-$E114),ROUNDUP(MINUTE($G114-$E114)/30,0)*30,0)*24),""),IF(OR(【2】見・謝金!$E114&lt;&gt;$E114,【2】見・謝金!$G114&lt;&gt;$G114),TIME(HOUR($G114-$E114),ROUNDUP(MINUTE($G114-$E114)/30,0)*30,0)*24,IF($Q114&lt;&gt;"検討会等参加","",【2】見・謝金!$U114)))</f>
        <v/>
      </c>
      <c r="V114" s="526" t="str">
        <f>IF($U114="","",IF(OR($M114="",$O114=""),"",VLOOKUP($O114,単価表!$A$5:$C$11,MATCH($M114,単価表!$A$5:$C$5,0),0)/2))</f>
        <v/>
      </c>
      <c r="W114" s="493" t="str">
        <f t="shared" si="9"/>
        <v/>
      </c>
      <c r="X114" s="486" t="str">
        <f>IF(【2】見・謝金!X114="","",【2】見・謝金!X114)</f>
        <v/>
      </c>
      <c r="Y114" s="527" t="str">
        <f>IF(【2】見・謝金!Y114="","",【2】見・謝金!Y114)</f>
        <v/>
      </c>
      <c r="Z114" s="484" t="str">
        <f>IF(【2】見・謝金!Z114="","",【2】見・謝金!Z114)</f>
        <v/>
      </c>
      <c r="AA114" s="493" t="str">
        <f t="shared" si="10"/>
        <v/>
      </c>
      <c r="AB114" s="493" t="str">
        <f t="shared" si="11"/>
        <v/>
      </c>
      <c r="AC114" s="528" t="str">
        <f>IF(【2】見・謝金!AC114="","",【2】見・謝金!AC114)</f>
        <v/>
      </c>
      <c r="AD114" s="484" t="str">
        <f>IF(【2】見・謝金!AD114="","",【2】見・謝金!AD114)</f>
        <v/>
      </c>
      <c r="AE114" s="493" t="str">
        <f t="shared" si="12"/>
        <v/>
      </c>
      <c r="AF114" s="493"/>
      <c r="AG114" s="493" t="str">
        <f t="shared" si="13"/>
        <v/>
      </c>
      <c r="AH114" s="530" t="str">
        <f>IF(【2】見・謝金!$AH114="",IF($Q114="講習料",IF($E114="","",TIME(HOUR($G114-$E114),ROUNDUP(MINUTE($G114-$E114)/30,0)*30,0)*24),""),IF(OR(【2】見・謝金!$E114&lt;&gt;$E114,【2】見・謝金!$G114&lt;&gt;$G114),TIME(HOUR($G114-$E114),ROUNDUP(MINUTE($G114-$E114)/30,0)*30,0)*24,IF($Q114&lt;&gt;"講習料","",【2】見・謝金!$AH114)))</f>
        <v/>
      </c>
      <c r="AI114" s="526" t="str">
        <f>IF($AH114="","",IF(OR($O114="",$M114=""),"",IF($P114="サブ",VLOOKUP($O114,単価表!$A$34:$C$38,MATCH($M114,単価表!$A$34:$C$34,0),0)/2,VLOOKUP($O114,単価表!$A$34:$C$38,MATCH($M114,単価表!$A$34:$C$34,0),0))))</f>
        <v/>
      </c>
      <c r="AJ114" s="493" t="str">
        <f t="shared" si="14"/>
        <v/>
      </c>
      <c r="AK114" s="530" t="str">
        <f>IF(【2】見・謝金!$AK114="",IF($Q114="検討会(法人参加)",IF($E114="","",TIME(HOUR($G114-$E114),ROUNDUP(MINUTE($G114-$E114)/30,0)*30,0)*24),""),IF(OR(【2】見・謝金!$E114&lt;&gt;$E114,【2】見・謝金!$G114&lt;&gt;$G114),TIME(HOUR($G114-$E114),ROUNDUP(MINUTE($G114-$E114)/30,0)*30,0)*24,IF($Q114&lt;&gt;"検討会(法人参加)","",【2】見・謝金!$AK114)))</f>
        <v/>
      </c>
      <c r="AL114" s="593" t="str">
        <f>IF($AK114="","",IF(OR($O114="",$M114=""),"",VLOOKUP($O114,単価表!$A$34:$C$38,MATCH($M114,単価表!$A$34:$C$34,0),0)/2))</f>
        <v/>
      </c>
      <c r="AM114" s="493" t="str">
        <f t="shared" si="15"/>
        <v/>
      </c>
      <c r="AN114" s="529"/>
      <c r="AO114" s="508" t="str">
        <f>IF(【2】見・謝金!$AO114="","",【2】見・謝金!$AO114)</f>
        <v/>
      </c>
    </row>
    <row r="115" spans="4:41" ht="27.75" customHeight="1">
      <c r="D115" s="695" t="str">
        <f>IF(【2】見・謝金!D115="","",【2】見・謝金!D115)</f>
        <v/>
      </c>
      <c r="E115" s="531" t="str">
        <f>IF(【2】見・謝金!E115="","",【2】見・謝金!E115)</f>
        <v/>
      </c>
      <c r="F115" s="482" t="s">
        <v>258</v>
      </c>
      <c r="G115" s="483" t="str">
        <f>IF(【2】見・謝金!G115="","",【2】見・謝金!G115)</f>
        <v/>
      </c>
      <c r="H115" s="484" t="str">
        <f>IF(【2】見・謝金!H115="","",【2】見・謝金!H115)</f>
        <v/>
      </c>
      <c r="I115" s="1046" t="str">
        <f>IF(【2】見・謝金!I115="","",【2】見・謝金!I115)</f>
        <v/>
      </c>
      <c r="J115" s="1046"/>
      <c r="K115" s="496" t="str">
        <f>IF(【2】見・謝金!K115="","",【2】見・謝金!K115)</f>
        <v/>
      </c>
      <c r="L115" s="496" t="str">
        <f>IF(【2】見・謝金!L115="","",【2】見・謝金!L115)</f>
        <v/>
      </c>
      <c r="M115" s="485" t="str">
        <f>IF(【2】見・謝金!M115="","",【2】見・謝金!M115)</f>
        <v/>
      </c>
      <c r="N115" s="486" t="str">
        <f>IF(【2】見・謝金!N115="","",【2】見・謝金!N115)</f>
        <v/>
      </c>
      <c r="O115" s="523" t="str">
        <f>IF(【2】見・謝金!O115="","",【2】見・謝金!O115)</f>
        <v/>
      </c>
      <c r="P115" s="523" t="str">
        <f>IF(【2】見・謝金!P115="","",【2】見・謝金!P115)</f>
        <v/>
      </c>
      <c r="Q115" s="524" t="str">
        <f>IF(【2】見・謝金!Q115="","",【2】見・謝金!Q115)</f>
        <v/>
      </c>
      <c r="R115" s="525" t="str">
        <f>IF(【2】見・謝金!$R115="",IF($Q115="講師",IF($E115="","",TIME(HOUR($G115-$E115),ROUNDUP(MINUTE($G115-$E115)/30,0)*30,0)*24),""),IF(OR(【2】見・謝金!$E115&lt;&gt;$E115,【2】見・謝金!$G115&lt;&gt;$G115),TIME(HOUR($G115-$E115),ROUNDUP(MINUTE($G115-$E115)/30,0)*30,0)*24,IF($Q115&lt;&gt;"講師","",【2】見・謝金!$R115)))</f>
        <v/>
      </c>
      <c r="S115" s="526" t="str">
        <f>IF($R115="","",IF(OR($O115="",$M115=""),"",IF($P115="サブ",VLOOKUP($O115,単価表!$A$5:$C$14,MATCH($M115,単価表!$A$5:$C$5,0),0)/2,VLOOKUP($O115,単価表!$A$5:$C$14,MATCH($M115,単価表!$A$5:$C$5,0),0))))</f>
        <v/>
      </c>
      <c r="T115" s="493" t="str">
        <f t="shared" si="8"/>
        <v/>
      </c>
      <c r="U115" s="525" t="str">
        <f>IF(【2】見・謝金!$U115="",IF($Q115="検討会等参加",IF($E115="","",TIME(HOUR($G115-$E115),ROUNDUP(MINUTE($G115-$E115)/30,0)*30,0)*24),""),IF(OR(【2】見・謝金!$E115&lt;&gt;$E115,【2】見・謝金!$G115&lt;&gt;$G115),TIME(HOUR($G115-$E115),ROUNDUP(MINUTE($G115-$E115)/30,0)*30,0)*24,IF($Q115&lt;&gt;"検討会等参加","",【2】見・謝金!$U115)))</f>
        <v/>
      </c>
      <c r="V115" s="526" t="str">
        <f>IF($U115="","",IF(OR($M115="",$O115=""),"",VLOOKUP($O115,単価表!$A$5:$C$11,MATCH($M115,単価表!$A$5:$C$5,0),0)/2))</f>
        <v/>
      </c>
      <c r="W115" s="493" t="str">
        <f t="shared" si="9"/>
        <v/>
      </c>
      <c r="X115" s="486" t="str">
        <f>IF(【2】見・謝金!X115="","",【2】見・謝金!X115)</f>
        <v/>
      </c>
      <c r="Y115" s="527" t="str">
        <f>IF(【2】見・謝金!Y115="","",【2】見・謝金!Y115)</f>
        <v/>
      </c>
      <c r="Z115" s="485" t="str">
        <f>IF(【2】見・謝金!Z115="","",【2】見・謝金!Z115)</f>
        <v/>
      </c>
      <c r="AA115" s="493" t="str">
        <f t="shared" si="10"/>
        <v/>
      </c>
      <c r="AB115" s="493" t="str">
        <f t="shared" si="11"/>
        <v/>
      </c>
      <c r="AC115" s="528" t="str">
        <f>IF(【2】見・謝金!AC115="","",【2】見・謝金!AC115)</f>
        <v/>
      </c>
      <c r="AD115" s="484" t="str">
        <f>IF(【2】見・謝金!AD115="","",【2】見・謝金!AD115)</f>
        <v/>
      </c>
      <c r="AE115" s="493" t="str">
        <f t="shared" si="12"/>
        <v/>
      </c>
      <c r="AF115" s="493"/>
      <c r="AG115" s="493" t="str">
        <f t="shared" si="13"/>
        <v/>
      </c>
      <c r="AH115" s="525" t="str">
        <f>IF(【2】見・謝金!$AH115="",IF($Q115="講習料",IF($E115="","",TIME(HOUR($G115-$E115),ROUNDUP(MINUTE($G115-$E115)/30,0)*30,0)*24),""),IF(OR(【2】見・謝金!$E115&lt;&gt;$E115,【2】見・謝金!$G115&lt;&gt;$G115),TIME(HOUR($G115-$E115),ROUNDUP(MINUTE($G115-$E115)/30,0)*30,0)*24,IF($Q115&lt;&gt;"講習料","",【2】見・謝金!$AH115)))</f>
        <v/>
      </c>
      <c r="AI115" s="526" t="str">
        <f>IF($AH115="","",IF(OR($O115="",$M115=""),"",IF($P115="サブ",VLOOKUP($O115,単価表!$A$34:$C$38,MATCH($M115,単価表!$A$34:$C$34,0),0)/2,VLOOKUP($O115,単価表!$A$34:$C$38,MATCH($M115,単価表!$A$34:$C$34,0),0))))</f>
        <v/>
      </c>
      <c r="AJ115" s="493" t="str">
        <f t="shared" si="14"/>
        <v/>
      </c>
      <c r="AK115" s="525" t="str">
        <f>IF(【2】見・謝金!$AK115="",IF($Q115="検討会(法人参加)",IF($E115="","",TIME(HOUR($G115-$E115),ROUNDUP(MINUTE($G115-$E115)/30,0)*30,0)*24),""),IF(OR(【2】見・謝金!$E115&lt;&gt;$E115,【2】見・謝金!$G115&lt;&gt;$G115),TIME(HOUR($G115-$E115),ROUNDUP(MINUTE($G115-$E115)/30,0)*30,0)*24,IF($Q115&lt;&gt;"検討会(法人参加)","",【2】見・謝金!$AK115)))</f>
        <v/>
      </c>
      <c r="AL115" s="595" t="str">
        <f>IF($AK115="","",IF(OR($O115="",$M115=""),"",VLOOKUP($O115,単価表!$A$34:$C$38,MATCH($M115,単価表!$A$34:$C$34,0),0)/2))</f>
        <v/>
      </c>
      <c r="AM115" s="493" t="str">
        <f t="shared" si="15"/>
        <v/>
      </c>
      <c r="AN115" s="529"/>
      <c r="AO115" s="508" t="str">
        <f>IF(【2】見・謝金!$AO115="","",【2】見・謝金!$AO115)</f>
        <v/>
      </c>
    </row>
    <row r="116" spans="4:41" ht="27.75" customHeight="1">
      <c r="D116" s="695" t="str">
        <f>IF(【2】見・謝金!D116="","",【2】見・謝金!D116)</f>
        <v/>
      </c>
      <c r="E116" s="531" t="str">
        <f>IF(【2】見・謝金!E116="","",【2】見・謝金!E116)</f>
        <v/>
      </c>
      <c r="F116" s="482" t="s">
        <v>257</v>
      </c>
      <c r="G116" s="483" t="str">
        <f>IF(【2】見・謝金!G116="","",【2】見・謝金!G116)</f>
        <v/>
      </c>
      <c r="H116" s="484" t="str">
        <f>IF(【2】見・謝金!H116="","",【2】見・謝金!H116)</f>
        <v/>
      </c>
      <c r="I116" s="1046" t="str">
        <f>IF(【2】見・謝金!I116="","",【2】見・謝金!I116)</f>
        <v/>
      </c>
      <c r="J116" s="1046"/>
      <c r="K116" s="496" t="str">
        <f>IF(【2】見・謝金!K116="","",【2】見・謝金!K116)</f>
        <v/>
      </c>
      <c r="L116" s="496" t="str">
        <f>IF(【2】見・謝金!L116="","",【2】見・謝金!L116)</f>
        <v/>
      </c>
      <c r="M116" s="484" t="str">
        <f>IF(【2】見・謝金!M116="","",【2】見・謝金!M116)</f>
        <v/>
      </c>
      <c r="N116" s="486" t="str">
        <f>IF(【2】見・謝金!N116="","",【2】見・謝金!N116)</f>
        <v/>
      </c>
      <c r="O116" s="523" t="str">
        <f>IF(【2】見・謝金!O116="","",【2】見・謝金!O116)</f>
        <v/>
      </c>
      <c r="P116" s="523" t="str">
        <f>IF(【2】見・謝金!P116="","",【2】見・謝金!P116)</f>
        <v/>
      </c>
      <c r="Q116" s="524" t="str">
        <f>IF(【2】見・謝金!Q116="","",【2】見・謝金!Q116)</f>
        <v/>
      </c>
      <c r="R116" s="530" t="str">
        <f>IF(【2】見・謝金!$R116="",IF($Q116="講師",IF($E116="","",TIME(HOUR($G116-$E116),ROUNDUP(MINUTE($G116-$E116)/30,0)*30,0)*24),""),IF(OR(【2】見・謝金!$E116&lt;&gt;$E116,【2】見・謝金!$G116&lt;&gt;$G116),TIME(HOUR($G116-$E116),ROUNDUP(MINUTE($G116-$E116)/30,0)*30,0)*24,IF($Q116&lt;&gt;"講師","",【2】見・謝金!$R116)))</f>
        <v/>
      </c>
      <c r="S116" s="526" t="str">
        <f>IF($R116="","",IF(OR($O116="",$M116=""),"",IF($P116="サブ",VLOOKUP($O116,単価表!$A$5:$C$14,MATCH($M116,単価表!$A$5:$C$5,0),0)/2,VLOOKUP($O116,単価表!$A$5:$C$14,MATCH($M116,単価表!$A$5:$C$5,0),0))))</f>
        <v/>
      </c>
      <c r="T116" s="493" t="str">
        <f t="shared" si="8"/>
        <v/>
      </c>
      <c r="U116" s="530" t="str">
        <f>IF(【2】見・謝金!$U116="",IF($Q116="検討会等参加",IF($E116="","",TIME(HOUR($G116-$E116),ROUNDUP(MINUTE($G116-$E116)/30,0)*30,0)*24),""),IF(OR(【2】見・謝金!$E116&lt;&gt;$E116,【2】見・謝金!$G116&lt;&gt;$G116),TIME(HOUR($G116-$E116),ROUNDUP(MINUTE($G116-$E116)/30,0)*30,0)*24,IF($Q116&lt;&gt;"検討会等参加","",【2】見・謝金!$U116)))</f>
        <v/>
      </c>
      <c r="V116" s="526" t="str">
        <f>IF($U116="","",IF(OR($M116="",$O116=""),"",VLOOKUP($O116,単価表!$A$5:$C$11,MATCH($M116,単価表!$A$5:$C$5,0),0)/2))</f>
        <v/>
      </c>
      <c r="W116" s="493" t="str">
        <f t="shared" si="9"/>
        <v/>
      </c>
      <c r="X116" s="486" t="str">
        <f>IF(【2】見・謝金!X116="","",【2】見・謝金!X116)</f>
        <v/>
      </c>
      <c r="Y116" s="527" t="str">
        <f>IF(【2】見・謝金!Y116="","",【2】見・謝金!Y116)</f>
        <v/>
      </c>
      <c r="Z116" s="484" t="str">
        <f>IF(【2】見・謝金!Z116="","",【2】見・謝金!Z116)</f>
        <v/>
      </c>
      <c r="AA116" s="493" t="str">
        <f t="shared" si="10"/>
        <v/>
      </c>
      <c r="AB116" s="493" t="str">
        <f t="shared" si="11"/>
        <v/>
      </c>
      <c r="AC116" s="528" t="str">
        <f>IF(【2】見・謝金!AC116="","",【2】見・謝金!AC116)</f>
        <v/>
      </c>
      <c r="AD116" s="484" t="str">
        <f>IF(【2】見・謝金!AD116="","",【2】見・謝金!AD116)</f>
        <v/>
      </c>
      <c r="AE116" s="493" t="str">
        <f t="shared" si="12"/>
        <v/>
      </c>
      <c r="AF116" s="493"/>
      <c r="AG116" s="493" t="str">
        <f t="shared" si="13"/>
        <v/>
      </c>
      <c r="AH116" s="530" t="str">
        <f>IF(【2】見・謝金!$AH116="",IF($Q116="講習料",IF($E116="","",TIME(HOUR($G116-$E116),ROUNDUP(MINUTE($G116-$E116)/30,0)*30,0)*24),""),IF(OR(【2】見・謝金!$E116&lt;&gt;$E116,【2】見・謝金!$G116&lt;&gt;$G116),TIME(HOUR($G116-$E116),ROUNDUP(MINUTE($G116-$E116)/30,0)*30,0)*24,IF($Q116&lt;&gt;"講習料","",【2】見・謝金!$AH116)))</f>
        <v/>
      </c>
      <c r="AI116" s="526" t="str">
        <f>IF($AH116="","",IF(OR($O116="",$M116=""),"",IF($P116="サブ",VLOOKUP($O116,単価表!$A$34:$C$38,MATCH($M116,単価表!$A$34:$C$34,0),0)/2,VLOOKUP($O116,単価表!$A$34:$C$38,MATCH($M116,単価表!$A$34:$C$34,0),0))))</f>
        <v/>
      </c>
      <c r="AJ116" s="493" t="str">
        <f t="shared" si="14"/>
        <v/>
      </c>
      <c r="AK116" s="530" t="str">
        <f>IF(【2】見・謝金!$AK116="",IF($Q116="検討会(法人参加)",IF($E116="","",TIME(HOUR($G116-$E116),ROUNDUP(MINUTE($G116-$E116)/30,0)*30,0)*24),""),IF(OR(【2】見・謝金!$E116&lt;&gt;$E116,【2】見・謝金!$G116&lt;&gt;$G116),TIME(HOUR($G116-$E116),ROUNDUP(MINUTE($G116-$E116)/30,0)*30,0)*24,IF($Q116&lt;&gt;"検討会(法人参加)","",【2】見・謝金!$AK116)))</f>
        <v/>
      </c>
      <c r="AL116" s="593" t="str">
        <f>IF($AK116="","",IF(OR($O116="",$M116=""),"",VLOOKUP($O116,単価表!$A$34:$C$38,MATCH($M116,単価表!$A$34:$C$34,0),0)/2))</f>
        <v/>
      </c>
      <c r="AM116" s="493" t="str">
        <f t="shared" si="15"/>
        <v/>
      </c>
      <c r="AN116" s="529"/>
      <c r="AO116" s="508" t="str">
        <f>IF(【2】見・謝金!$AO116="","",【2】見・謝金!$AO116)</f>
        <v/>
      </c>
    </row>
    <row r="117" spans="4:41" ht="27.75" customHeight="1">
      <c r="D117" s="695" t="str">
        <f>IF(【2】見・謝金!D117="","",【2】見・謝金!D117)</f>
        <v/>
      </c>
      <c r="E117" s="531" t="str">
        <f>IF(【2】見・謝金!E117="","",【2】見・謝金!E117)</f>
        <v/>
      </c>
      <c r="F117" s="482" t="s">
        <v>258</v>
      </c>
      <c r="G117" s="483" t="str">
        <f>IF(【2】見・謝金!G117="","",【2】見・謝金!G117)</f>
        <v/>
      </c>
      <c r="H117" s="484" t="str">
        <f>IF(【2】見・謝金!H117="","",【2】見・謝金!H117)</f>
        <v/>
      </c>
      <c r="I117" s="1046" t="str">
        <f>IF(【2】見・謝金!I117="","",【2】見・謝金!I117)</f>
        <v/>
      </c>
      <c r="J117" s="1046"/>
      <c r="K117" s="496" t="str">
        <f>IF(【2】見・謝金!K117="","",【2】見・謝金!K117)</f>
        <v/>
      </c>
      <c r="L117" s="496" t="str">
        <f>IF(【2】見・謝金!L117="","",【2】見・謝金!L117)</f>
        <v/>
      </c>
      <c r="M117" s="485" t="str">
        <f>IF(【2】見・謝金!M117="","",【2】見・謝金!M117)</f>
        <v/>
      </c>
      <c r="N117" s="486" t="str">
        <f>IF(【2】見・謝金!N117="","",【2】見・謝金!N117)</f>
        <v/>
      </c>
      <c r="O117" s="523" t="str">
        <f>IF(【2】見・謝金!O117="","",【2】見・謝金!O117)</f>
        <v/>
      </c>
      <c r="P117" s="523" t="str">
        <f>IF(【2】見・謝金!P117="","",【2】見・謝金!P117)</f>
        <v/>
      </c>
      <c r="Q117" s="524" t="str">
        <f>IF(【2】見・謝金!Q117="","",【2】見・謝金!Q117)</f>
        <v/>
      </c>
      <c r="R117" s="525" t="str">
        <f>IF(【2】見・謝金!$R117="",IF($Q117="講師",IF($E117="","",TIME(HOUR($G117-$E117),ROUNDUP(MINUTE($G117-$E117)/30,0)*30,0)*24),""),IF(OR(【2】見・謝金!$E117&lt;&gt;$E117,【2】見・謝金!$G117&lt;&gt;$G117),TIME(HOUR($G117-$E117),ROUNDUP(MINUTE($G117-$E117)/30,0)*30,0)*24,IF($Q117&lt;&gt;"講師","",【2】見・謝金!$R117)))</f>
        <v/>
      </c>
      <c r="S117" s="526" t="str">
        <f>IF($R117="","",IF(OR($O117="",$M117=""),"",IF($P117="サブ",VLOOKUP($O117,単価表!$A$5:$C$14,MATCH($M117,単価表!$A$5:$C$5,0),0)/2,VLOOKUP($O117,単価表!$A$5:$C$14,MATCH($M117,単価表!$A$5:$C$5,0),0))))</f>
        <v/>
      </c>
      <c r="T117" s="493" t="str">
        <f t="shared" si="8"/>
        <v/>
      </c>
      <c r="U117" s="525" t="str">
        <f>IF(【2】見・謝金!$U117="",IF($Q117="検討会等参加",IF($E117="","",TIME(HOUR($G117-$E117),ROUNDUP(MINUTE($G117-$E117)/30,0)*30,0)*24),""),IF(OR(【2】見・謝金!$E117&lt;&gt;$E117,【2】見・謝金!$G117&lt;&gt;$G117),TIME(HOUR($G117-$E117),ROUNDUP(MINUTE($G117-$E117)/30,0)*30,0)*24,IF($Q117&lt;&gt;"検討会等参加","",【2】見・謝金!$U117)))</f>
        <v/>
      </c>
      <c r="V117" s="526" t="str">
        <f>IF($U117="","",IF(OR($M117="",$O117=""),"",VLOOKUP($O117,単価表!$A$5:$C$11,MATCH($M117,単価表!$A$5:$C$5,0),0)/2))</f>
        <v/>
      </c>
      <c r="W117" s="493" t="str">
        <f t="shared" si="9"/>
        <v/>
      </c>
      <c r="X117" s="486" t="str">
        <f>IF(【2】見・謝金!X117="","",【2】見・謝金!X117)</f>
        <v/>
      </c>
      <c r="Y117" s="527" t="str">
        <f>IF(【2】見・謝金!Y117="","",【2】見・謝金!Y117)</f>
        <v/>
      </c>
      <c r="Z117" s="485" t="str">
        <f>IF(【2】見・謝金!Z117="","",【2】見・謝金!Z117)</f>
        <v/>
      </c>
      <c r="AA117" s="493" t="str">
        <f t="shared" si="10"/>
        <v/>
      </c>
      <c r="AB117" s="493" t="str">
        <f t="shared" si="11"/>
        <v/>
      </c>
      <c r="AC117" s="528" t="str">
        <f>IF(【2】見・謝金!AC117="","",【2】見・謝金!AC117)</f>
        <v/>
      </c>
      <c r="AD117" s="484" t="str">
        <f>IF(【2】見・謝金!AD117="","",【2】見・謝金!AD117)</f>
        <v/>
      </c>
      <c r="AE117" s="493" t="str">
        <f t="shared" si="12"/>
        <v/>
      </c>
      <c r="AF117" s="493"/>
      <c r="AG117" s="493" t="str">
        <f t="shared" si="13"/>
        <v/>
      </c>
      <c r="AH117" s="525" t="str">
        <f>IF(【2】見・謝金!$AH117="",IF($Q117="講習料",IF($E117="","",TIME(HOUR($G117-$E117),ROUNDUP(MINUTE($G117-$E117)/30,0)*30,0)*24),""),IF(OR(【2】見・謝金!$E117&lt;&gt;$E117,【2】見・謝金!$G117&lt;&gt;$G117),TIME(HOUR($G117-$E117),ROUNDUP(MINUTE($G117-$E117)/30,0)*30,0)*24,IF($Q117&lt;&gt;"講習料","",【2】見・謝金!$AH117)))</f>
        <v/>
      </c>
      <c r="AI117" s="526" t="str">
        <f>IF($AH117="","",IF(OR($O117="",$M117=""),"",IF($P117="サブ",VLOOKUP($O117,単価表!$A$34:$C$38,MATCH($M117,単価表!$A$34:$C$34,0),0)/2,VLOOKUP($O117,単価表!$A$34:$C$38,MATCH($M117,単価表!$A$34:$C$34,0),0))))</f>
        <v/>
      </c>
      <c r="AJ117" s="493" t="str">
        <f t="shared" si="14"/>
        <v/>
      </c>
      <c r="AK117" s="525" t="str">
        <f>IF(【2】見・謝金!$AK117="",IF($Q117="検討会(法人参加)",IF($E117="","",TIME(HOUR($G117-$E117),ROUNDUP(MINUTE($G117-$E117)/30,0)*30,0)*24),""),IF(OR(【2】見・謝金!$E117&lt;&gt;$E117,【2】見・謝金!$G117&lt;&gt;$G117),TIME(HOUR($G117-$E117),ROUNDUP(MINUTE($G117-$E117)/30,0)*30,0)*24,IF($Q117&lt;&gt;"検討会(法人参加)","",【2】見・謝金!$AK117)))</f>
        <v/>
      </c>
      <c r="AL117" s="595" t="str">
        <f>IF($AK117="","",IF(OR($O117="",$M117=""),"",VLOOKUP($O117,単価表!$A$34:$C$38,MATCH($M117,単価表!$A$34:$C$34,0),0)/2))</f>
        <v/>
      </c>
      <c r="AM117" s="493" t="str">
        <f t="shared" si="15"/>
        <v/>
      </c>
      <c r="AN117" s="529"/>
      <c r="AO117" s="508" t="str">
        <f>IF(【2】見・謝金!$AO117="","",【2】見・謝金!$AO117)</f>
        <v/>
      </c>
    </row>
    <row r="118" spans="4:41" ht="27.75" customHeight="1">
      <c r="D118" s="695" t="str">
        <f>IF(【2】見・謝金!D118="","",【2】見・謝金!D118)</f>
        <v/>
      </c>
      <c r="E118" s="531" t="str">
        <f>IF(【2】見・謝金!E118="","",【2】見・謝金!E118)</f>
        <v/>
      </c>
      <c r="F118" s="482" t="s">
        <v>257</v>
      </c>
      <c r="G118" s="483" t="str">
        <f>IF(【2】見・謝金!G118="","",【2】見・謝金!G118)</f>
        <v/>
      </c>
      <c r="H118" s="484" t="str">
        <f>IF(【2】見・謝金!H118="","",【2】見・謝金!H118)</f>
        <v/>
      </c>
      <c r="I118" s="1046" t="str">
        <f>IF(【2】見・謝金!I118="","",【2】見・謝金!I118)</f>
        <v/>
      </c>
      <c r="J118" s="1046"/>
      <c r="K118" s="496" t="str">
        <f>IF(【2】見・謝金!K118="","",【2】見・謝金!K118)</f>
        <v/>
      </c>
      <c r="L118" s="496" t="str">
        <f>IF(【2】見・謝金!L118="","",【2】見・謝金!L118)</f>
        <v/>
      </c>
      <c r="M118" s="484" t="str">
        <f>IF(【2】見・謝金!M118="","",【2】見・謝金!M118)</f>
        <v/>
      </c>
      <c r="N118" s="486" t="str">
        <f>IF(【2】見・謝金!N118="","",【2】見・謝金!N118)</f>
        <v/>
      </c>
      <c r="O118" s="523" t="str">
        <f>IF(【2】見・謝金!O118="","",【2】見・謝金!O118)</f>
        <v/>
      </c>
      <c r="P118" s="523" t="str">
        <f>IF(【2】見・謝金!P118="","",【2】見・謝金!P118)</f>
        <v/>
      </c>
      <c r="Q118" s="524" t="str">
        <f>IF(【2】見・謝金!Q118="","",【2】見・謝金!Q118)</f>
        <v/>
      </c>
      <c r="R118" s="530" t="str">
        <f>IF(【2】見・謝金!$R118="",IF($Q118="講師",IF($E118="","",TIME(HOUR($G118-$E118),ROUNDUP(MINUTE($G118-$E118)/30,0)*30,0)*24),""),IF(OR(【2】見・謝金!$E118&lt;&gt;$E118,【2】見・謝金!$G118&lt;&gt;$G118),TIME(HOUR($G118-$E118),ROUNDUP(MINUTE($G118-$E118)/30,0)*30,0)*24,IF($Q118&lt;&gt;"講師","",【2】見・謝金!$R118)))</f>
        <v/>
      </c>
      <c r="S118" s="526" t="str">
        <f>IF($R118="","",IF(OR($O118="",$M118=""),"",IF($P118="サブ",VLOOKUP($O118,単価表!$A$5:$C$14,MATCH($M118,単価表!$A$5:$C$5,0),0)/2,VLOOKUP($O118,単価表!$A$5:$C$14,MATCH($M118,単価表!$A$5:$C$5,0),0))))</f>
        <v/>
      </c>
      <c r="T118" s="493" t="str">
        <f t="shared" si="8"/>
        <v/>
      </c>
      <c r="U118" s="530" t="str">
        <f>IF(【2】見・謝金!$U118="",IF($Q118="検討会等参加",IF($E118="","",TIME(HOUR($G118-$E118),ROUNDUP(MINUTE($G118-$E118)/30,0)*30,0)*24),""),IF(OR(【2】見・謝金!$E118&lt;&gt;$E118,【2】見・謝金!$G118&lt;&gt;$G118),TIME(HOUR($G118-$E118),ROUNDUP(MINUTE($G118-$E118)/30,0)*30,0)*24,IF($Q118&lt;&gt;"検討会等参加","",【2】見・謝金!$U118)))</f>
        <v/>
      </c>
      <c r="V118" s="526" t="str">
        <f>IF($U118="","",IF(OR($M118="",$O118=""),"",VLOOKUP($O118,単価表!$A$5:$C$11,MATCH($M118,単価表!$A$5:$C$5,0),0)/2))</f>
        <v/>
      </c>
      <c r="W118" s="493" t="str">
        <f t="shared" si="9"/>
        <v/>
      </c>
      <c r="X118" s="486" t="str">
        <f>IF(【2】見・謝金!X118="","",【2】見・謝金!X118)</f>
        <v/>
      </c>
      <c r="Y118" s="527" t="str">
        <f>IF(【2】見・謝金!Y118="","",【2】見・謝金!Y118)</f>
        <v/>
      </c>
      <c r="Z118" s="484" t="str">
        <f>IF(【2】見・謝金!Z118="","",【2】見・謝金!Z118)</f>
        <v/>
      </c>
      <c r="AA118" s="493" t="str">
        <f t="shared" si="10"/>
        <v/>
      </c>
      <c r="AB118" s="493" t="str">
        <f t="shared" si="11"/>
        <v/>
      </c>
      <c r="AC118" s="528" t="str">
        <f>IF(【2】見・謝金!AC118="","",【2】見・謝金!AC118)</f>
        <v/>
      </c>
      <c r="AD118" s="484" t="str">
        <f>IF(【2】見・謝金!AD118="","",【2】見・謝金!AD118)</f>
        <v/>
      </c>
      <c r="AE118" s="493" t="str">
        <f t="shared" si="12"/>
        <v/>
      </c>
      <c r="AF118" s="493"/>
      <c r="AG118" s="493" t="str">
        <f t="shared" si="13"/>
        <v/>
      </c>
      <c r="AH118" s="530" t="str">
        <f>IF(【2】見・謝金!$AH118="",IF($Q118="講習料",IF($E118="","",TIME(HOUR($G118-$E118),ROUNDUP(MINUTE($G118-$E118)/30,0)*30,0)*24),""),IF(OR(【2】見・謝金!$E118&lt;&gt;$E118,【2】見・謝金!$G118&lt;&gt;$G118),TIME(HOUR($G118-$E118),ROUNDUP(MINUTE($G118-$E118)/30,0)*30,0)*24,IF($Q118&lt;&gt;"講習料","",【2】見・謝金!$AH118)))</f>
        <v/>
      </c>
      <c r="AI118" s="526" t="str">
        <f>IF($AH118="","",IF(OR($O118="",$M118=""),"",IF($P118="サブ",VLOOKUP($O118,単価表!$A$34:$C$38,MATCH($M118,単価表!$A$34:$C$34,0),0)/2,VLOOKUP($O118,単価表!$A$34:$C$38,MATCH($M118,単価表!$A$34:$C$34,0),0))))</f>
        <v/>
      </c>
      <c r="AJ118" s="493" t="str">
        <f t="shared" si="14"/>
        <v/>
      </c>
      <c r="AK118" s="530" t="str">
        <f>IF(【2】見・謝金!$AK118="",IF($Q118="検討会(法人参加)",IF($E118="","",TIME(HOUR($G118-$E118),ROUNDUP(MINUTE($G118-$E118)/30,0)*30,0)*24),""),IF(OR(【2】見・謝金!$E118&lt;&gt;$E118,【2】見・謝金!$G118&lt;&gt;$G118),TIME(HOUR($G118-$E118),ROUNDUP(MINUTE($G118-$E118)/30,0)*30,0)*24,IF($Q118&lt;&gt;"検討会(法人参加)","",【2】見・謝金!$AK118)))</f>
        <v/>
      </c>
      <c r="AL118" s="593" t="str">
        <f>IF($AK118="","",IF(OR($O118="",$M118=""),"",VLOOKUP($O118,単価表!$A$34:$C$38,MATCH($M118,単価表!$A$34:$C$34,0),0)/2))</f>
        <v/>
      </c>
      <c r="AM118" s="493" t="str">
        <f t="shared" si="15"/>
        <v/>
      </c>
      <c r="AN118" s="529"/>
      <c r="AO118" s="508" t="str">
        <f>IF(【2】見・謝金!$AO118="","",【2】見・謝金!$AO118)</f>
        <v/>
      </c>
    </row>
    <row r="119" spans="4:41" ht="27.75" customHeight="1">
      <c r="D119" s="695" t="str">
        <f>IF(【2】見・謝金!D119="","",【2】見・謝金!D119)</f>
        <v/>
      </c>
      <c r="E119" s="531" t="str">
        <f>IF(【2】見・謝金!E119="","",【2】見・謝金!E119)</f>
        <v/>
      </c>
      <c r="F119" s="482" t="s">
        <v>258</v>
      </c>
      <c r="G119" s="483" t="str">
        <f>IF(【2】見・謝金!G119="","",【2】見・謝金!G119)</f>
        <v/>
      </c>
      <c r="H119" s="484" t="str">
        <f>IF(【2】見・謝金!H119="","",【2】見・謝金!H119)</f>
        <v/>
      </c>
      <c r="I119" s="1046" t="str">
        <f>IF(【2】見・謝金!I119="","",【2】見・謝金!I119)</f>
        <v/>
      </c>
      <c r="J119" s="1046"/>
      <c r="K119" s="496" t="str">
        <f>IF(【2】見・謝金!K119="","",【2】見・謝金!K119)</f>
        <v/>
      </c>
      <c r="L119" s="496" t="str">
        <f>IF(【2】見・謝金!L119="","",【2】見・謝金!L119)</f>
        <v/>
      </c>
      <c r="M119" s="485" t="str">
        <f>IF(【2】見・謝金!M119="","",【2】見・謝金!M119)</f>
        <v/>
      </c>
      <c r="N119" s="486" t="str">
        <f>IF(【2】見・謝金!N119="","",【2】見・謝金!N119)</f>
        <v/>
      </c>
      <c r="O119" s="523" t="str">
        <f>IF(【2】見・謝金!O119="","",【2】見・謝金!O119)</f>
        <v/>
      </c>
      <c r="P119" s="523" t="str">
        <f>IF(【2】見・謝金!P119="","",【2】見・謝金!P119)</f>
        <v/>
      </c>
      <c r="Q119" s="524" t="str">
        <f>IF(【2】見・謝金!Q119="","",【2】見・謝金!Q119)</f>
        <v/>
      </c>
      <c r="R119" s="525" t="str">
        <f>IF(【2】見・謝金!$R119="",IF($Q119="講師",IF($E119="","",TIME(HOUR($G119-$E119),ROUNDUP(MINUTE($G119-$E119)/30,0)*30,0)*24),""),IF(OR(【2】見・謝金!$E119&lt;&gt;$E119,【2】見・謝金!$G119&lt;&gt;$G119),TIME(HOUR($G119-$E119),ROUNDUP(MINUTE($G119-$E119)/30,0)*30,0)*24,IF($Q119&lt;&gt;"講師","",【2】見・謝金!$R119)))</f>
        <v/>
      </c>
      <c r="S119" s="526" t="str">
        <f>IF($R119="","",IF(OR($O119="",$M119=""),"",IF($P119="サブ",VLOOKUP($O119,単価表!$A$5:$C$14,MATCH($M119,単価表!$A$5:$C$5,0),0)/2,VLOOKUP($O119,単価表!$A$5:$C$14,MATCH($M119,単価表!$A$5:$C$5,0),0))))</f>
        <v/>
      </c>
      <c r="T119" s="493" t="str">
        <f t="shared" si="8"/>
        <v/>
      </c>
      <c r="U119" s="525" t="str">
        <f>IF(【2】見・謝金!$U119="",IF($Q119="検討会等参加",IF($E119="","",TIME(HOUR($G119-$E119),ROUNDUP(MINUTE($G119-$E119)/30,0)*30,0)*24),""),IF(OR(【2】見・謝金!$E119&lt;&gt;$E119,【2】見・謝金!$G119&lt;&gt;$G119),TIME(HOUR($G119-$E119),ROUNDUP(MINUTE($G119-$E119)/30,0)*30,0)*24,IF($Q119&lt;&gt;"検討会等参加","",【2】見・謝金!$U119)))</f>
        <v/>
      </c>
      <c r="V119" s="526" t="str">
        <f>IF($U119="","",IF(OR($M119="",$O119=""),"",VLOOKUP($O119,単価表!$A$5:$C$11,MATCH($M119,単価表!$A$5:$C$5,0),0)/2))</f>
        <v/>
      </c>
      <c r="W119" s="493" t="str">
        <f t="shared" si="9"/>
        <v/>
      </c>
      <c r="X119" s="486" t="str">
        <f>IF(【2】見・謝金!X119="","",【2】見・謝金!X119)</f>
        <v/>
      </c>
      <c r="Y119" s="527" t="str">
        <f>IF(【2】見・謝金!Y119="","",【2】見・謝金!Y119)</f>
        <v/>
      </c>
      <c r="Z119" s="485" t="str">
        <f>IF(【2】見・謝金!Z119="","",【2】見・謝金!Z119)</f>
        <v/>
      </c>
      <c r="AA119" s="493" t="str">
        <f t="shared" si="10"/>
        <v/>
      </c>
      <c r="AB119" s="493" t="str">
        <f t="shared" si="11"/>
        <v/>
      </c>
      <c r="AC119" s="528" t="str">
        <f>IF(【2】見・謝金!AC119="","",【2】見・謝金!AC119)</f>
        <v/>
      </c>
      <c r="AD119" s="484" t="str">
        <f>IF(【2】見・謝金!AD119="","",【2】見・謝金!AD119)</f>
        <v/>
      </c>
      <c r="AE119" s="493" t="str">
        <f t="shared" si="12"/>
        <v/>
      </c>
      <c r="AF119" s="493"/>
      <c r="AG119" s="493" t="str">
        <f t="shared" si="13"/>
        <v/>
      </c>
      <c r="AH119" s="525" t="str">
        <f>IF(【2】見・謝金!$AH119="",IF($Q119="講習料",IF($E119="","",TIME(HOUR($G119-$E119),ROUNDUP(MINUTE($G119-$E119)/30,0)*30,0)*24),""),IF(OR(【2】見・謝金!$E119&lt;&gt;$E119,【2】見・謝金!$G119&lt;&gt;$G119),TIME(HOUR($G119-$E119),ROUNDUP(MINUTE($G119-$E119)/30,0)*30,0)*24,IF($Q119&lt;&gt;"講習料","",【2】見・謝金!$AH119)))</f>
        <v/>
      </c>
      <c r="AI119" s="526" t="str">
        <f>IF($AH119="","",IF(OR($O119="",$M119=""),"",IF($P119="サブ",VLOOKUP($O119,単価表!$A$34:$C$38,MATCH($M119,単価表!$A$34:$C$34,0),0)/2,VLOOKUP($O119,単価表!$A$34:$C$38,MATCH($M119,単価表!$A$34:$C$34,0),0))))</f>
        <v/>
      </c>
      <c r="AJ119" s="493" t="str">
        <f t="shared" si="14"/>
        <v/>
      </c>
      <c r="AK119" s="525" t="str">
        <f>IF(【2】見・謝金!$AK119="",IF($Q119="検討会(法人参加)",IF($E119="","",TIME(HOUR($G119-$E119),ROUNDUP(MINUTE($G119-$E119)/30,0)*30,0)*24),""),IF(OR(【2】見・謝金!$E119&lt;&gt;$E119,【2】見・謝金!$G119&lt;&gt;$G119),TIME(HOUR($G119-$E119),ROUNDUP(MINUTE($G119-$E119)/30,0)*30,0)*24,IF($Q119&lt;&gt;"検討会(法人参加)","",【2】見・謝金!$AK119)))</f>
        <v/>
      </c>
      <c r="AL119" s="595" t="str">
        <f>IF($AK119="","",IF(OR($O119="",$M119=""),"",VLOOKUP($O119,単価表!$A$34:$C$38,MATCH($M119,単価表!$A$34:$C$34,0),0)/2))</f>
        <v/>
      </c>
      <c r="AM119" s="493" t="str">
        <f t="shared" si="15"/>
        <v/>
      </c>
      <c r="AN119" s="529"/>
      <c r="AO119" s="508" t="str">
        <f>IF(【2】見・謝金!$AO119="","",【2】見・謝金!$AO119)</f>
        <v/>
      </c>
    </row>
    <row r="120" spans="4:41" ht="27.75" customHeight="1">
      <c r="D120" s="695" t="str">
        <f>IF(【2】見・謝金!D120="","",【2】見・謝金!D120)</f>
        <v/>
      </c>
      <c r="E120" s="531" t="str">
        <f>IF(【2】見・謝金!E120="","",【2】見・謝金!E120)</f>
        <v/>
      </c>
      <c r="F120" s="482" t="s">
        <v>257</v>
      </c>
      <c r="G120" s="483" t="str">
        <f>IF(【2】見・謝金!G120="","",【2】見・謝金!G120)</f>
        <v/>
      </c>
      <c r="H120" s="484" t="str">
        <f>IF(【2】見・謝金!H120="","",【2】見・謝金!H120)</f>
        <v/>
      </c>
      <c r="I120" s="1046" t="str">
        <f>IF(【2】見・謝金!I120="","",【2】見・謝金!I120)</f>
        <v/>
      </c>
      <c r="J120" s="1046"/>
      <c r="K120" s="496" t="str">
        <f>IF(【2】見・謝金!K120="","",【2】見・謝金!K120)</f>
        <v/>
      </c>
      <c r="L120" s="496" t="str">
        <f>IF(【2】見・謝金!L120="","",【2】見・謝金!L120)</f>
        <v/>
      </c>
      <c r="M120" s="484" t="str">
        <f>IF(【2】見・謝金!M120="","",【2】見・謝金!M120)</f>
        <v/>
      </c>
      <c r="N120" s="486" t="str">
        <f>IF(【2】見・謝金!N120="","",【2】見・謝金!N120)</f>
        <v/>
      </c>
      <c r="O120" s="523" t="str">
        <f>IF(【2】見・謝金!O120="","",【2】見・謝金!O120)</f>
        <v/>
      </c>
      <c r="P120" s="523" t="str">
        <f>IF(【2】見・謝金!P120="","",【2】見・謝金!P120)</f>
        <v/>
      </c>
      <c r="Q120" s="524" t="str">
        <f>IF(【2】見・謝金!Q120="","",【2】見・謝金!Q120)</f>
        <v/>
      </c>
      <c r="R120" s="530" t="str">
        <f>IF(【2】見・謝金!$R120="",IF($Q120="講師",IF($E120="","",TIME(HOUR($G120-$E120),ROUNDUP(MINUTE($G120-$E120)/30,0)*30,0)*24),""),IF(OR(【2】見・謝金!$E120&lt;&gt;$E120,【2】見・謝金!$G120&lt;&gt;$G120),TIME(HOUR($G120-$E120),ROUNDUP(MINUTE($G120-$E120)/30,0)*30,0)*24,IF($Q120&lt;&gt;"講師","",【2】見・謝金!$R120)))</f>
        <v/>
      </c>
      <c r="S120" s="526" t="str">
        <f>IF($R120="","",IF(OR($O120="",$M120=""),"",IF($P120="サブ",VLOOKUP($O120,単価表!$A$5:$C$14,MATCH($M120,単価表!$A$5:$C$5,0),0)/2,VLOOKUP($O120,単価表!$A$5:$C$14,MATCH($M120,単価表!$A$5:$C$5,0),0))))</f>
        <v/>
      </c>
      <c r="T120" s="493" t="str">
        <f t="shared" si="8"/>
        <v/>
      </c>
      <c r="U120" s="530" t="str">
        <f>IF(【2】見・謝金!$U120="",IF($Q120="検討会等参加",IF($E120="","",TIME(HOUR($G120-$E120),ROUNDUP(MINUTE($G120-$E120)/30,0)*30,0)*24),""),IF(OR(【2】見・謝金!$E120&lt;&gt;$E120,【2】見・謝金!$G120&lt;&gt;$G120),TIME(HOUR($G120-$E120),ROUNDUP(MINUTE($G120-$E120)/30,0)*30,0)*24,IF($Q120&lt;&gt;"検討会等参加","",【2】見・謝金!$U120)))</f>
        <v/>
      </c>
      <c r="V120" s="526" t="str">
        <f>IF($U120="","",IF(OR($M120="",$O120=""),"",VLOOKUP($O120,単価表!$A$5:$C$11,MATCH($M120,単価表!$A$5:$C$5,0),0)/2))</f>
        <v/>
      </c>
      <c r="W120" s="493" t="str">
        <f t="shared" si="9"/>
        <v/>
      </c>
      <c r="X120" s="486" t="str">
        <f>IF(【2】見・謝金!X120="","",【2】見・謝金!X120)</f>
        <v/>
      </c>
      <c r="Y120" s="527" t="str">
        <f>IF(【2】見・謝金!Y120="","",【2】見・謝金!Y120)</f>
        <v/>
      </c>
      <c r="Z120" s="484" t="str">
        <f>IF(【2】見・謝金!Z120="","",【2】見・謝金!Z120)</f>
        <v/>
      </c>
      <c r="AA120" s="493" t="str">
        <f t="shared" si="10"/>
        <v/>
      </c>
      <c r="AB120" s="493" t="str">
        <f t="shared" si="11"/>
        <v/>
      </c>
      <c r="AC120" s="528" t="str">
        <f>IF(【2】見・謝金!AC120="","",【2】見・謝金!AC120)</f>
        <v/>
      </c>
      <c r="AD120" s="484" t="str">
        <f>IF(【2】見・謝金!AD120="","",【2】見・謝金!AD120)</f>
        <v/>
      </c>
      <c r="AE120" s="493" t="str">
        <f t="shared" si="12"/>
        <v/>
      </c>
      <c r="AF120" s="493"/>
      <c r="AG120" s="493" t="str">
        <f t="shared" si="13"/>
        <v/>
      </c>
      <c r="AH120" s="530" t="str">
        <f>IF(【2】見・謝金!$AH120="",IF($Q120="講習料",IF($E120="","",TIME(HOUR($G120-$E120),ROUNDUP(MINUTE($G120-$E120)/30,0)*30,0)*24),""),IF(OR(【2】見・謝金!$E120&lt;&gt;$E120,【2】見・謝金!$G120&lt;&gt;$G120),TIME(HOUR($G120-$E120),ROUNDUP(MINUTE($G120-$E120)/30,0)*30,0)*24,IF($Q120&lt;&gt;"講習料","",【2】見・謝金!$AH120)))</f>
        <v/>
      </c>
      <c r="AI120" s="526" t="str">
        <f>IF($AH120="","",IF(OR($O120="",$M120=""),"",IF($P120="サブ",VLOOKUP($O120,単価表!$A$34:$C$38,MATCH($M120,単価表!$A$34:$C$34,0),0)/2,VLOOKUP($O120,単価表!$A$34:$C$38,MATCH($M120,単価表!$A$34:$C$34,0),0))))</f>
        <v/>
      </c>
      <c r="AJ120" s="493" t="str">
        <f t="shared" si="14"/>
        <v/>
      </c>
      <c r="AK120" s="530" t="str">
        <f>IF(【2】見・謝金!$AK120="",IF($Q120="検討会(法人参加)",IF($E120="","",TIME(HOUR($G120-$E120),ROUNDUP(MINUTE($G120-$E120)/30,0)*30,0)*24),""),IF(OR(【2】見・謝金!$E120&lt;&gt;$E120,【2】見・謝金!$G120&lt;&gt;$G120),TIME(HOUR($G120-$E120),ROUNDUP(MINUTE($G120-$E120)/30,0)*30,0)*24,IF($Q120&lt;&gt;"検討会(法人参加)","",【2】見・謝金!$AK120)))</f>
        <v/>
      </c>
      <c r="AL120" s="593" t="str">
        <f>IF($AK120="","",IF(OR($O120="",$M120=""),"",VLOOKUP($O120,単価表!$A$34:$C$38,MATCH($M120,単価表!$A$34:$C$34,0),0)/2))</f>
        <v/>
      </c>
      <c r="AM120" s="493" t="str">
        <f t="shared" si="15"/>
        <v/>
      </c>
      <c r="AN120" s="529"/>
      <c r="AO120" s="508" t="str">
        <f>IF(【2】見・謝金!$AO120="","",【2】見・謝金!$AO120)</f>
        <v/>
      </c>
    </row>
    <row r="121" spans="4:41" ht="27.75" customHeight="1">
      <c r="D121" s="695" t="str">
        <f>IF(【2】見・謝金!D121="","",【2】見・謝金!D121)</f>
        <v/>
      </c>
      <c r="E121" s="531" t="str">
        <f>IF(【2】見・謝金!E121="","",【2】見・謝金!E121)</f>
        <v/>
      </c>
      <c r="F121" s="482" t="s">
        <v>258</v>
      </c>
      <c r="G121" s="483" t="str">
        <f>IF(【2】見・謝金!G121="","",【2】見・謝金!G121)</f>
        <v/>
      </c>
      <c r="H121" s="484" t="str">
        <f>IF(【2】見・謝金!H121="","",【2】見・謝金!H121)</f>
        <v/>
      </c>
      <c r="I121" s="1046" t="str">
        <f>IF(【2】見・謝金!I121="","",【2】見・謝金!I121)</f>
        <v/>
      </c>
      <c r="J121" s="1046"/>
      <c r="K121" s="496" t="str">
        <f>IF(【2】見・謝金!K121="","",【2】見・謝金!K121)</f>
        <v/>
      </c>
      <c r="L121" s="496" t="str">
        <f>IF(【2】見・謝金!L121="","",【2】見・謝金!L121)</f>
        <v/>
      </c>
      <c r="M121" s="485" t="str">
        <f>IF(【2】見・謝金!M121="","",【2】見・謝金!M121)</f>
        <v/>
      </c>
      <c r="N121" s="486" t="str">
        <f>IF(【2】見・謝金!N121="","",【2】見・謝金!N121)</f>
        <v/>
      </c>
      <c r="O121" s="523" t="str">
        <f>IF(【2】見・謝金!O121="","",【2】見・謝金!O121)</f>
        <v/>
      </c>
      <c r="P121" s="523" t="str">
        <f>IF(【2】見・謝金!P121="","",【2】見・謝金!P121)</f>
        <v/>
      </c>
      <c r="Q121" s="524" t="str">
        <f>IF(【2】見・謝金!Q121="","",【2】見・謝金!Q121)</f>
        <v/>
      </c>
      <c r="R121" s="525" t="str">
        <f>IF(【2】見・謝金!$R121="",IF($Q121="講師",IF($E121="","",TIME(HOUR($G121-$E121),ROUNDUP(MINUTE($G121-$E121)/30,0)*30,0)*24),""),IF(OR(【2】見・謝金!$E121&lt;&gt;$E121,【2】見・謝金!$G121&lt;&gt;$G121),TIME(HOUR($G121-$E121),ROUNDUP(MINUTE($G121-$E121)/30,0)*30,0)*24,IF($Q121&lt;&gt;"講師","",【2】見・謝金!$R121)))</f>
        <v/>
      </c>
      <c r="S121" s="526" t="str">
        <f>IF($R121="","",IF(OR($O121="",$M121=""),"",IF($P121="サブ",VLOOKUP($O121,単価表!$A$5:$C$14,MATCH($M121,単価表!$A$5:$C$5,0),0)/2,VLOOKUP($O121,単価表!$A$5:$C$14,MATCH($M121,単価表!$A$5:$C$5,0),0))))</f>
        <v/>
      </c>
      <c r="T121" s="493" t="str">
        <f t="shared" si="8"/>
        <v/>
      </c>
      <c r="U121" s="525" t="str">
        <f>IF(【2】見・謝金!$U121="",IF($Q121="検討会等参加",IF($E121="","",TIME(HOUR($G121-$E121),ROUNDUP(MINUTE($G121-$E121)/30,0)*30,0)*24),""),IF(OR(【2】見・謝金!$E121&lt;&gt;$E121,【2】見・謝金!$G121&lt;&gt;$G121),TIME(HOUR($G121-$E121),ROUNDUP(MINUTE($G121-$E121)/30,0)*30,0)*24,IF($Q121&lt;&gt;"検討会等参加","",【2】見・謝金!$U121)))</f>
        <v/>
      </c>
      <c r="V121" s="526" t="str">
        <f>IF($U121="","",IF(OR($M121="",$O121=""),"",VLOOKUP($O121,単価表!$A$5:$C$11,MATCH($M121,単価表!$A$5:$C$5,0),0)/2))</f>
        <v/>
      </c>
      <c r="W121" s="493" t="str">
        <f t="shared" si="9"/>
        <v/>
      </c>
      <c r="X121" s="486" t="str">
        <f>IF(【2】見・謝金!X121="","",【2】見・謝金!X121)</f>
        <v/>
      </c>
      <c r="Y121" s="527" t="str">
        <f>IF(【2】見・謝金!Y121="","",【2】見・謝金!Y121)</f>
        <v/>
      </c>
      <c r="Z121" s="485" t="str">
        <f>IF(【2】見・謝金!Z121="","",【2】見・謝金!Z121)</f>
        <v/>
      </c>
      <c r="AA121" s="493" t="str">
        <f t="shared" si="10"/>
        <v/>
      </c>
      <c r="AB121" s="493" t="str">
        <f t="shared" si="11"/>
        <v/>
      </c>
      <c r="AC121" s="528" t="str">
        <f>IF(【2】見・謝金!AC121="","",【2】見・謝金!AC121)</f>
        <v/>
      </c>
      <c r="AD121" s="484" t="str">
        <f>IF(【2】見・謝金!AD121="","",【2】見・謝金!AD121)</f>
        <v/>
      </c>
      <c r="AE121" s="493" t="str">
        <f t="shared" si="12"/>
        <v/>
      </c>
      <c r="AF121" s="493"/>
      <c r="AG121" s="493" t="str">
        <f t="shared" si="13"/>
        <v/>
      </c>
      <c r="AH121" s="525" t="str">
        <f>IF(【2】見・謝金!$AH121="",IF($Q121="講習料",IF($E121="","",TIME(HOUR($G121-$E121),ROUNDUP(MINUTE($G121-$E121)/30,0)*30,0)*24),""),IF(OR(【2】見・謝金!$E121&lt;&gt;$E121,【2】見・謝金!$G121&lt;&gt;$G121),TIME(HOUR($G121-$E121),ROUNDUP(MINUTE($G121-$E121)/30,0)*30,0)*24,IF($Q121&lt;&gt;"講習料","",【2】見・謝金!$AH121)))</f>
        <v/>
      </c>
      <c r="AI121" s="526" t="str">
        <f>IF($AH121="","",IF(OR($O121="",$M121=""),"",IF($P121="サブ",VLOOKUP($O121,単価表!$A$34:$C$38,MATCH($M121,単価表!$A$34:$C$34,0),0)/2,VLOOKUP($O121,単価表!$A$34:$C$38,MATCH($M121,単価表!$A$34:$C$34,0),0))))</f>
        <v/>
      </c>
      <c r="AJ121" s="493" t="str">
        <f t="shared" si="14"/>
        <v/>
      </c>
      <c r="AK121" s="525" t="str">
        <f>IF(【2】見・謝金!$AK121="",IF($Q121="検討会(法人参加)",IF($E121="","",TIME(HOUR($G121-$E121),ROUNDUP(MINUTE($G121-$E121)/30,0)*30,0)*24),""),IF(OR(【2】見・謝金!$E121&lt;&gt;$E121,【2】見・謝金!$G121&lt;&gt;$G121),TIME(HOUR($G121-$E121),ROUNDUP(MINUTE($G121-$E121)/30,0)*30,0)*24,IF($Q121&lt;&gt;"検討会(法人参加)","",【2】見・謝金!$AK121)))</f>
        <v/>
      </c>
      <c r="AL121" s="595" t="str">
        <f>IF($AK121="","",IF(OR($O121="",$M121=""),"",VLOOKUP($O121,単価表!$A$34:$C$38,MATCH($M121,単価表!$A$34:$C$34,0),0)/2))</f>
        <v/>
      </c>
      <c r="AM121" s="493" t="str">
        <f t="shared" si="15"/>
        <v/>
      </c>
      <c r="AN121" s="529"/>
      <c r="AO121" s="508" t="str">
        <f>IF(【2】見・謝金!$AO121="","",【2】見・謝金!$AO121)</f>
        <v/>
      </c>
    </row>
    <row r="122" spans="4:41" ht="27.75" customHeight="1">
      <c r="D122" s="695" t="str">
        <f>IF(【2】見・謝金!D122="","",【2】見・謝金!D122)</f>
        <v/>
      </c>
      <c r="E122" s="531" t="str">
        <f>IF(【2】見・謝金!E122="","",【2】見・謝金!E122)</f>
        <v/>
      </c>
      <c r="F122" s="482" t="s">
        <v>257</v>
      </c>
      <c r="G122" s="483" t="str">
        <f>IF(【2】見・謝金!G122="","",【2】見・謝金!G122)</f>
        <v/>
      </c>
      <c r="H122" s="484" t="str">
        <f>IF(【2】見・謝金!H122="","",【2】見・謝金!H122)</f>
        <v/>
      </c>
      <c r="I122" s="1046" t="str">
        <f>IF(【2】見・謝金!I122="","",【2】見・謝金!I122)</f>
        <v/>
      </c>
      <c r="J122" s="1046"/>
      <c r="K122" s="496" t="str">
        <f>IF(【2】見・謝金!K122="","",【2】見・謝金!K122)</f>
        <v/>
      </c>
      <c r="L122" s="496" t="str">
        <f>IF(【2】見・謝金!L122="","",【2】見・謝金!L122)</f>
        <v/>
      </c>
      <c r="M122" s="484" t="str">
        <f>IF(【2】見・謝金!M122="","",【2】見・謝金!M122)</f>
        <v/>
      </c>
      <c r="N122" s="486" t="str">
        <f>IF(【2】見・謝金!N122="","",【2】見・謝金!N122)</f>
        <v/>
      </c>
      <c r="O122" s="523" t="str">
        <f>IF(【2】見・謝金!O122="","",【2】見・謝金!O122)</f>
        <v/>
      </c>
      <c r="P122" s="523" t="str">
        <f>IF(【2】見・謝金!P122="","",【2】見・謝金!P122)</f>
        <v/>
      </c>
      <c r="Q122" s="524" t="str">
        <f>IF(【2】見・謝金!Q122="","",【2】見・謝金!Q122)</f>
        <v/>
      </c>
      <c r="R122" s="530" t="str">
        <f>IF(【2】見・謝金!$R122="",IF($Q122="講師",IF($E122="","",TIME(HOUR($G122-$E122),ROUNDUP(MINUTE($G122-$E122)/30,0)*30,0)*24),""),IF(OR(【2】見・謝金!$E122&lt;&gt;$E122,【2】見・謝金!$G122&lt;&gt;$G122),TIME(HOUR($G122-$E122),ROUNDUP(MINUTE($G122-$E122)/30,0)*30,0)*24,IF($Q122&lt;&gt;"講師","",【2】見・謝金!$R122)))</f>
        <v/>
      </c>
      <c r="S122" s="526" t="str">
        <f>IF($R122="","",IF(OR($O122="",$M122=""),"",IF($P122="サブ",VLOOKUP($O122,単価表!$A$5:$C$14,MATCH($M122,単価表!$A$5:$C$5,0),0)/2,VLOOKUP($O122,単価表!$A$5:$C$14,MATCH($M122,単価表!$A$5:$C$5,0),0))))</f>
        <v/>
      </c>
      <c r="T122" s="493" t="str">
        <f t="shared" si="8"/>
        <v/>
      </c>
      <c r="U122" s="530" t="str">
        <f>IF(【2】見・謝金!$U122="",IF($Q122="検討会等参加",IF($E122="","",TIME(HOUR($G122-$E122),ROUNDUP(MINUTE($G122-$E122)/30,0)*30,0)*24),""),IF(OR(【2】見・謝金!$E122&lt;&gt;$E122,【2】見・謝金!$G122&lt;&gt;$G122),TIME(HOUR($G122-$E122),ROUNDUP(MINUTE($G122-$E122)/30,0)*30,0)*24,IF($Q122&lt;&gt;"検討会等参加","",【2】見・謝金!$U122)))</f>
        <v/>
      </c>
      <c r="V122" s="526" t="str">
        <f>IF($U122="","",IF(OR($M122="",$O122=""),"",VLOOKUP($O122,単価表!$A$5:$C$11,MATCH($M122,単価表!$A$5:$C$5,0),0)/2))</f>
        <v/>
      </c>
      <c r="W122" s="493" t="str">
        <f t="shared" si="9"/>
        <v/>
      </c>
      <c r="X122" s="486" t="str">
        <f>IF(【2】見・謝金!X122="","",【2】見・謝金!X122)</f>
        <v/>
      </c>
      <c r="Y122" s="527" t="str">
        <f>IF(【2】見・謝金!Y122="","",【2】見・謝金!Y122)</f>
        <v/>
      </c>
      <c r="Z122" s="484" t="str">
        <f>IF(【2】見・謝金!Z122="","",【2】見・謝金!Z122)</f>
        <v/>
      </c>
      <c r="AA122" s="493" t="str">
        <f t="shared" si="10"/>
        <v/>
      </c>
      <c r="AB122" s="493" t="str">
        <f t="shared" si="11"/>
        <v/>
      </c>
      <c r="AC122" s="528" t="str">
        <f>IF(【2】見・謝金!AC122="","",【2】見・謝金!AC122)</f>
        <v/>
      </c>
      <c r="AD122" s="484" t="str">
        <f>IF(【2】見・謝金!AD122="","",【2】見・謝金!AD122)</f>
        <v/>
      </c>
      <c r="AE122" s="493" t="str">
        <f t="shared" si="12"/>
        <v/>
      </c>
      <c r="AF122" s="493"/>
      <c r="AG122" s="493" t="str">
        <f t="shared" si="13"/>
        <v/>
      </c>
      <c r="AH122" s="530" t="str">
        <f>IF(【2】見・謝金!$AH122="",IF($Q122="講習料",IF($E122="","",TIME(HOUR($G122-$E122),ROUNDUP(MINUTE($G122-$E122)/30,0)*30,0)*24),""),IF(OR(【2】見・謝金!$E122&lt;&gt;$E122,【2】見・謝金!$G122&lt;&gt;$G122),TIME(HOUR($G122-$E122),ROUNDUP(MINUTE($G122-$E122)/30,0)*30,0)*24,IF($Q122&lt;&gt;"講習料","",【2】見・謝金!$AH122)))</f>
        <v/>
      </c>
      <c r="AI122" s="526" t="str">
        <f>IF($AH122="","",IF(OR($O122="",$M122=""),"",IF($P122="サブ",VLOOKUP($O122,単価表!$A$34:$C$38,MATCH($M122,単価表!$A$34:$C$34,0),0)/2,VLOOKUP($O122,単価表!$A$34:$C$38,MATCH($M122,単価表!$A$34:$C$34,0),0))))</f>
        <v/>
      </c>
      <c r="AJ122" s="493" t="str">
        <f t="shared" si="14"/>
        <v/>
      </c>
      <c r="AK122" s="530" t="str">
        <f>IF(【2】見・謝金!$AK122="",IF($Q122="検討会(法人参加)",IF($E122="","",TIME(HOUR($G122-$E122),ROUNDUP(MINUTE($G122-$E122)/30,0)*30,0)*24),""),IF(OR(【2】見・謝金!$E122&lt;&gt;$E122,【2】見・謝金!$G122&lt;&gt;$G122),TIME(HOUR($G122-$E122),ROUNDUP(MINUTE($G122-$E122)/30,0)*30,0)*24,IF($Q122&lt;&gt;"検討会(法人参加)","",【2】見・謝金!$AK122)))</f>
        <v/>
      </c>
      <c r="AL122" s="593" t="str">
        <f>IF($AK122="","",IF(OR($O122="",$M122=""),"",VLOOKUP($O122,単価表!$A$34:$C$38,MATCH($M122,単価表!$A$34:$C$34,0),0)/2))</f>
        <v/>
      </c>
      <c r="AM122" s="493" t="str">
        <f t="shared" si="15"/>
        <v/>
      </c>
      <c r="AN122" s="529"/>
      <c r="AO122" s="508" t="str">
        <f>IF(【2】見・謝金!$AO122="","",【2】見・謝金!$AO122)</f>
        <v/>
      </c>
    </row>
    <row r="123" spans="4:41" ht="27.75" customHeight="1">
      <c r="D123" s="695" t="str">
        <f>IF(【2】見・謝金!D123="","",【2】見・謝金!D123)</f>
        <v/>
      </c>
      <c r="E123" s="531" t="str">
        <f>IF(【2】見・謝金!E123="","",【2】見・謝金!E123)</f>
        <v/>
      </c>
      <c r="F123" s="482" t="s">
        <v>258</v>
      </c>
      <c r="G123" s="483" t="str">
        <f>IF(【2】見・謝金!G123="","",【2】見・謝金!G123)</f>
        <v/>
      </c>
      <c r="H123" s="484" t="str">
        <f>IF(【2】見・謝金!H123="","",【2】見・謝金!H123)</f>
        <v/>
      </c>
      <c r="I123" s="1046" t="str">
        <f>IF(【2】見・謝金!I123="","",【2】見・謝金!I123)</f>
        <v/>
      </c>
      <c r="J123" s="1046"/>
      <c r="K123" s="496" t="str">
        <f>IF(【2】見・謝金!K123="","",【2】見・謝金!K123)</f>
        <v/>
      </c>
      <c r="L123" s="496" t="str">
        <f>IF(【2】見・謝金!L123="","",【2】見・謝金!L123)</f>
        <v/>
      </c>
      <c r="M123" s="485" t="str">
        <f>IF(【2】見・謝金!M123="","",【2】見・謝金!M123)</f>
        <v/>
      </c>
      <c r="N123" s="486" t="str">
        <f>IF(【2】見・謝金!N123="","",【2】見・謝金!N123)</f>
        <v/>
      </c>
      <c r="O123" s="523" t="str">
        <f>IF(【2】見・謝金!O123="","",【2】見・謝金!O123)</f>
        <v/>
      </c>
      <c r="P123" s="523" t="str">
        <f>IF(【2】見・謝金!P123="","",【2】見・謝金!P123)</f>
        <v/>
      </c>
      <c r="Q123" s="524" t="str">
        <f>IF(【2】見・謝金!Q123="","",【2】見・謝金!Q123)</f>
        <v/>
      </c>
      <c r="R123" s="525" t="str">
        <f>IF(【2】見・謝金!$R123="",IF($Q123="講師",IF($E123="","",TIME(HOUR($G123-$E123),ROUNDUP(MINUTE($G123-$E123)/30,0)*30,0)*24),""),IF(OR(【2】見・謝金!$E123&lt;&gt;$E123,【2】見・謝金!$G123&lt;&gt;$G123),TIME(HOUR($G123-$E123),ROUNDUP(MINUTE($G123-$E123)/30,0)*30,0)*24,IF($Q123&lt;&gt;"講師","",【2】見・謝金!$R123)))</f>
        <v/>
      </c>
      <c r="S123" s="526" t="str">
        <f>IF($R123="","",IF(OR($O123="",$M123=""),"",IF($P123="サブ",VLOOKUP($O123,単価表!$A$5:$C$14,MATCH($M123,単価表!$A$5:$C$5,0),0)/2,VLOOKUP($O123,単価表!$A$5:$C$14,MATCH($M123,単価表!$A$5:$C$5,0),0))))</f>
        <v/>
      </c>
      <c r="T123" s="493" t="str">
        <f t="shared" si="8"/>
        <v/>
      </c>
      <c r="U123" s="525" t="str">
        <f>IF(【2】見・謝金!$U123="",IF($Q123="検討会等参加",IF($E123="","",TIME(HOUR($G123-$E123),ROUNDUP(MINUTE($G123-$E123)/30,0)*30,0)*24),""),IF(OR(【2】見・謝金!$E123&lt;&gt;$E123,【2】見・謝金!$G123&lt;&gt;$G123),TIME(HOUR($G123-$E123),ROUNDUP(MINUTE($G123-$E123)/30,0)*30,0)*24,IF($Q123&lt;&gt;"検討会等参加","",【2】見・謝金!$U123)))</f>
        <v/>
      </c>
      <c r="V123" s="526" t="str">
        <f>IF($U123="","",IF(OR($M123="",$O123=""),"",VLOOKUP($O123,単価表!$A$5:$C$11,MATCH($M123,単価表!$A$5:$C$5,0),0)/2))</f>
        <v/>
      </c>
      <c r="W123" s="493" t="str">
        <f t="shared" si="9"/>
        <v/>
      </c>
      <c r="X123" s="486" t="str">
        <f>IF(【2】見・謝金!X123="","",【2】見・謝金!X123)</f>
        <v/>
      </c>
      <c r="Y123" s="527" t="str">
        <f>IF(【2】見・謝金!Y123="","",【2】見・謝金!Y123)</f>
        <v/>
      </c>
      <c r="Z123" s="485" t="str">
        <f>IF(【2】見・謝金!Z123="","",【2】見・謝金!Z123)</f>
        <v/>
      </c>
      <c r="AA123" s="493" t="str">
        <f t="shared" si="10"/>
        <v/>
      </c>
      <c r="AB123" s="493" t="str">
        <f t="shared" si="11"/>
        <v/>
      </c>
      <c r="AC123" s="528" t="str">
        <f>IF(【2】見・謝金!AC123="","",【2】見・謝金!AC123)</f>
        <v/>
      </c>
      <c r="AD123" s="484" t="str">
        <f>IF(【2】見・謝金!AD123="","",【2】見・謝金!AD123)</f>
        <v/>
      </c>
      <c r="AE123" s="493" t="str">
        <f t="shared" si="12"/>
        <v/>
      </c>
      <c r="AF123" s="493"/>
      <c r="AG123" s="493" t="str">
        <f t="shared" si="13"/>
        <v/>
      </c>
      <c r="AH123" s="525" t="str">
        <f>IF(【2】見・謝金!$AH123="",IF($Q123="講習料",IF($E123="","",TIME(HOUR($G123-$E123),ROUNDUP(MINUTE($G123-$E123)/30,0)*30,0)*24),""),IF(OR(【2】見・謝金!$E123&lt;&gt;$E123,【2】見・謝金!$G123&lt;&gt;$G123),TIME(HOUR($G123-$E123),ROUNDUP(MINUTE($G123-$E123)/30,0)*30,0)*24,IF($Q123&lt;&gt;"講習料","",【2】見・謝金!$AH123)))</f>
        <v/>
      </c>
      <c r="AI123" s="526" t="str">
        <f>IF($AH123="","",IF(OR($O123="",$M123=""),"",IF($P123="サブ",VLOOKUP($O123,単価表!$A$34:$C$38,MATCH($M123,単価表!$A$34:$C$34,0),0)/2,VLOOKUP($O123,単価表!$A$34:$C$38,MATCH($M123,単価表!$A$34:$C$34,0),0))))</f>
        <v/>
      </c>
      <c r="AJ123" s="493" t="str">
        <f t="shared" si="14"/>
        <v/>
      </c>
      <c r="AK123" s="525" t="str">
        <f>IF(【2】見・謝金!$AK123="",IF($Q123="検討会(法人参加)",IF($E123="","",TIME(HOUR($G123-$E123),ROUNDUP(MINUTE($G123-$E123)/30,0)*30,0)*24),""),IF(OR(【2】見・謝金!$E123&lt;&gt;$E123,【2】見・謝金!$G123&lt;&gt;$G123),TIME(HOUR($G123-$E123),ROUNDUP(MINUTE($G123-$E123)/30,0)*30,0)*24,IF($Q123&lt;&gt;"検討会(法人参加)","",【2】見・謝金!$AK123)))</f>
        <v/>
      </c>
      <c r="AL123" s="595" t="str">
        <f>IF($AK123="","",IF(OR($O123="",$M123=""),"",VLOOKUP($O123,単価表!$A$34:$C$38,MATCH($M123,単価表!$A$34:$C$34,0),0)/2))</f>
        <v/>
      </c>
      <c r="AM123" s="493" t="str">
        <f t="shared" si="15"/>
        <v/>
      </c>
      <c r="AN123" s="529"/>
      <c r="AO123" s="508" t="str">
        <f>IF(【2】見・謝金!$AO123="","",【2】見・謝金!$AO123)</f>
        <v/>
      </c>
    </row>
    <row r="124" spans="4:41" ht="27.75" customHeight="1">
      <c r="D124" s="695" t="str">
        <f>IF(【2】見・謝金!D124="","",【2】見・謝金!D124)</f>
        <v/>
      </c>
      <c r="E124" s="531" t="str">
        <f>IF(【2】見・謝金!E124="","",【2】見・謝金!E124)</f>
        <v/>
      </c>
      <c r="F124" s="482" t="s">
        <v>257</v>
      </c>
      <c r="G124" s="483" t="str">
        <f>IF(【2】見・謝金!G124="","",【2】見・謝金!G124)</f>
        <v/>
      </c>
      <c r="H124" s="484" t="str">
        <f>IF(【2】見・謝金!H124="","",【2】見・謝金!H124)</f>
        <v/>
      </c>
      <c r="I124" s="1046" t="str">
        <f>IF(【2】見・謝金!I124="","",【2】見・謝金!I124)</f>
        <v/>
      </c>
      <c r="J124" s="1046"/>
      <c r="K124" s="496" t="str">
        <f>IF(【2】見・謝金!K124="","",【2】見・謝金!K124)</f>
        <v/>
      </c>
      <c r="L124" s="496" t="str">
        <f>IF(【2】見・謝金!L124="","",【2】見・謝金!L124)</f>
        <v/>
      </c>
      <c r="M124" s="484" t="str">
        <f>IF(【2】見・謝金!M124="","",【2】見・謝金!M124)</f>
        <v/>
      </c>
      <c r="N124" s="486" t="str">
        <f>IF(【2】見・謝金!N124="","",【2】見・謝金!N124)</f>
        <v/>
      </c>
      <c r="O124" s="523" t="str">
        <f>IF(【2】見・謝金!O124="","",【2】見・謝金!O124)</f>
        <v/>
      </c>
      <c r="P124" s="523" t="str">
        <f>IF(【2】見・謝金!P124="","",【2】見・謝金!P124)</f>
        <v/>
      </c>
      <c r="Q124" s="524" t="str">
        <f>IF(【2】見・謝金!Q124="","",【2】見・謝金!Q124)</f>
        <v/>
      </c>
      <c r="R124" s="530" t="str">
        <f>IF(【2】見・謝金!$R124="",IF($Q124="講師",IF($E124="","",TIME(HOUR($G124-$E124),ROUNDUP(MINUTE($G124-$E124)/30,0)*30,0)*24),""),IF(OR(【2】見・謝金!$E124&lt;&gt;$E124,【2】見・謝金!$G124&lt;&gt;$G124),TIME(HOUR($G124-$E124),ROUNDUP(MINUTE($G124-$E124)/30,0)*30,0)*24,IF($Q124&lt;&gt;"講師","",【2】見・謝金!$R124)))</f>
        <v/>
      </c>
      <c r="S124" s="526" t="str">
        <f>IF($R124="","",IF(OR($O124="",$M124=""),"",IF($P124="サブ",VLOOKUP($O124,単価表!$A$5:$C$14,MATCH($M124,単価表!$A$5:$C$5,0),0)/2,VLOOKUP($O124,単価表!$A$5:$C$14,MATCH($M124,単価表!$A$5:$C$5,0),0))))</f>
        <v/>
      </c>
      <c r="T124" s="493" t="str">
        <f t="shared" si="8"/>
        <v/>
      </c>
      <c r="U124" s="530" t="str">
        <f>IF(【2】見・謝金!$U124="",IF($Q124="検討会等参加",IF($E124="","",TIME(HOUR($G124-$E124),ROUNDUP(MINUTE($G124-$E124)/30,0)*30,0)*24),""),IF(OR(【2】見・謝金!$E124&lt;&gt;$E124,【2】見・謝金!$G124&lt;&gt;$G124),TIME(HOUR($G124-$E124),ROUNDUP(MINUTE($G124-$E124)/30,0)*30,0)*24,IF($Q124&lt;&gt;"検討会等参加","",【2】見・謝金!$U124)))</f>
        <v/>
      </c>
      <c r="V124" s="526" t="str">
        <f>IF($U124="","",IF(OR($M124="",$O124=""),"",VLOOKUP($O124,単価表!$A$5:$C$11,MATCH($M124,単価表!$A$5:$C$5,0),0)/2))</f>
        <v/>
      </c>
      <c r="W124" s="493" t="str">
        <f t="shared" si="9"/>
        <v/>
      </c>
      <c r="X124" s="486" t="str">
        <f>IF(【2】見・謝金!X124="","",【2】見・謝金!X124)</f>
        <v/>
      </c>
      <c r="Y124" s="527" t="str">
        <f>IF(【2】見・謝金!Y124="","",【2】見・謝金!Y124)</f>
        <v/>
      </c>
      <c r="Z124" s="484" t="str">
        <f>IF(【2】見・謝金!Z124="","",【2】見・謝金!Z124)</f>
        <v/>
      </c>
      <c r="AA124" s="493" t="str">
        <f t="shared" si="10"/>
        <v/>
      </c>
      <c r="AB124" s="493" t="str">
        <f t="shared" si="11"/>
        <v/>
      </c>
      <c r="AC124" s="528" t="str">
        <f>IF(【2】見・謝金!AC124="","",【2】見・謝金!AC124)</f>
        <v/>
      </c>
      <c r="AD124" s="484" t="str">
        <f>IF(【2】見・謝金!AD124="","",【2】見・謝金!AD124)</f>
        <v/>
      </c>
      <c r="AE124" s="493" t="str">
        <f t="shared" si="12"/>
        <v/>
      </c>
      <c r="AF124" s="493"/>
      <c r="AG124" s="493" t="str">
        <f t="shared" si="13"/>
        <v/>
      </c>
      <c r="AH124" s="530" t="str">
        <f>IF(【2】見・謝金!$AH124="",IF($Q124="講習料",IF($E124="","",TIME(HOUR($G124-$E124),ROUNDUP(MINUTE($G124-$E124)/30,0)*30,0)*24),""),IF(OR(【2】見・謝金!$E124&lt;&gt;$E124,【2】見・謝金!$G124&lt;&gt;$G124),TIME(HOUR($G124-$E124),ROUNDUP(MINUTE($G124-$E124)/30,0)*30,0)*24,IF($Q124&lt;&gt;"講習料","",【2】見・謝金!$AH124)))</f>
        <v/>
      </c>
      <c r="AI124" s="526" t="str">
        <f>IF($AH124="","",IF(OR($O124="",$M124=""),"",IF($P124="サブ",VLOOKUP($O124,単価表!$A$34:$C$38,MATCH($M124,単価表!$A$34:$C$34,0),0)/2,VLOOKUP($O124,単価表!$A$34:$C$38,MATCH($M124,単価表!$A$34:$C$34,0),0))))</f>
        <v/>
      </c>
      <c r="AJ124" s="493" t="str">
        <f t="shared" si="14"/>
        <v/>
      </c>
      <c r="AK124" s="530" t="str">
        <f>IF(【2】見・謝金!$AK124="",IF($Q124="検討会(法人参加)",IF($E124="","",TIME(HOUR($G124-$E124),ROUNDUP(MINUTE($G124-$E124)/30,0)*30,0)*24),""),IF(OR(【2】見・謝金!$E124&lt;&gt;$E124,【2】見・謝金!$G124&lt;&gt;$G124),TIME(HOUR($G124-$E124),ROUNDUP(MINUTE($G124-$E124)/30,0)*30,0)*24,IF($Q124&lt;&gt;"検討会(法人参加)","",【2】見・謝金!$AK124)))</f>
        <v/>
      </c>
      <c r="AL124" s="593" t="str">
        <f>IF($AK124="","",IF(OR($O124="",$M124=""),"",VLOOKUP($O124,単価表!$A$34:$C$38,MATCH($M124,単価表!$A$34:$C$34,0),0)/2))</f>
        <v/>
      </c>
      <c r="AM124" s="493" t="str">
        <f t="shared" si="15"/>
        <v/>
      </c>
      <c r="AN124" s="529"/>
      <c r="AO124" s="508" t="str">
        <f>IF(【2】見・謝金!$AO124="","",【2】見・謝金!$AO124)</f>
        <v/>
      </c>
    </row>
    <row r="125" spans="4:41" ht="27.75" customHeight="1">
      <c r="D125" s="695" t="str">
        <f>IF(【2】見・謝金!D125="","",【2】見・謝金!D125)</f>
        <v/>
      </c>
      <c r="E125" s="531" t="str">
        <f>IF(【2】見・謝金!E125="","",【2】見・謝金!E125)</f>
        <v/>
      </c>
      <c r="F125" s="482" t="s">
        <v>258</v>
      </c>
      <c r="G125" s="483" t="str">
        <f>IF(【2】見・謝金!G125="","",【2】見・謝金!G125)</f>
        <v/>
      </c>
      <c r="H125" s="484" t="str">
        <f>IF(【2】見・謝金!H125="","",【2】見・謝金!H125)</f>
        <v/>
      </c>
      <c r="I125" s="1046" t="str">
        <f>IF(【2】見・謝金!I125="","",【2】見・謝金!I125)</f>
        <v/>
      </c>
      <c r="J125" s="1046"/>
      <c r="K125" s="496" t="str">
        <f>IF(【2】見・謝金!K125="","",【2】見・謝金!K125)</f>
        <v/>
      </c>
      <c r="L125" s="496" t="str">
        <f>IF(【2】見・謝金!L125="","",【2】見・謝金!L125)</f>
        <v/>
      </c>
      <c r="M125" s="485" t="str">
        <f>IF(【2】見・謝金!M125="","",【2】見・謝金!M125)</f>
        <v/>
      </c>
      <c r="N125" s="486" t="str">
        <f>IF(【2】見・謝金!N125="","",【2】見・謝金!N125)</f>
        <v/>
      </c>
      <c r="O125" s="523" t="str">
        <f>IF(【2】見・謝金!O125="","",【2】見・謝金!O125)</f>
        <v/>
      </c>
      <c r="P125" s="523" t="str">
        <f>IF(【2】見・謝金!P125="","",【2】見・謝金!P125)</f>
        <v/>
      </c>
      <c r="Q125" s="524" t="str">
        <f>IF(【2】見・謝金!Q125="","",【2】見・謝金!Q125)</f>
        <v/>
      </c>
      <c r="R125" s="525" t="str">
        <f>IF(【2】見・謝金!$R125="",IF($Q125="講師",IF($E125="","",TIME(HOUR($G125-$E125),ROUNDUP(MINUTE($G125-$E125)/30,0)*30,0)*24),""),IF(OR(【2】見・謝金!$E125&lt;&gt;$E125,【2】見・謝金!$G125&lt;&gt;$G125),TIME(HOUR($G125-$E125),ROUNDUP(MINUTE($G125-$E125)/30,0)*30,0)*24,IF($Q125&lt;&gt;"講師","",【2】見・謝金!$R125)))</f>
        <v/>
      </c>
      <c r="S125" s="526" t="str">
        <f>IF($R125="","",IF(OR($O125="",$M125=""),"",IF($P125="サブ",VLOOKUP($O125,単価表!$A$5:$C$14,MATCH($M125,単価表!$A$5:$C$5,0),0)/2,VLOOKUP($O125,単価表!$A$5:$C$14,MATCH($M125,単価表!$A$5:$C$5,0),0))))</f>
        <v/>
      </c>
      <c r="T125" s="493" t="str">
        <f t="shared" si="8"/>
        <v/>
      </c>
      <c r="U125" s="525" t="str">
        <f>IF(【2】見・謝金!$U125="",IF($Q125="検討会等参加",IF($E125="","",TIME(HOUR($G125-$E125),ROUNDUP(MINUTE($G125-$E125)/30,0)*30,0)*24),""),IF(OR(【2】見・謝金!$E125&lt;&gt;$E125,【2】見・謝金!$G125&lt;&gt;$G125),TIME(HOUR($G125-$E125),ROUNDUP(MINUTE($G125-$E125)/30,0)*30,0)*24,IF($Q125&lt;&gt;"検討会等参加","",【2】見・謝金!$U125)))</f>
        <v/>
      </c>
      <c r="V125" s="526" t="str">
        <f>IF($U125="","",IF(OR($M125="",$O125=""),"",VLOOKUP($O125,単価表!$A$5:$C$11,MATCH($M125,単価表!$A$5:$C$5,0),0)/2))</f>
        <v/>
      </c>
      <c r="W125" s="493" t="str">
        <f t="shared" si="9"/>
        <v/>
      </c>
      <c r="X125" s="486" t="str">
        <f>IF(【2】見・謝金!X125="","",【2】見・謝金!X125)</f>
        <v/>
      </c>
      <c r="Y125" s="527" t="str">
        <f>IF(【2】見・謝金!Y125="","",【2】見・謝金!Y125)</f>
        <v/>
      </c>
      <c r="Z125" s="485" t="str">
        <f>IF(【2】見・謝金!Z125="","",【2】見・謝金!Z125)</f>
        <v/>
      </c>
      <c r="AA125" s="493" t="str">
        <f t="shared" si="10"/>
        <v/>
      </c>
      <c r="AB125" s="493" t="str">
        <f t="shared" si="11"/>
        <v/>
      </c>
      <c r="AC125" s="528" t="str">
        <f>IF(【2】見・謝金!AC125="","",【2】見・謝金!AC125)</f>
        <v/>
      </c>
      <c r="AD125" s="484" t="str">
        <f>IF(【2】見・謝金!AD125="","",【2】見・謝金!AD125)</f>
        <v/>
      </c>
      <c r="AE125" s="493" t="str">
        <f t="shared" si="12"/>
        <v/>
      </c>
      <c r="AF125" s="493"/>
      <c r="AG125" s="493" t="str">
        <f t="shared" si="13"/>
        <v/>
      </c>
      <c r="AH125" s="525" t="str">
        <f>IF(【2】見・謝金!$AH125="",IF($Q125="講習料",IF($E125="","",TIME(HOUR($G125-$E125),ROUNDUP(MINUTE($G125-$E125)/30,0)*30,0)*24),""),IF(OR(【2】見・謝金!$E125&lt;&gt;$E125,【2】見・謝金!$G125&lt;&gt;$G125),TIME(HOUR($G125-$E125),ROUNDUP(MINUTE($G125-$E125)/30,0)*30,0)*24,IF($Q125&lt;&gt;"講習料","",【2】見・謝金!$AH125)))</f>
        <v/>
      </c>
      <c r="AI125" s="526" t="str">
        <f>IF($AH125="","",IF(OR($O125="",$M125=""),"",IF($P125="サブ",VLOOKUP($O125,単価表!$A$34:$C$38,MATCH($M125,単価表!$A$34:$C$34,0),0)/2,VLOOKUP($O125,単価表!$A$34:$C$38,MATCH($M125,単価表!$A$34:$C$34,0),0))))</f>
        <v/>
      </c>
      <c r="AJ125" s="493" t="str">
        <f t="shared" si="14"/>
        <v/>
      </c>
      <c r="AK125" s="525" t="str">
        <f>IF(【2】見・謝金!$AK125="",IF($Q125="検討会(法人参加)",IF($E125="","",TIME(HOUR($G125-$E125),ROUNDUP(MINUTE($G125-$E125)/30,0)*30,0)*24),""),IF(OR(【2】見・謝金!$E125&lt;&gt;$E125,【2】見・謝金!$G125&lt;&gt;$G125),TIME(HOUR($G125-$E125),ROUNDUP(MINUTE($G125-$E125)/30,0)*30,0)*24,IF($Q125&lt;&gt;"検討会(法人参加)","",【2】見・謝金!$AK125)))</f>
        <v/>
      </c>
      <c r="AL125" s="595" t="str">
        <f>IF($AK125="","",IF(OR($O125="",$M125=""),"",VLOOKUP($O125,単価表!$A$34:$C$38,MATCH($M125,単価表!$A$34:$C$34,0),0)/2))</f>
        <v/>
      </c>
      <c r="AM125" s="493" t="str">
        <f t="shared" si="15"/>
        <v/>
      </c>
      <c r="AN125" s="529"/>
      <c r="AO125" s="508" t="str">
        <f>IF(【2】見・謝金!$AO125="","",【2】見・謝金!$AO125)</f>
        <v/>
      </c>
    </row>
    <row r="126" spans="4:41" ht="27.75" customHeight="1">
      <c r="D126" s="695" t="str">
        <f>IF(【2】見・謝金!D126="","",【2】見・謝金!D126)</f>
        <v/>
      </c>
      <c r="E126" s="531" t="str">
        <f>IF(【2】見・謝金!E126="","",【2】見・謝金!E126)</f>
        <v/>
      </c>
      <c r="F126" s="482" t="s">
        <v>257</v>
      </c>
      <c r="G126" s="483" t="str">
        <f>IF(【2】見・謝金!G126="","",【2】見・謝金!G126)</f>
        <v/>
      </c>
      <c r="H126" s="484" t="str">
        <f>IF(【2】見・謝金!H126="","",【2】見・謝金!H126)</f>
        <v/>
      </c>
      <c r="I126" s="1046" t="str">
        <f>IF(【2】見・謝金!I126="","",【2】見・謝金!I126)</f>
        <v/>
      </c>
      <c r="J126" s="1046"/>
      <c r="K126" s="496" t="str">
        <f>IF(【2】見・謝金!K126="","",【2】見・謝金!K126)</f>
        <v/>
      </c>
      <c r="L126" s="496" t="str">
        <f>IF(【2】見・謝金!L126="","",【2】見・謝金!L126)</f>
        <v/>
      </c>
      <c r="M126" s="484" t="str">
        <f>IF(【2】見・謝金!M126="","",【2】見・謝金!M126)</f>
        <v/>
      </c>
      <c r="N126" s="486" t="str">
        <f>IF(【2】見・謝金!N126="","",【2】見・謝金!N126)</f>
        <v/>
      </c>
      <c r="O126" s="523" t="str">
        <f>IF(【2】見・謝金!O126="","",【2】見・謝金!O126)</f>
        <v/>
      </c>
      <c r="P126" s="523" t="str">
        <f>IF(【2】見・謝金!P126="","",【2】見・謝金!P126)</f>
        <v/>
      </c>
      <c r="Q126" s="524" t="str">
        <f>IF(【2】見・謝金!Q126="","",【2】見・謝金!Q126)</f>
        <v/>
      </c>
      <c r="R126" s="530" t="str">
        <f>IF(【2】見・謝金!$R126="",IF($Q126="講師",IF($E126="","",TIME(HOUR($G126-$E126),ROUNDUP(MINUTE($G126-$E126)/30,0)*30,0)*24),""),IF(OR(【2】見・謝金!$E126&lt;&gt;$E126,【2】見・謝金!$G126&lt;&gt;$G126),TIME(HOUR($G126-$E126),ROUNDUP(MINUTE($G126-$E126)/30,0)*30,0)*24,IF($Q126&lt;&gt;"講師","",【2】見・謝金!$R126)))</f>
        <v/>
      </c>
      <c r="S126" s="526" t="str">
        <f>IF($R126="","",IF(OR($O126="",$M126=""),"",IF($P126="サブ",VLOOKUP($O126,単価表!$A$5:$C$14,MATCH($M126,単価表!$A$5:$C$5,0),0)/2,VLOOKUP($O126,単価表!$A$5:$C$14,MATCH($M126,単価表!$A$5:$C$5,0),0))))</f>
        <v/>
      </c>
      <c r="T126" s="493" t="str">
        <f t="shared" si="8"/>
        <v/>
      </c>
      <c r="U126" s="530" t="str">
        <f>IF(【2】見・謝金!$U126="",IF($Q126="検討会等参加",IF($E126="","",TIME(HOUR($G126-$E126),ROUNDUP(MINUTE($G126-$E126)/30,0)*30,0)*24),""),IF(OR(【2】見・謝金!$E126&lt;&gt;$E126,【2】見・謝金!$G126&lt;&gt;$G126),TIME(HOUR($G126-$E126),ROUNDUP(MINUTE($G126-$E126)/30,0)*30,0)*24,IF($Q126&lt;&gt;"検討会等参加","",【2】見・謝金!$U126)))</f>
        <v/>
      </c>
      <c r="V126" s="526" t="str">
        <f>IF($U126="","",IF(OR($M126="",$O126=""),"",VLOOKUP($O126,単価表!$A$5:$C$11,MATCH($M126,単価表!$A$5:$C$5,0),0)/2))</f>
        <v/>
      </c>
      <c r="W126" s="493" t="str">
        <f t="shared" si="9"/>
        <v/>
      </c>
      <c r="X126" s="486" t="str">
        <f>IF(【2】見・謝金!X126="","",【2】見・謝金!X126)</f>
        <v/>
      </c>
      <c r="Y126" s="527" t="str">
        <f>IF(【2】見・謝金!Y126="","",【2】見・謝金!Y126)</f>
        <v/>
      </c>
      <c r="Z126" s="484" t="str">
        <f>IF(【2】見・謝金!Z126="","",【2】見・謝金!Z126)</f>
        <v/>
      </c>
      <c r="AA126" s="493" t="str">
        <f t="shared" si="10"/>
        <v/>
      </c>
      <c r="AB126" s="493" t="str">
        <f t="shared" si="11"/>
        <v/>
      </c>
      <c r="AC126" s="528" t="str">
        <f>IF(【2】見・謝金!AC126="","",【2】見・謝金!AC126)</f>
        <v/>
      </c>
      <c r="AD126" s="484" t="str">
        <f>IF(【2】見・謝金!AD126="","",【2】見・謝金!AD126)</f>
        <v/>
      </c>
      <c r="AE126" s="493" t="str">
        <f t="shared" si="12"/>
        <v/>
      </c>
      <c r="AF126" s="493"/>
      <c r="AG126" s="493" t="str">
        <f t="shared" si="13"/>
        <v/>
      </c>
      <c r="AH126" s="530" t="str">
        <f>IF(【2】見・謝金!$AH126="",IF($Q126="講習料",IF($E126="","",TIME(HOUR($G126-$E126),ROUNDUP(MINUTE($G126-$E126)/30,0)*30,0)*24),""),IF(OR(【2】見・謝金!$E126&lt;&gt;$E126,【2】見・謝金!$G126&lt;&gt;$G126),TIME(HOUR($G126-$E126),ROUNDUP(MINUTE($G126-$E126)/30,0)*30,0)*24,IF($Q126&lt;&gt;"講習料","",【2】見・謝金!$AH126)))</f>
        <v/>
      </c>
      <c r="AI126" s="526" t="str">
        <f>IF($AH126="","",IF(OR($O126="",$M126=""),"",IF($P126="サブ",VLOOKUP($O126,単価表!$A$34:$C$38,MATCH($M126,単価表!$A$34:$C$34,0),0)/2,VLOOKUP($O126,単価表!$A$34:$C$38,MATCH($M126,単価表!$A$34:$C$34,0),0))))</f>
        <v/>
      </c>
      <c r="AJ126" s="493" t="str">
        <f t="shared" si="14"/>
        <v/>
      </c>
      <c r="AK126" s="530" t="str">
        <f>IF(【2】見・謝金!$AK126="",IF($Q126="検討会(法人参加)",IF($E126="","",TIME(HOUR($G126-$E126),ROUNDUP(MINUTE($G126-$E126)/30,0)*30,0)*24),""),IF(OR(【2】見・謝金!$E126&lt;&gt;$E126,【2】見・謝金!$G126&lt;&gt;$G126),TIME(HOUR($G126-$E126),ROUNDUP(MINUTE($G126-$E126)/30,0)*30,0)*24,IF($Q126&lt;&gt;"検討会(法人参加)","",【2】見・謝金!$AK126)))</f>
        <v/>
      </c>
      <c r="AL126" s="593" t="str">
        <f>IF($AK126="","",IF(OR($O126="",$M126=""),"",VLOOKUP($O126,単価表!$A$34:$C$38,MATCH($M126,単価表!$A$34:$C$34,0),0)/2))</f>
        <v/>
      </c>
      <c r="AM126" s="493" t="str">
        <f t="shared" si="15"/>
        <v/>
      </c>
      <c r="AN126" s="529"/>
      <c r="AO126" s="508" t="str">
        <f>IF(【2】見・謝金!$AO126="","",【2】見・謝金!$AO126)</f>
        <v/>
      </c>
    </row>
    <row r="127" spans="4:41" ht="27.75" customHeight="1">
      <c r="D127" s="695" t="str">
        <f>IF(【2】見・謝金!D127="","",【2】見・謝金!D127)</f>
        <v/>
      </c>
      <c r="E127" s="531" t="str">
        <f>IF(【2】見・謝金!E127="","",【2】見・謝金!E127)</f>
        <v/>
      </c>
      <c r="F127" s="482" t="s">
        <v>258</v>
      </c>
      <c r="G127" s="483" t="str">
        <f>IF(【2】見・謝金!G127="","",【2】見・謝金!G127)</f>
        <v/>
      </c>
      <c r="H127" s="484" t="str">
        <f>IF(【2】見・謝金!H127="","",【2】見・謝金!H127)</f>
        <v/>
      </c>
      <c r="I127" s="1046" t="str">
        <f>IF(【2】見・謝金!I127="","",【2】見・謝金!I127)</f>
        <v/>
      </c>
      <c r="J127" s="1046"/>
      <c r="K127" s="496" t="str">
        <f>IF(【2】見・謝金!K127="","",【2】見・謝金!K127)</f>
        <v/>
      </c>
      <c r="L127" s="496" t="str">
        <f>IF(【2】見・謝金!L127="","",【2】見・謝金!L127)</f>
        <v/>
      </c>
      <c r="M127" s="485" t="str">
        <f>IF(【2】見・謝金!M127="","",【2】見・謝金!M127)</f>
        <v/>
      </c>
      <c r="N127" s="486" t="str">
        <f>IF(【2】見・謝金!N127="","",【2】見・謝金!N127)</f>
        <v/>
      </c>
      <c r="O127" s="523" t="str">
        <f>IF(【2】見・謝金!O127="","",【2】見・謝金!O127)</f>
        <v/>
      </c>
      <c r="P127" s="523" t="str">
        <f>IF(【2】見・謝金!P127="","",【2】見・謝金!P127)</f>
        <v/>
      </c>
      <c r="Q127" s="524" t="str">
        <f>IF(【2】見・謝金!Q127="","",【2】見・謝金!Q127)</f>
        <v/>
      </c>
      <c r="R127" s="525" t="str">
        <f>IF(【2】見・謝金!$R127="",IF($Q127="講師",IF($E127="","",TIME(HOUR($G127-$E127),ROUNDUP(MINUTE($G127-$E127)/30,0)*30,0)*24),""),IF(OR(【2】見・謝金!$E127&lt;&gt;$E127,【2】見・謝金!$G127&lt;&gt;$G127),TIME(HOUR($G127-$E127),ROUNDUP(MINUTE($G127-$E127)/30,0)*30,0)*24,IF($Q127&lt;&gt;"講師","",【2】見・謝金!$R127)))</f>
        <v/>
      </c>
      <c r="S127" s="526" t="str">
        <f>IF($R127="","",IF(OR($O127="",$M127=""),"",IF($P127="サブ",VLOOKUP($O127,単価表!$A$5:$C$14,MATCH($M127,単価表!$A$5:$C$5,0),0)/2,VLOOKUP($O127,単価表!$A$5:$C$14,MATCH($M127,単価表!$A$5:$C$5,0),0))))</f>
        <v/>
      </c>
      <c r="T127" s="493" t="str">
        <f t="shared" si="8"/>
        <v/>
      </c>
      <c r="U127" s="525" t="str">
        <f>IF(【2】見・謝金!$U127="",IF($Q127="検討会等参加",IF($E127="","",TIME(HOUR($G127-$E127),ROUNDUP(MINUTE($G127-$E127)/30,0)*30,0)*24),""),IF(OR(【2】見・謝金!$E127&lt;&gt;$E127,【2】見・謝金!$G127&lt;&gt;$G127),TIME(HOUR($G127-$E127),ROUNDUP(MINUTE($G127-$E127)/30,0)*30,0)*24,IF($Q127&lt;&gt;"検討会等参加","",【2】見・謝金!$U127)))</f>
        <v/>
      </c>
      <c r="V127" s="526" t="str">
        <f>IF($U127="","",IF(OR($M127="",$O127=""),"",VLOOKUP($O127,単価表!$A$5:$C$11,MATCH($M127,単価表!$A$5:$C$5,0),0)/2))</f>
        <v/>
      </c>
      <c r="W127" s="493" t="str">
        <f t="shared" si="9"/>
        <v/>
      </c>
      <c r="X127" s="486" t="str">
        <f>IF(【2】見・謝金!X127="","",【2】見・謝金!X127)</f>
        <v/>
      </c>
      <c r="Y127" s="527" t="str">
        <f>IF(【2】見・謝金!Y127="","",【2】見・謝金!Y127)</f>
        <v/>
      </c>
      <c r="Z127" s="485" t="str">
        <f>IF(【2】見・謝金!Z127="","",【2】見・謝金!Z127)</f>
        <v/>
      </c>
      <c r="AA127" s="493" t="str">
        <f t="shared" si="10"/>
        <v/>
      </c>
      <c r="AB127" s="493" t="str">
        <f t="shared" si="11"/>
        <v/>
      </c>
      <c r="AC127" s="528" t="str">
        <f>IF(【2】見・謝金!AC127="","",【2】見・謝金!AC127)</f>
        <v/>
      </c>
      <c r="AD127" s="484" t="str">
        <f>IF(【2】見・謝金!AD127="","",【2】見・謝金!AD127)</f>
        <v/>
      </c>
      <c r="AE127" s="493" t="str">
        <f t="shared" si="12"/>
        <v/>
      </c>
      <c r="AF127" s="493"/>
      <c r="AG127" s="493" t="str">
        <f t="shared" si="13"/>
        <v/>
      </c>
      <c r="AH127" s="525" t="str">
        <f>IF(【2】見・謝金!$AH127="",IF($Q127="講習料",IF($E127="","",TIME(HOUR($G127-$E127),ROUNDUP(MINUTE($G127-$E127)/30,0)*30,0)*24),""),IF(OR(【2】見・謝金!$E127&lt;&gt;$E127,【2】見・謝金!$G127&lt;&gt;$G127),TIME(HOUR($G127-$E127),ROUNDUP(MINUTE($G127-$E127)/30,0)*30,0)*24,IF($Q127&lt;&gt;"講習料","",【2】見・謝金!$AH127)))</f>
        <v/>
      </c>
      <c r="AI127" s="526" t="str">
        <f>IF($AH127="","",IF(OR($O127="",$M127=""),"",IF($P127="サブ",VLOOKUP($O127,単価表!$A$34:$C$38,MATCH($M127,単価表!$A$34:$C$34,0),0)/2,VLOOKUP($O127,単価表!$A$34:$C$38,MATCH($M127,単価表!$A$34:$C$34,0),0))))</f>
        <v/>
      </c>
      <c r="AJ127" s="493" t="str">
        <f t="shared" si="14"/>
        <v/>
      </c>
      <c r="AK127" s="525" t="str">
        <f>IF(【2】見・謝金!$AK127="",IF($Q127="検討会(法人参加)",IF($E127="","",TIME(HOUR($G127-$E127),ROUNDUP(MINUTE($G127-$E127)/30,0)*30,0)*24),""),IF(OR(【2】見・謝金!$E127&lt;&gt;$E127,【2】見・謝金!$G127&lt;&gt;$G127),TIME(HOUR($G127-$E127),ROUNDUP(MINUTE($G127-$E127)/30,0)*30,0)*24,IF($Q127&lt;&gt;"検討会(法人参加)","",【2】見・謝金!$AK127)))</f>
        <v/>
      </c>
      <c r="AL127" s="595" t="str">
        <f>IF($AK127="","",IF(OR($O127="",$M127=""),"",VLOOKUP($O127,単価表!$A$34:$C$38,MATCH($M127,単価表!$A$34:$C$34,0),0)/2))</f>
        <v/>
      </c>
      <c r="AM127" s="493" t="str">
        <f t="shared" si="15"/>
        <v/>
      </c>
      <c r="AN127" s="529"/>
      <c r="AO127" s="508" t="str">
        <f>IF(【2】見・謝金!$AO127="","",【2】見・謝金!$AO127)</f>
        <v/>
      </c>
    </row>
    <row r="128" spans="4:41" ht="27.75" customHeight="1">
      <c r="D128" s="695" t="str">
        <f>IF(【2】見・謝金!D128="","",【2】見・謝金!D128)</f>
        <v/>
      </c>
      <c r="E128" s="531" t="str">
        <f>IF(【2】見・謝金!E128="","",【2】見・謝金!E128)</f>
        <v/>
      </c>
      <c r="F128" s="482" t="s">
        <v>257</v>
      </c>
      <c r="G128" s="483" t="str">
        <f>IF(【2】見・謝金!G128="","",【2】見・謝金!G128)</f>
        <v/>
      </c>
      <c r="H128" s="484" t="str">
        <f>IF(【2】見・謝金!H128="","",【2】見・謝金!H128)</f>
        <v/>
      </c>
      <c r="I128" s="1046" t="str">
        <f>IF(【2】見・謝金!I128="","",【2】見・謝金!I128)</f>
        <v/>
      </c>
      <c r="J128" s="1046"/>
      <c r="K128" s="496" t="str">
        <f>IF(【2】見・謝金!K128="","",【2】見・謝金!K128)</f>
        <v/>
      </c>
      <c r="L128" s="496" t="str">
        <f>IF(【2】見・謝金!L128="","",【2】見・謝金!L128)</f>
        <v/>
      </c>
      <c r="M128" s="484" t="str">
        <f>IF(【2】見・謝金!M128="","",【2】見・謝金!M128)</f>
        <v/>
      </c>
      <c r="N128" s="486" t="str">
        <f>IF(【2】見・謝金!N128="","",【2】見・謝金!N128)</f>
        <v/>
      </c>
      <c r="O128" s="523" t="str">
        <f>IF(【2】見・謝金!O128="","",【2】見・謝金!O128)</f>
        <v/>
      </c>
      <c r="P128" s="523" t="str">
        <f>IF(【2】見・謝金!P128="","",【2】見・謝金!P128)</f>
        <v/>
      </c>
      <c r="Q128" s="524" t="str">
        <f>IF(【2】見・謝金!Q128="","",【2】見・謝金!Q128)</f>
        <v/>
      </c>
      <c r="R128" s="530" t="str">
        <f>IF(【2】見・謝金!$R128="",IF($Q128="講師",IF($E128="","",TIME(HOUR($G128-$E128),ROUNDUP(MINUTE($G128-$E128)/30,0)*30,0)*24),""),IF(OR(【2】見・謝金!$E128&lt;&gt;$E128,【2】見・謝金!$G128&lt;&gt;$G128),TIME(HOUR($G128-$E128),ROUNDUP(MINUTE($G128-$E128)/30,0)*30,0)*24,IF($Q128&lt;&gt;"講師","",【2】見・謝金!$R128)))</f>
        <v/>
      </c>
      <c r="S128" s="526" t="str">
        <f>IF($R128="","",IF(OR($O128="",$M128=""),"",IF($P128="サブ",VLOOKUP($O128,単価表!$A$5:$C$14,MATCH($M128,単価表!$A$5:$C$5,0),0)/2,VLOOKUP($O128,単価表!$A$5:$C$14,MATCH($M128,単価表!$A$5:$C$5,0),0))))</f>
        <v/>
      </c>
      <c r="T128" s="493" t="str">
        <f t="shared" si="8"/>
        <v/>
      </c>
      <c r="U128" s="530" t="str">
        <f>IF(【2】見・謝金!$U128="",IF($Q128="検討会等参加",IF($E128="","",TIME(HOUR($G128-$E128),ROUNDUP(MINUTE($G128-$E128)/30,0)*30,0)*24),""),IF(OR(【2】見・謝金!$E128&lt;&gt;$E128,【2】見・謝金!$G128&lt;&gt;$G128),TIME(HOUR($G128-$E128),ROUNDUP(MINUTE($G128-$E128)/30,0)*30,0)*24,IF($Q128&lt;&gt;"検討会等参加","",【2】見・謝金!$U128)))</f>
        <v/>
      </c>
      <c r="V128" s="526" t="str">
        <f>IF($U128="","",IF(OR($M128="",$O128=""),"",VLOOKUP($O128,単価表!$A$5:$C$11,MATCH($M128,単価表!$A$5:$C$5,0),0)/2))</f>
        <v/>
      </c>
      <c r="W128" s="493" t="str">
        <f t="shared" si="9"/>
        <v/>
      </c>
      <c r="X128" s="486" t="str">
        <f>IF(【2】見・謝金!X128="","",【2】見・謝金!X128)</f>
        <v/>
      </c>
      <c r="Y128" s="527" t="str">
        <f>IF(【2】見・謝金!Y128="","",【2】見・謝金!Y128)</f>
        <v/>
      </c>
      <c r="Z128" s="484" t="str">
        <f>IF(【2】見・謝金!Z128="","",【2】見・謝金!Z128)</f>
        <v/>
      </c>
      <c r="AA128" s="493" t="str">
        <f t="shared" si="10"/>
        <v/>
      </c>
      <c r="AB128" s="493" t="str">
        <f t="shared" si="11"/>
        <v/>
      </c>
      <c r="AC128" s="528" t="str">
        <f>IF(【2】見・謝金!AC128="","",【2】見・謝金!AC128)</f>
        <v/>
      </c>
      <c r="AD128" s="484" t="str">
        <f>IF(【2】見・謝金!AD128="","",【2】見・謝金!AD128)</f>
        <v/>
      </c>
      <c r="AE128" s="493" t="str">
        <f t="shared" si="12"/>
        <v/>
      </c>
      <c r="AF128" s="493"/>
      <c r="AG128" s="493" t="str">
        <f t="shared" si="13"/>
        <v/>
      </c>
      <c r="AH128" s="530" t="str">
        <f>IF(【2】見・謝金!$AH128="",IF($Q128="講習料",IF($E128="","",TIME(HOUR($G128-$E128),ROUNDUP(MINUTE($G128-$E128)/30,0)*30,0)*24),""),IF(OR(【2】見・謝金!$E128&lt;&gt;$E128,【2】見・謝金!$G128&lt;&gt;$G128),TIME(HOUR($G128-$E128),ROUNDUP(MINUTE($G128-$E128)/30,0)*30,0)*24,IF($Q128&lt;&gt;"講習料","",【2】見・謝金!$AH128)))</f>
        <v/>
      </c>
      <c r="AI128" s="526" t="str">
        <f>IF($AH128="","",IF(OR($O128="",$M128=""),"",IF($P128="サブ",VLOOKUP($O128,単価表!$A$34:$C$38,MATCH($M128,単価表!$A$34:$C$34,0),0)/2,VLOOKUP($O128,単価表!$A$34:$C$38,MATCH($M128,単価表!$A$34:$C$34,0),0))))</f>
        <v/>
      </c>
      <c r="AJ128" s="493" t="str">
        <f t="shared" si="14"/>
        <v/>
      </c>
      <c r="AK128" s="530" t="str">
        <f>IF(【2】見・謝金!$AK128="",IF($Q128="検討会(法人参加)",IF($E128="","",TIME(HOUR($G128-$E128),ROUNDUP(MINUTE($G128-$E128)/30,0)*30,0)*24),""),IF(OR(【2】見・謝金!$E128&lt;&gt;$E128,【2】見・謝金!$G128&lt;&gt;$G128),TIME(HOUR($G128-$E128),ROUNDUP(MINUTE($G128-$E128)/30,0)*30,0)*24,IF($Q128&lt;&gt;"検討会(法人参加)","",【2】見・謝金!$AK128)))</f>
        <v/>
      </c>
      <c r="AL128" s="593" t="str">
        <f>IF($AK128="","",IF(OR($O128="",$M128=""),"",VLOOKUP($O128,単価表!$A$34:$C$38,MATCH($M128,単価表!$A$34:$C$34,0),0)/2))</f>
        <v/>
      </c>
      <c r="AM128" s="493" t="str">
        <f t="shared" si="15"/>
        <v/>
      </c>
      <c r="AN128" s="529"/>
      <c r="AO128" s="508" t="str">
        <f>IF(【2】見・謝金!$AO128="","",【2】見・謝金!$AO128)</f>
        <v/>
      </c>
    </row>
    <row r="129" spans="4:41" ht="27.75" customHeight="1">
      <c r="D129" s="695" t="str">
        <f>IF(【2】見・謝金!D129="","",【2】見・謝金!D129)</f>
        <v/>
      </c>
      <c r="E129" s="531" t="str">
        <f>IF(【2】見・謝金!E129="","",【2】見・謝金!E129)</f>
        <v/>
      </c>
      <c r="F129" s="482" t="s">
        <v>258</v>
      </c>
      <c r="G129" s="483" t="str">
        <f>IF(【2】見・謝金!G129="","",【2】見・謝金!G129)</f>
        <v/>
      </c>
      <c r="H129" s="484" t="str">
        <f>IF(【2】見・謝金!H129="","",【2】見・謝金!H129)</f>
        <v/>
      </c>
      <c r="I129" s="1046" t="str">
        <f>IF(【2】見・謝金!I129="","",【2】見・謝金!I129)</f>
        <v/>
      </c>
      <c r="J129" s="1046"/>
      <c r="K129" s="496" t="str">
        <f>IF(【2】見・謝金!K129="","",【2】見・謝金!K129)</f>
        <v/>
      </c>
      <c r="L129" s="496" t="str">
        <f>IF(【2】見・謝金!L129="","",【2】見・謝金!L129)</f>
        <v/>
      </c>
      <c r="M129" s="485" t="str">
        <f>IF(【2】見・謝金!M129="","",【2】見・謝金!M129)</f>
        <v/>
      </c>
      <c r="N129" s="486" t="str">
        <f>IF(【2】見・謝金!N129="","",【2】見・謝金!N129)</f>
        <v/>
      </c>
      <c r="O129" s="523" t="str">
        <f>IF(【2】見・謝金!O129="","",【2】見・謝金!O129)</f>
        <v/>
      </c>
      <c r="P129" s="523" t="str">
        <f>IF(【2】見・謝金!P129="","",【2】見・謝金!P129)</f>
        <v/>
      </c>
      <c r="Q129" s="524" t="str">
        <f>IF(【2】見・謝金!Q129="","",【2】見・謝金!Q129)</f>
        <v/>
      </c>
      <c r="R129" s="525" t="str">
        <f>IF(【2】見・謝金!$R129="",IF($Q129="講師",IF($E129="","",TIME(HOUR($G129-$E129),ROUNDUP(MINUTE($G129-$E129)/30,0)*30,0)*24),""),IF(OR(【2】見・謝金!$E129&lt;&gt;$E129,【2】見・謝金!$G129&lt;&gt;$G129),TIME(HOUR($G129-$E129),ROUNDUP(MINUTE($G129-$E129)/30,0)*30,0)*24,IF($Q129&lt;&gt;"講師","",【2】見・謝金!$R129)))</f>
        <v/>
      </c>
      <c r="S129" s="526" t="str">
        <f>IF($R129="","",IF(OR($O129="",$M129=""),"",IF($P129="サブ",VLOOKUP($O129,単価表!$A$5:$C$14,MATCH($M129,単価表!$A$5:$C$5,0),0)/2,VLOOKUP($O129,単価表!$A$5:$C$14,MATCH($M129,単価表!$A$5:$C$5,0),0))))</f>
        <v/>
      </c>
      <c r="T129" s="493" t="str">
        <f t="shared" si="8"/>
        <v/>
      </c>
      <c r="U129" s="525" t="str">
        <f>IF(【2】見・謝金!$U129="",IF($Q129="検討会等参加",IF($E129="","",TIME(HOUR($G129-$E129),ROUNDUP(MINUTE($G129-$E129)/30,0)*30,0)*24),""),IF(OR(【2】見・謝金!$E129&lt;&gt;$E129,【2】見・謝金!$G129&lt;&gt;$G129),TIME(HOUR($G129-$E129),ROUNDUP(MINUTE($G129-$E129)/30,0)*30,0)*24,IF($Q129&lt;&gt;"検討会等参加","",【2】見・謝金!$U129)))</f>
        <v/>
      </c>
      <c r="V129" s="526" t="str">
        <f>IF($U129="","",IF(OR($M129="",$O129=""),"",VLOOKUP($O129,単価表!$A$5:$C$11,MATCH($M129,単価表!$A$5:$C$5,0),0)/2))</f>
        <v/>
      </c>
      <c r="W129" s="493" t="str">
        <f t="shared" si="9"/>
        <v/>
      </c>
      <c r="X129" s="486" t="str">
        <f>IF(【2】見・謝金!X129="","",【2】見・謝金!X129)</f>
        <v/>
      </c>
      <c r="Y129" s="527" t="str">
        <f>IF(【2】見・謝金!Y129="","",【2】見・謝金!Y129)</f>
        <v/>
      </c>
      <c r="Z129" s="485" t="str">
        <f>IF(【2】見・謝金!Z129="","",【2】見・謝金!Z129)</f>
        <v/>
      </c>
      <c r="AA129" s="493" t="str">
        <f t="shared" si="10"/>
        <v/>
      </c>
      <c r="AB129" s="493" t="str">
        <f t="shared" si="11"/>
        <v/>
      </c>
      <c r="AC129" s="528" t="str">
        <f>IF(【2】見・謝金!AC129="","",【2】見・謝金!AC129)</f>
        <v/>
      </c>
      <c r="AD129" s="484" t="str">
        <f>IF(【2】見・謝金!AD129="","",【2】見・謝金!AD129)</f>
        <v/>
      </c>
      <c r="AE129" s="493" t="str">
        <f t="shared" si="12"/>
        <v/>
      </c>
      <c r="AF129" s="493"/>
      <c r="AG129" s="493" t="str">
        <f t="shared" si="13"/>
        <v/>
      </c>
      <c r="AH129" s="525" t="str">
        <f>IF(【2】見・謝金!$AH129="",IF($Q129="講習料",IF($E129="","",TIME(HOUR($G129-$E129),ROUNDUP(MINUTE($G129-$E129)/30,0)*30,0)*24),""),IF(OR(【2】見・謝金!$E129&lt;&gt;$E129,【2】見・謝金!$G129&lt;&gt;$G129),TIME(HOUR($G129-$E129),ROUNDUP(MINUTE($G129-$E129)/30,0)*30,0)*24,IF($Q129&lt;&gt;"講習料","",【2】見・謝金!$AH129)))</f>
        <v/>
      </c>
      <c r="AI129" s="526" t="str">
        <f>IF($AH129="","",IF(OR($O129="",$M129=""),"",IF($P129="サブ",VLOOKUP($O129,単価表!$A$34:$C$38,MATCH($M129,単価表!$A$34:$C$34,0),0)/2,VLOOKUP($O129,単価表!$A$34:$C$38,MATCH($M129,単価表!$A$34:$C$34,0),0))))</f>
        <v/>
      </c>
      <c r="AJ129" s="493" t="str">
        <f t="shared" si="14"/>
        <v/>
      </c>
      <c r="AK129" s="525" t="str">
        <f>IF(【2】見・謝金!$AK129="",IF($Q129="検討会(法人参加)",IF($E129="","",TIME(HOUR($G129-$E129),ROUNDUP(MINUTE($G129-$E129)/30,0)*30,0)*24),""),IF(OR(【2】見・謝金!$E129&lt;&gt;$E129,【2】見・謝金!$G129&lt;&gt;$G129),TIME(HOUR($G129-$E129),ROUNDUP(MINUTE($G129-$E129)/30,0)*30,0)*24,IF($Q129&lt;&gt;"検討会(法人参加)","",【2】見・謝金!$AK129)))</f>
        <v/>
      </c>
      <c r="AL129" s="595" t="str">
        <f>IF($AK129="","",IF(OR($O129="",$M129=""),"",VLOOKUP($O129,単価表!$A$34:$C$38,MATCH($M129,単価表!$A$34:$C$34,0),0)/2))</f>
        <v/>
      </c>
      <c r="AM129" s="493" t="str">
        <f t="shared" si="15"/>
        <v/>
      </c>
      <c r="AN129" s="529"/>
      <c r="AO129" s="508" t="str">
        <f>IF(【2】見・謝金!$AO129="","",【2】見・謝金!$AO129)</f>
        <v/>
      </c>
    </row>
    <row r="130" spans="4:41" ht="27.75" customHeight="1">
      <c r="D130" s="695" t="str">
        <f>IF(【2】見・謝金!D130="","",【2】見・謝金!D130)</f>
        <v/>
      </c>
      <c r="E130" s="531" t="str">
        <f>IF(【2】見・謝金!E130="","",【2】見・謝金!E130)</f>
        <v/>
      </c>
      <c r="F130" s="482" t="s">
        <v>257</v>
      </c>
      <c r="G130" s="483" t="str">
        <f>IF(【2】見・謝金!G130="","",【2】見・謝金!G130)</f>
        <v/>
      </c>
      <c r="H130" s="484" t="str">
        <f>IF(【2】見・謝金!H130="","",【2】見・謝金!H130)</f>
        <v/>
      </c>
      <c r="I130" s="1046" t="str">
        <f>IF(【2】見・謝金!I130="","",【2】見・謝金!I130)</f>
        <v/>
      </c>
      <c r="J130" s="1046"/>
      <c r="K130" s="496" t="str">
        <f>IF(【2】見・謝金!K130="","",【2】見・謝金!K130)</f>
        <v/>
      </c>
      <c r="L130" s="496" t="str">
        <f>IF(【2】見・謝金!L130="","",【2】見・謝金!L130)</f>
        <v/>
      </c>
      <c r="M130" s="484" t="str">
        <f>IF(【2】見・謝金!M130="","",【2】見・謝金!M130)</f>
        <v/>
      </c>
      <c r="N130" s="486" t="str">
        <f>IF(【2】見・謝金!N130="","",【2】見・謝金!N130)</f>
        <v/>
      </c>
      <c r="O130" s="523" t="str">
        <f>IF(【2】見・謝金!O130="","",【2】見・謝金!O130)</f>
        <v/>
      </c>
      <c r="P130" s="523" t="str">
        <f>IF(【2】見・謝金!P130="","",【2】見・謝金!P130)</f>
        <v/>
      </c>
      <c r="Q130" s="524" t="str">
        <f>IF(【2】見・謝金!Q130="","",【2】見・謝金!Q130)</f>
        <v/>
      </c>
      <c r="R130" s="530" t="str">
        <f>IF(【2】見・謝金!$R130="",IF($Q130="講師",IF($E130="","",TIME(HOUR($G130-$E130),ROUNDUP(MINUTE($G130-$E130)/30,0)*30,0)*24),""),IF(OR(【2】見・謝金!$E130&lt;&gt;$E130,【2】見・謝金!$G130&lt;&gt;$G130),TIME(HOUR($G130-$E130),ROUNDUP(MINUTE($G130-$E130)/30,0)*30,0)*24,IF($Q130&lt;&gt;"講師","",【2】見・謝金!$R130)))</f>
        <v/>
      </c>
      <c r="S130" s="526" t="str">
        <f>IF($R130="","",IF(OR($O130="",$M130=""),"",IF($P130="サブ",VLOOKUP($O130,単価表!$A$5:$C$14,MATCH($M130,単価表!$A$5:$C$5,0),0)/2,VLOOKUP($O130,単価表!$A$5:$C$14,MATCH($M130,単価表!$A$5:$C$5,0),0))))</f>
        <v/>
      </c>
      <c r="T130" s="493" t="str">
        <f t="shared" si="8"/>
        <v/>
      </c>
      <c r="U130" s="530" t="str">
        <f>IF(【2】見・謝金!$U130="",IF($Q130="検討会等参加",IF($E130="","",TIME(HOUR($G130-$E130),ROUNDUP(MINUTE($G130-$E130)/30,0)*30,0)*24),""),IF(OR(【2】見・謝金!$E130&lt;&gt;$E130,【2】見・謝金!$G130&lt;&gt;$G130),TIME(HOUR($G130-$E130),ROUNDUP(MINUTE($G130-$E130)/30,0)*30,0)*24,IF($Q130&lt;&gt;"検討会等参加","",【2】見・謝金!$U130)))</f>
        <v/>
      </c>
      <c r="V130" s="526" t="str">
        <f>IF($U130="","",IF(OR($M130="",$O130=""),"",VLOOKUP($O130,単価表!$A$5:$C$11,MATCH($M130,単価表!$A$5:$C$5,0),0)/2))</f>
        <v/>
      </c>
      <c r="W130" s="493" t="str">
        <f t="shared" si="9"/>
        <v/>
      </c>
      <c r="X130" s="486" t="str">
        <f>IF(【2】見・謝金!X130="","",【2】見・謝金!X130)</f>
        <v/>
      </c>
      <c r="Y130" s="527" t="str">
        <f>IF(【2】見・謝金!Y130="","",【2】見・謝金!Y130)</f>
        <v/>
      </c>
      <c r="Z130" s="484" t="str">
        <f>IF(【2】見・謝金!Z130="","",【2】見・謝金!Z130)</f>
        <v/>
      </c>
      <c r="AA130" s="493" t="str">
        <f t="shared" si="10"/>
        <v/>
      </c>
      <c r="AB130" s="493" t="str">
        <f t="shared" si="11"/>
        <v/>
      </c>
      <c r="AC130" s="528" t="str">
        <f>IF(【2】見・謝金!AC130="","",【2】見・謝金!AC130)</f>
        <v/>
      </c>
      <c r="AD130" s="484" t="str">
        <f>IF(【2】見・謝金!AD130="","",【2】見・謝金!AD130)</f>
        <v/>
      </c>
      <c r="AE130" s="493" t="str">
        <f t="shared" si="12"/>
        <v/>
      </c>
      <c r="AF130" s="493"/>
      <c r="AG130" s="493" t="str">
        <f t="shared" si="13"/>
        <v/>
      </c>
      <c r="AH130" s="530" t="str">
        <f>IF(【2】見・謝金!$AH130="",IF($Q130="講習料",IF($E130="","",TIME(HOUR($G130-$E130),ROUNDUP(MINUTE($G130-$E130)/30,0)*30,0)*24),""),IF(OR(【2】見・謝金!$E130&lt;&gt;$E130,【2】見・謝金!$G130&lt;&gt;$G130),TIME(HOUR($G130-$E130),ROUNDUP(MINUTE($G130-$E130)/30,0)*30,0)*24,IF($Q130&lt;&gt;"講習料","",【2】見・謝金!$AH130)))</f>
        <v/>
      </c>
      <c r="AI130" s="526" t="str">
        <f>IF($AH130="","",IF(OR($O130="",$M130=""),"",IF($P130="サブ",VLOOKUP($O130,単価表!$A$34:$C$38,MATCH($M130,単価表!$A$34:$C$34,0),0)/2,VLOOKUP($O130,単価表!$A$34:$C$38,MATCH($M130,単価表!$A$34:$C$34,0),0))))</f>
        <v/>
      </c>
      <c r="AJ130" s="493" t="str">
        <f t="shared" si="14"/>
        <v/>
      </c>
      <c r="AK130" s="530" t="str">
        <f>IF(【2】見・謝金!$AK130="",IF($Q130="検討会(法人参加)",IF($E130="","",TIME(HOUR($G130-$E130),ROUNDUP(MINUTE($G130-$E130)/30,0)*30,0)*24),""),IF(OR(【2】見・謝金!$E130&lt;&gt;$E130,【2】見・謝金!$G130&lt;&gt;$G130),TIME(HOUR($G130-$E130),ROUNDUP(MINUTE($G130-$E130)/30,0)*30,0)*24,IF($Q130&lt;&gt;"検討会(法人参加)","",【2】見・謝金!$AK130)))</f>
        <v/>
      </c>
      <c r="AL130" s="593" t="str">
        <f>IF($AK130="","",IF(OR($O130="",$M130=""),"",VLOOKUP($O130,単価表!$A$34:$C$38,MATCH($M130,単価表!$A$34:$C$34,0),0)/2))</f>
        <v/>
      </c>
      <c r="AM130" s="493" t="str">
        <f t="shared" si="15"/>
        <v/>
      </c>
      <c r="AN130" s="529"/>
      <c r="AO130" s="508" t="str">
        <f>IF(【2】見・謝金!$AO130="","",【2】見・謝金!$AO130)</f>
        <v/>
      </c>
    </row>
    <row r="131" spans="4:41" ht="27.75" customHeight="1">
      <c r="D131" s="695" t="str">
        <f>IF(【2】見・謝金!D131="","",【2】見・謝金!D131)</f>
        <v/>
      </c>
      <c r="E131" s="531" t="str">
        <f>IF(【2】見・謝金!E131="","",【2】見・謝金!E131)</f>
        <v/>
      </c>
      <c r="F131" s="482" t="s">
        <v>258</v>
      </c>
      <c r="G131" s="483" t="str">
        <f>IF(【2】見・謝金!G131="","",【2】見・謝金!G131)</f>
        <v/>
      </c>
      <c r="H131" s="484" t="str">
        <f>IF(【2】見・謝金!H131="","",【2】見・謝金!H131)</f>
        <v/>
      </c>
      <c r="I131" s="1046" t="str">
        <f>IF(【2】見・謝金!I131="","",【2】見・謝金!I131)</f>
        <v/>
      </c>
      <c r="J131" s="1046"/>
      <c r="K131" s="496" t="str">
        <f>IF(【2】見・謝金!K131="","",【2】見・謝金!K131)</f>
        <v/>
      </c>
      <c r="L131" s="496" t="str">
        <f>IF(【2】見・謝金!L131="","",【2】見・謝金!L131)</f>
        <v/>
      </c>
      <c r="M131" s="485" t="str">
        <f>IF(【2】見・謝金!M131="","",【2】見・謝金!M131)</f>
        <v/>
      </c>
      <c r="N131" s="486" t="str">
        <f>IF(【2】見・謝金!N131="","",【2】見・謝金!N131)</f>
        <v/>
      </c>
      <c r="O131" s="523" t="str">
        <f>IF(【2】見・謝金!O131="","",【2】見・謝金!O131)</f>
        <v/>
      </c>
      <c r="P131" s="523" t="str">
        <f>IF(【2】見・謝金!P131="","",【2】見・謝金!P131)</f>
        <v/>
      </c>
      <c r="Q131" s="524" t="str">
        <f>IF(【2】見・謝金!Q131="","",【2】見・謝金!Q131)</f>
        <v/>
      </c>
      <c r="R131" s="525" t="str">
        <f>IF(【2】見・謝金!$R131="",IF($Q131="講師",IF($E131="","",TIME(HOUR($G131-$E131),ROUNDUP(MINUTE($G131-$E131)/30,0)*30,0)*24),""),IF(OR(【2】見・謝金!$E131&lt;&gt;$E131,【2】見・謝金!$G131&lt;&gt;$G131),TIME(HOUR($G131-$E131),ROUNDUP(MINUTE($G131-$E131)/30,0)*30,0)*24,IF($Q131&lt;&gt;"講師","",【2】見・謝金!$R131)))</f>
        <v/>
      </c>
      <c r="S131" s="526" t="str">
        <f>IF($R131="","",IF(OR($O131="",$M131=""),"",IF($P131="サブ",VLOOKUP($O131,単価表!$A$5:$C$14,MATCH($M131,単価表!$A$5:$C$5,0),0)/2,VLOOKUP($O131,単価表!$A$5:$C$14,MATCH($M131,単価表!$A$5:$C$5,0),0))))</f>
        <v/>
      </c>
      <c r="T131" s="493" t="str">
        <f t="shared" si="8"/>
        <v/>
      </c>
      <c r="U131" s="525" t="str">
        <f>IF(【2】見・謝金!$U131="",IF($Q131="検討会等参加",IF($E131="","",TIME(HOUR($G131-$E131),ROUNDUP(MINUTE($G131-$E131)/30,0)*30,0)*24),""),IF(OR(【2】見・謝金!$E131&lt;&gt;$E131,【2】見・謝金!$G131&lt;&gt;$G131),TIME(HOUR($G131-$E131),ROUNDUP(MINUTE($G131-$E131)/30,0)*30,0)*24,IF($Q131&lt;&gt;"検討会等参加","",【2】見・謝金!$U131)))</f>
        <v/>
      </c>
      <c r="V131" s="526" t="str">
        <f>IF($U131="","",IF(OR($M131="",$O131=""),"",VLOOKUP($O131,単価表!$A$5:$C$11,MATCH($M131,単価表!$A$5:$C$5,0),0)/2))</f>
        <v/>
      </c>
      <c r="W131" s="493" t="str">
        <f t="shared" si="9"/>
        <v/>
      </c>
      <c r="X131" s="486" t="str">
        <f>IF(【2】見・謝金!X131="","",【2】見・謝金!X131)</f>
        <v/>
      </c>
      <c r="Y131" s="527" t="str">
        <f>IF(【2】見・謝金!Y131="","",【2】見・謝金!Y131)</f>
        <v/>
      </c>
      <c r="Z131" s="485" t="str">
        <f>IF(【2】見・謝金!Z131="","",【2】見・謝金!Z131)</f>
        <v/>
      </c>
      <c r="AA131" s="493" t="str">
        <f t="shared" si="10"/>
        <v/>
      </c>
      <c r="AB131" s="493" t="str">
        <f t="shared" si="11"/>
        <v/>
      </c>
      <c r="AC131" s="528" t="str">
        <f>IF(【2】見・謝金!AC131="","",【2】見・謝金!AC131)</f>
        <v/>
      </c>
      <c r="AD131" s="484" t="str">
        <f>IF(【2】見・謝金!AD131="","",【2】見・謝金!AD131)</f>
        <v/>
      </c>
      <c r="AE131" s="493" t="str">
        <f t="shared" si="12"/>
        <v/>
      </c>
      <c r="AF131" s="493"/>
      <c r="AG131" s="493" t="str">
        <f t="shared" si="13"/>
        <v/>
      </c>
      <c r="AH131" s="525" t="str">
        <f>IF(【2】見・謝金!$AH131="",IF($Q131="講習料",IF($E131="","",TIME(HOUR($G131-$E131),ROUNDUP(MINUTE($G131-$E131)/30,0)*30,0)*24),""),IF(OR(【2】見・謝金!$E131&lt;&gt;$E131,【2】見・謝金!$G131&lt;&gt;$G131),TIME(HOUR($G131-$E131),ROUNDUP(MINUTE($G131-$E131)/30,0)*30,0)*24,IF($Q131&lt;&gt;"講習料","",【2】見・謝金!$AH131)))</f>
        <v/>
      </c>
      <c r="AI131" s="526" t="str">
        <f>IF($AH131="","",IF(OR($O131="",$M131=""),"",IF($P131="サブ",VLOOKUP($O131,単価表!$A$34:$C$38,MATCH($M131,単価表!$A$34:$C$34,0),0)/2,VLOOKUP($O131,単価表!$A$34:$C$38,MATCH($M131,単価表!$A$34:$C$34,0),0))))</f>
        <v/>
      </c>
      <c r="AJ131" s="493" t="str">
        <f t="shared" si="14"/>
        <v/>
      </c>
      <c r="AK131" s="525" t="str">
        <f>IF(【2】見・謝金!$AK131="",IF($Q131="検討会(法人参加)",IF($E131="","",TIME(HOUR($G131-$E131),ROUNDUP(MINUTE($G131-$E131)/30,0)*30,0)*24),""),IF(OR(【2】見・謝金!$E131&lt;&gt;$E131,【2】見・謝金!$G131&lt;&gt;$G131),TIME(HOUR($G131-$E131),ROUNDUP(MINUTE($G131-$E131)/30,0)*30,0)*24,IF($Q131&lt;&gt;"検討会(法人参加)","",【2】見・謝金!$AK131)))</f>
        <v/>
      </c>
      <c r="AL131" s="595" t="str">
        <f>IF($AK131="","",IF(OR($O131="",$M131=""),"",VLOOKUP($O131,単価表!$A$34:$C$38,MATCH($M131,単価表!$A$34:$C$34,0),0)/2))</f>
        <v/>
      </c>
      <c r="AM131" s="493" t="str">
        <f t="shared" si="15"/>
        <v/>
      </c>
      <c r="AN131" s="529"/>
      <c r="AO131" s="508" t="str">
        <f>IF(【2】見・謝金!$AO131="","",【2】見・謝金!$AO131)</f>
        <v/>
      </c>
    </row>
    <row r="132" spans="4:41" ht="27.75" customHeight="1">
      <c r="D132" s="695" t="str">
        <f>IF(【2】見・謝金!D132="","",【2】見・謝金!D132)</f>
        <v/>
      </c>
      <c r="E132" s="531" t="str">
        <f>IF(【2】見・謝金!E132="","",【2】見・謝金!E132)</f>
        <v/>
      </c>
      <c r="F132" s="482" t="s">
        <v>257</v>
      </c>
      <c r="G132" s="483" t="str">
        <f>IF(【2】見・謝金!G132="","",【2】見・謝金!G132)</f>
        <v/>
      </c>
      <c r="H132" s="484" t="str">
        <f>IF(【2】見・謝金!H132="","",【2】見・謝金!H132)</f>
        <v/>
      </c>
      <c r="I132" s="1046" t="str">
        <f>IF(【2】見・謝金!I132="","",【2】見・謝金!I132)</f>
        <v/>
      </c>
      <c r="J132" s="1046"/>
      <c r="K132" s="496" t="str">
        <f>IF(【2】見・謝金!K132="","",【2】見・謝金!K132)</f>
        <v/>
      </c>
      <c r="L132" s="496" t="str">
        <f>IF(【2】見・謝金!L132="","",【2】見・謝金!L132)</f>
        <v/>
      </c>
      <c r="M132" s="484" t="str">
        <f>IF(【2】見・謝金!M132="","",【2】見・謝金!M132)</f>
        <v/>
      </c>
      <c r="N132" s="486" t="str">
        <f>IF(【2】見・謝金!N132="","",【2】見・謝金!N132)</f>
        <v/>
      </c>
      <c r="O132" s="523" t="str">
        <f>IF(【2】見・謝金!O132="","",【2】見・謝金!O132)</f>
        <v/>
      </c>
      <c r="P132" s="523" t="str">
        <f>IF(【2】見・謝金!P132="","",【2】見・謝金!P132)</f>
        <v/>
      </c>
      <c r="Q132" s="524" t="str">
        <f>IF(【2】見・謝金!Q132="","",【2】見・謝金!Q132)</f>
        <v/>
      </c>
      <c r="R132" s="530" t="str">
        <f>IF(【2】見・謝金!$R132="",IF($Q132="講師",IF($E132="","",TIME(HOUR($G132-$E132),ROUNDUP(MINUTE($G132-$E132)/30,0)*30,0)*24),""),IF(OR(【2】見・謝金!$E132&lt;&gt;$E132,【2】見・謝金!$G132&lt;&gt;$G132),TIME(HOUR($G132-$E132),ROUNDUP(MINUTE($G132-$E132)/30,0)*30,0)*24,IF($Q132&lt;&gt;"講師","",【2】見・謝金!$R132)))</f>
        <v/>
      </c>
      <c r="S132" s="526" t="str">
        <f>IF($R132="","",IF(OR($O132="",$M132=""),"",IF($P132="サブ",VLOOKUP($O132,単価表!$A$5:$C$14,MATCH($M132,単価表!$A$5:$C$5,0),0)/2,VLOOKUP($O132,単価表!$A$5:$C$14,MATCH($M132,単価表!$A$5:$C$5,0),0))))</f>
        <v/>
      </c>
      <c r="T132" s="493" t="str">
        <f t="shared" si="8"/>
        <v/>
      </c>
      <c r="U132" s="530" t="str">
        <f>IF(【2】見・謝金!$U132="",IF($Q132="検討会等参加",IF($E132="","",TIME(HOUR($G132-$E132),ROUNDUP(MINUTE($G132-$E132)/30,0)*30,0)*24),""),IF(OR(【2】見・謝金!$E132&lt;&gt;$E132,【2】見・謝金!$G132&lt;&gt;$G132),TIME(HOUR($G132-$E132),ROUNDUP(MINUTE($G132-$E132)/30,0)*30,0)*24,IF($Q132&lt;&gt;"検討会等参加","",【2】見・謝金!$U132)))</f>
        <v/>
      </c>
      <c r="V132" s="526" t="str">
        <f>IF($U132="","",IF(OR($M132="",$O132=""),"",VLOOKUP($O132,単価表!$A$5:$C$11,MATCH($M132,単価表!$A$5:$C$5,0),0)/2))</f>
        <v/>
      </c>
      <c r="W132" s="493" t="str">
        <f t="shared" si="9"/>
        <v/>
      </c>
      <c r="X132" s="486" t="str">
        <f>IF(【2】見・謝金!X132="","",【2】見・謝金!X132)</f>
        <v/>
      </c>
      <c r="Y132" s="527" t="str">
        <f>IF(【2】見・謝金!Y132="","",【2】見・謝金!Y132)</f>
        <v/>
      </c>
      <c r="Z132" s="484" t="str">
        <f>IF(【2】見・謝金!Z132="","",【2】見・謝金!Z132)</f>
        <v/>
      </c>
      <c r="AA132" s="493" t="str">
        <f t="shared" si="10"/>
        <v/>
      </c>
      <c r="AB132" s="493" t="str">
        <f t="shared" si="11"/>
        <v/>
      </c>
      <c r="AC132" s="528" t="str">
        <f>IF(【2】見・謝金!AC132="","",【2】見・謝金!AC132)</f>
        <v/>
      </c>
      <c r="AD132" s="484" t="str">
        <f>IF(【2】見・謝金!AD132="","",【2】見・謝金!AD132)</f>
        <v/>
      </c>
      <c r="AE132" s="493" t="str">
        <f t="shared" si="12"/>
        <v/>
      </c>
      <c r="AF132" s="493"/>
      <c r="AG132" s="493" t="str">
        <f t="shared" si="13"/>
        <v/>
      </c>
      <c r="AH132" s="530" t="str">
        <f>IF(【2】見・謝金!$AH132="",IF($Q132="講習料",IF($E132="","",TIME(HOUR($G132-$E132),ROUNDUP(MINUTE($G132-$E132)/30,0)*30,0)*24),""),IF(OR(【2】見・謝金!$E132&lt;&gt;$E132,【2】見・謝金!$G132&lt;&gt;$G132),TIME(HOUR($G132-$E132),ROUNDUP(MINUTE($G132-$E132)/30,0)*30,0)*24,IF($Q132&lt;&gt;"講習料","",【2】見・謝金!$AH132)))</f>
        <v/>
      </c>
      <c r="AI132" s="526" t="str">
        <f>IF($AH132="","",IF(OR($O132="",$M132=""),"",IF($P132="サブ",VLOOKUP($O132,単価表!$A$34:$C$38,MATCH($M132,単価表!$A$34:$C$34,0),0)/2,VLOOKUP($O132,単価表!$A$34:$C$38,MATCH($M132,単価表!$A$34:$C$34,0),0))))</f>
        <v/>
      </c>
      <c r="AJ132" s="493" t="str">
        <f t="shared" si="14"/>
        <v/>
      </c>
      <c r="AK132" s="530" t="str">
        <f>IF(【2】見・謝金!$AK132="",IF($Q132="検討会(法人参加)",IF($E132="","",TIME(HOUR($G132-$E132),ROUNDUP(MINUTE($G132-$E132)/30,0)*30,0)*24),""),IF(OR(【2】見・謝金!$E132&lt;&gt;$E132,【2】見・謝金!$G132&lt;&gt;$G132),TIME(HOUR($G132-$E132),ROUNDUP(MINUTE($G132-$E132)/30,0)*30,0)*24,IF($Q132&lt;&gt;"検討会(法人参加)","",【2】見・謝金!$AK132)))</f>
        <v/>
      </c>
      <c r="AL132" s="593" t="str">
        <f>IF($AK132="","",IF(OR($O132="",$M132=""),"",VLOOKUP($O132,単価表!$A$34:$C$38,MATCH($M132,単価表!$A$34:$C$34,0),0)/2))</f>
        <v/>
      </c>
      <c r="AM132" s="493" t="str">
        <f t="shared" si="15"/>
        <v/>
      </c>
      <c r="AN132" s="529"/>
      <c r="AO132" s="508" t="str">
        <f>IF(【2】見・謝金!$AO132="","",【2】見・謝金!$AO132)</f>
        <v/>
      </c>
    </row>
    <row r="133" spans="4:41" ht="27.75" customHeight="1">
      <c r="D133" s="695" t="str">
        <f>IF(【2】見・謝金!D133="","",【2】見・謝金!D133)</f>
        <v/>
      </c>
      <c r="E133" s="531" t="str">
        <f>IF(【2】見・謝金!E133="","",【2】見・謝金!E133)</f>
        <v/>
      </c>
      <c r="F133" s="482" t="s">
        <v>258</v>
      </c>
      <c r="G133" s="483" t="str">
        <f>IF(【2】見・謝金!G133="","",【2】見・謝金!G133)</f>
        <v/>
      </c>
      <c r="H133" s="484" t="str">
        <f>IF(【2】見・謝金!H133="","",【2】見・謝金!H133)</f>
        <v/>
      </c>
      <c r="I133" s="1046" t="str">
        <f>IF(【2】見・謝金!I133="","",【2】見・謝金!I133)</f>
        <v/>
      </c>
      <c r="J133" s="1046"/>
      <c r="K133" s="496" t="str">
        <f>IF(【2】見・謝金!K133="","",【2】見・謝金!K133)</f>
        <v/>
      </c>
      <c r="L133" s="496" t="str">
        <f>IF(【2】見・謝金!L133="","",【2】見・謝金!L133)</f>
        <v/>
      </c>
      <c r="M133" s="485" t="str">
        <f>IF(【2】見・謝金!M133="","",【2】見・謝金!M133)</f>
        <v/>
      </c>
      <c r="N133" s="486" t="str">
        <f>IF(【2】見・謝金!N133="","",【2】見・謝金!N133)</f>
        <v/>
      </c>
      <c r="O133" s="523" t="str">
        <f>IF(【2】見・謝金!O133="","",【2】見・謝金!O133)</f>
        <v/>
      </c>
      <c r="P133" s="523" t="str">
        <f>IF(【2】見・謝金!P133="","",【2】見・謝金!P133)</f>
        <v/>
      </c>
      <c r="Q133" s="524" t="str">
        <f>IF(【2】見・謝金!Q133="","",【2】見・謝金!Q133)</f>
        <v/>
      </c>
      <c r="R133" s="525" t="str">
        <f>IF(【2】見・謝金!$R133="",IF($Q133="講師",IF($E133="","",TIME(HOUR($G133-$E133),ROUNDUP(MINUTE($G133-$E133)/30,0)*30,0)*24),""),IF(OR(【2】見・謝金!$E133&lt;&gt;$E133,【2】見・謝金!$G133&lt;&gt;$G133),TIME(HOUR($G133-$E133),ROUNDUP(MINUTE($G133-$E133)/30,0)*30,0)*24,IF($Q133&lt;&gt;"講師","",【2】見・謝金!$R133)))</f>
        <v/>
      </c>
      <c r="S133" s="526" t="str">
        <f>IF($R133="","",IF(OR($O133="",$M133=""),"",IF($P133="サブ",VLOOKUP($O133,単価表!$A$5:$C$14,MATCH($M133,単価表!$A$5:$C$5,0),0)/2,VLOOKUP($O133,単価表!$A$5:$C$14,MATCH($M133,単価表!$A$5:$C$5,0),0))))</f>
        <v/>
      </c>
      <c r="T133" s="493" t="str">
        <f t="shared" si="8"/>
        <v/>
      </c>
      <c r="U133" s="525" t="str">
        <f>IF(【2】見・謝金!$U133="",IF($Q133="検討会等参加",IF($E133="","",TIME(HOUR($G133-$E133),ROUNDUP(MINUTE($G133-$E133)/30,0)*30,0)*24),""),IF(OR(【2】見・謝金!$E133&lt;&gt;$E133,【2】見・謝金!$G133&lt;&gt;$G133),TIME(HOUR($G133-$E133),ROUNDUP(MINUTE($G133-$E133)/30,0)*30,0)*24,IF($Q133&lt;&gt;"検討会等参加","",【2】見・謝金!$U133)))</f>
        <v/>
      </c>
      <c r="V133" s="526" t="str">
        <f>IF($U133="","",IF(OR($M133="",$O133=""),"",VLOOKUP($O133,単価表!$A$5:$C$11,MATCH($M133,単価表!$A$5:$C$5,0),0)/2))</f>
        <v/>
      </c>
      <c r="W133" s="493" t="str">
        <f t="shared" si="9"/>
        <v/>
      </c>
      <c r="X133" s="486" t="str">
        <f>IF(【2】見・謝金!X133="","",【2】見・謝金!X133)</f>
        <v/>
      </c>
      <c r="Y133" s="527" t="str">
        <f>IF(【2】見・謝金!Y133="","",【2】見・謝金!Y133)</f>
        <v/>
      </c>
      <c r="Z133" s="485" t="str">
        <f>IF(【2】見・謝金!Z133="","",【2】見・謝金!Z133)</f>
        <v/>
      </c>
      <c r="AA133" s="493" t="str">
        <f t="shared" si="10"/>
        <v/>
      </c>
      <c r="AB133" s="493" t="str">
        <f t="shared" si="11"/>
        <v/>
      </c>
      <c r="AC133" s="528" t="str">
        <f>IF(【2】見・謝金!AC133="","",【2】見・謝金!AC133)</f>
        <v/>
      </c>
      <c r="AD133" s="484" t="str">
        <f>IF(【2】見・謝金!AD133="","",【2】見・謝金!AD133)</f>
        <v/>
      </c>
      <c r="AE133" s="493" t="str">
        <f t="shared" si="12"/>
        <v/>
      </c>
      <c r="AF133" s="493"/>
      <c r="AG133" s="493" t="str">
        <f t="shared" si="13"/>
        <v/>
      </c>
      <c r="AH133" s="525" t="str">
        <f>IF(【2】見・謝金!$AH133="",IF($Q133="講習料",IF($E133="","",TIME(HOUR($G133-$E133),ROUNDUP(MINUTE($G133-$E133)/30,0)*30,0)*24),""),IF(OR(【2】見・謝金!$E133&lt;&gt;$E133,【2】見・謝金!$G133&lt;&gt;$G133),TIME(HOUR($G133-$E133),ROUNDUP(MINUTE($G133-$E133)/30,0)*30,0)*24,IF($Q133&lt;&gt;"講習料","",【2】見・謝金!$AH133)))</f>
        <v/>
      </c>
      <c r="AI133" s="526" t="str">
        <f>IF($AH133="","",IF(OR($O133="",$M133=""),"",IF($P133="サブ",VLOOKUP($O133,単価表!$A$34:$C$38,MATCH($M133,単価表!$A$34:$C$34,0),0)/2,VLOOKUP($O133,単価表!$A$34:$C$38,MATCH($M133,単価表!$A$34:$C$34,0),0))))</f>
        <v/>
      </c>
      <c r="AJ133" s="493" t="str">
        <f t="shared" si="14"/>
        <v/>
      </c>
      <c r="AK133" s="525" t="str">
        <f>IF(【2】見・謝金!$AK133="",IF($Q133="検討会(法人参加)",IF($E133="","",TIME(HOUR($G133-$E133),ROUNDUP(MINUTE($G133-$E133)/30,0)*30,0)*24),""),IF(OR(【2】見・謝金!$E133&lt;&gt;$E133,【2】見・謝金!$G133&lt;&gt;$G133),TIME(HOUR($G133-$E133),ROUNDUP(MINUTE($G133-$E133)/30,0)*30,0)*24,IF($Q133&lt;&gt;"検討会(法人参加)","",【2】見・謝金!$AK133)))</f>
        <v/>
      </c>
      <c r="AL133" s="595" t="str">
        <f>IF($AK133="","",IF(OR($O133="",$M133=""),"",VLOOKUP($O133,単価表!$A$34:$C$38,MATCH($M133,単価表!$A$34:$C$34,0),0)/2))</f>
        <v/>
      </c>
      <c r="AM133" s="493" t="str">
        <f t="shared" si="15"/>
        <v/>
      </c>
      <c r="AN133" s="529"/>
      <c r="AO133" s="508" t="str">
        <f>IF(【2】見・謝金!$AO133="","",【2】見・謝金!$AO133)</f>
        <v/>
      </c>
    </row>
    <row r="134" spans="4:41" ht="27.75" customHeight="1">
      <c r="D134" s="695" t="str">
        <f>IF(【2】見・謝金!D134="","",【2】見・謝金!D134)</f>
        <v/>
      </c>
      <c r="E134" s="531" t="str">
        <f>IF(【2】見・謝金!E134="","",【2】見・謝金!E134)</f>
        <v/>
      </c>
      <c r="F134" s="482" t="s">
        <v>257</v>
      </c>
      <c r="G134" s="483" t="str">
        <f>IF(【2】見・謝金!G134="","",【2】見・謝金!G134)</f>
        <v/>
      </c>
      <c r="H134" s="484" t="str">
        <f>IF(【2】見・謝金!H134="","",【2】見・謝金!H134)</f>
        <v/>
      </c>
      <c r="I134" s="1046" t="str">
        <f>IF(【2】見・謝金!I134="","",【2】見・謝金!I134)</f>
        <v/>
      </c>
      <c r="J134" s="1046"/>
      <c r="K134" s="496" t="str">
        <f>IF(【2】見・謝金!K134="","",【2】見・謝金!K134)</f>
        <v/>
      </c>
      <c r="L134" s="496" t="str">
        <f>IF(【2】見・謝金!L134="","",【2】見・謝金!L134)</f>
        <v/>
      </c>
      <c r="M134" s="484" t="str">
        <f>IF(【2】見・謝金!M134="","",【2】見・謝金!M134)</f>
        <v/>
      </c>
      <c r="N134" s="486" t="str">
        <f>IF(【2】見・謝金!N134="","",【2】見・謝金!N134)</f>
        <v/>
      </c>
      <c r="O134" s="523" t="str">
        <f>IF(【2】見・謝金!O134="","",【2】見・謝金!O134)</f>
        <v/>
      </c>
      <c r="P134" s="523" t="str">
        <f>IF(【2】見・謝金!P134="","",【2】見・謝金!P134)</f>
        <v/>
      </c>
      <c r="Q134" s="524" t="str">
        <f>IF(【2】見・謝金!Q134="","",【2】見・謝金!Q134)</f>
        <v/>
      </c>
      <c r="R134" s="530" t="str">
        <f>IF(【2】見・謝金!$R134="",IF($Q134="講師",IF($E134="","",TIME(HOUR($G134-$E134),ROUNDUP(MINUTE($G134-$E134)/30,0)*30,0)*24),""),IF(OR(【2】見・謝金!$E134&lt;&gt;$E134,【2】見・謝金!$G134&lt;&gt;$G134),TIME(HOUR($G134-$E134),ROUNDUP(MINUTE($G134-$E134)/30,0)*30,0)*24,IF($Q134&lt;&gt;"講師","",【2】見・謝金!$R134)))</f>
        <v/>
      </c>
      <c r="S134" s="526" t="str">
        <f>IF($R134="","",IF(OR($O134="",$M134=""),"",IF($P134="サブ",VLOOKUP($O134,単価表!$A$5:$C$14,MATCH($M134,単価表!$A$5:$C$5,0),0)/2,VLOOKUP($O134,単価表!$A$5:$C$14,MATCH($M134,単価表!$A$5:$C$5,0),0))))</f>
        <v/>
      </c>
      <c r="T134" s="493" t="str">
        <f t="shared" si="8"/>
        <v/>
      </c>
      <c r="U134" s="530" t="str">
        <f>IF(【2】見・謝金!$U134="",IF($Q134="検討会等参加",IF($E134="","",TIME(HOUR($G134-$E134),ROUNDUP(MINUTE($G134-$E134)/30,0)*30,0)*24),""),IF(OR(【2】見・謝金!$E134&lt;&gt;$E134,【2】見・謝金!$G134&lt;&gt;$G134),TIME(HOUR($G134-$E134),ROUNDUP(MINUTE($G134-$E134)/30,0)*30,0)*24,IF($Q134&lt;&gt;"検討会等参加","",【2】見・謝金!$U134)))</f>
        <v/>
      </c>
      <c r="V134" s="526" t="str">
        <f>IF($U134="","",IF(OR($M134="",$O134=""),"",VLOOKUP($O134,単価表!$A$5:$C$11,MATCH($M134,単価表!$A$5:$C$5,0),0)/2))</f>
        <v/>
      </c>
      <c r="W134" s="493" t="str">
        <f t="shared" si="9"/>
        <v/>
      </c>
      <c r="X134" s="486" t="str">
        <f>IF(【2】見・謝金!X134="","",【2】見・謝金!X134)</f>
        <v/>
      </c>
      <c r="Y134" s="527" t="str">
        <f>IF(【2】見・謝金!Y134="","",【2】見・謝金!Y134)</f>
        <v/>
      </c>
      <c r="Z134" s="484" t="str">
        <f>IF(【2】見・謝金!Z134="","",【2】見・謝金!Z134)</f>
        <v/>
      </c>
      <c r="AA134" s="493" t="str">
        <f t="shared" si="10"/>
        <v/>
      </c>
      <c r="AB134" s="493" t="str">
        <f t="shared" si="11"/>
        <v/>
      </c>
      <c r="AC134" s="528" t="str">
        <f>IF(【2】見・謝金!AC134="","",【2】見・謝金!AC134)</f>
        <v/>
      </c>
      <c r="AD134" s="484" t="str">
        <f>IF(【2】見・謝金!AD134="","",【2】見・謝金!AD134)</f>
        <v/>
      </c>
      <c r="AE134" s="493" t="str">
        <f t="shared" si="12"/>
        <v/>
      </c>
      <c r="AF134" s="493"/>
      <c r="AG134" s="493" t="str">
        <f t="shared" si="13"/>
        <v/>
      </c>
      <c r="AH134" s="530" t="str">
        <f>IF(【2】見・謝金!$AH134="",IF($Q134="講習料",IF($E134="","",TIME(HOUR($G134-$E134),ROUNDUP(MINUTE($G134-$E134)/30,0)*30,0)*24),""),IF(OR(【2】見・謝金!$E134&lt;&gt;$E134,【2】見・謝金!$G134&lt;&gt;$G134),TIME(HOUR($G134-$E134),ROUNDUP(MINUTE($G134-$E134)/30,0)*30,0)*24,IF($Q134&lt;&gt;"講習料","",【2】見・謝金!$AH134)))</f>
        <v/>
      </c>
      <c r="AI134" s="526" t="str">
        <f>IF($AH134="","",IF(OR($O134="",$M134=""),"",IF($P134="サブ",VLOOKUP($O134,単価表!$A$34:$C$38,MATCH($M134,単価表!$A$34:$C$34,0),0)/2,VLOOKUP($O134,単価表!$A$34:$C$38,MATCH($M134,単価表!$A$34:$C$34,0),0))))</f>
        <v/>
      </c>
      <c r="AJ134" s="493" t="str">
        <f t="shared" si="14"/>
        <v/>
      </c>
      <c r="AK134" s="530" t="str">
        <f>IF(【2】見・謝金!$AK134="",IF($Q134="検討会(法人参加)",IF($E134="","",TIME(HOUR($G134-$E134),ROUNDUP(MINUTE($G134-$E134)/30,0)*30,0)*24),""),IF(OR(【2】見・謝金!$E134&lt;&gt;$E134,【2】見・謝金!$G134&lt;&gt;$G134),TIME(HOUR($G134-$E134),ROUNDUP(MINUTE($G134-$E134)/30,0)*30,0)*24,IF($Q134&lt;&gt;"検討会(法人参加)","",【2】見・謝金!$AK134)))</f>
        <v/>
      </c>
      <c r="AL134" s="593" t="str">
        <f>IF($AK134="","",IF(OR($O134="",$M134=""),"",VLOOKUP($O134,単価表!$A$34:$C$38,MATCH($M134,単価表!$A$34:$C$34,0),0)/2))</f>
        <v/>
      </c>
      <c r="AM134" s="493" t="str">
        <f t="shared" si="15"/>
        <v/>
      </c>
      <c r="AN134" s="529"/>
      <c r="AO134" s="508" t="str">
        <f>IF(【2】見・謝金!$AO134="","",【2】見・謝金!$AO134)</f>
        <v/>
      </c>
    </row>
    <row r="135" spans="4:41" ht="27.75" customHeight="1">
      <c r="D135" s="695" t="str">
        <f>IF(【2】見・謝金!D135="","",【2】見・謝金!D135)</f>
        <v/>
      </c>
      <c r="E135" s="531" t="str">
        <f>IF(【2】見・謝金!E135="","",【2】見・謝金!E135)</f>
        <v/>
      </c>
      <c r="F135" s="482" t="s">
        <v>258</v>
      </c>
      <c r="G135" s="483" t="str">
        <f>IF(【2】見・謝金!G135="","",【2】見・謝金!G135)</f>
        <v/>
      </c>
      <c r="H135" s="484" t="str">
        <f>IF(【2】見・謝金!H135="","",【2】見・謝金!H135)</f>
        <v/>
      </c>
      <c r="I135" s="1046" t="str">
        <f>IF(【2】見・謝金!I135="","",【2】見・謝金!I135)</f>
        <v/>
      </c>
      <c r="J135" s="1046"/>
      <c r="K135" s="496" t="str">
        <f>IF(【2】見・謝金!K135="","",【2】見・謝金!K135)</f>
        <v/>
      </c>
      <c r="L135" s="496" t="str">
        <f>IF(【2】見・謝金!L135="","",【2】見・謝金!L135)</f>
        <v/>
      </c>
      <c r="M135" s="485" t="str">
        <f>IF(【2】見・謝金!M135="","",【2】見・謝金!M135)</f>
        <v/>
      </c>
      <c r="N135" s="486" t="str">
        <f>IF(【2】見・謝金!N135="","",【2】見・謝金!N135)</f>
        <v/>
      </c>
      <c r="O135" s="523" t="str">
        <f>IF(【2】見・謝金!O135="","",【2】見・謝金!O135)</f>
        <v/>
      </c>
      <c r="P135" s="523" t="str">
        <f>IF(【2】見・謝金!P135="","",【2】見・謝金!P135)</f>
        <v/>
      </c>
      <c r="Q135" s="524" t="str">
        <f>IF(【2】見・謝金!Q135="","",【2】見・謝金!Q135)</f>
        <v/>
      </c>
      <c r="R135" s="525" t="str">
        <f>IF(【2】見・謝金!$R135="",IF($Q135="講師",IF($E135="","",TIME(HOUR($G135-$E135),ROUNDUP(MINUTE($G135-$E135)/30,0)*30,0)*24),""),IF(OR(【2】見・謝金!$E135&lt;&gt;$E135,【2】見・謝金!$G135&lt;&gt;$G135),TIME(HOUR($G135-$E135),ROUNDUP(MINUTE($G135-$E135)/30,0)*30,0)*24,IF($Q135&lt;&gt;"講師","",【2】見・謝金!$R135)))</f>
        <v/>
      </c>
      <c r="S135" s="526" t="str">
        <f>IF($R135="","",IF(OR($O135="",$M135=""),"",IF($P135="サブ",VLOOKUP($O135,単価表!$A$5:$C$14,MATCH($M135,単価表!$A$5:$C$5,0),0)/2,VLOOKUP($O135,単価表!$A$5:$C$14,MATCH($M135,単価表!$A$5:$C$5,0),0))))</f>
        <v/>
      </c>
      <c r="T135" s="493" t="str">
        <f t="shared" si="8"/>
        <v/>
      </c>
      <c r="U135" s="525" t="str">
        <f>IF(【2】見・謝金!$U135="",IF($Q135="検討会等参加",IF($E135="","",TIME(HOUR($G135-$E135),ROUNDUP(MINUTE($G135-$E135)/30,0)*30,0)*24),""),IF(OR(【2】見・謝金!$E135&lt;&gt;$E135,【2】見・謝金!$G135&lt;&gt;$G135),TIME(HOUR($G135-$E135),ROUNDUP(MINUTE($G135-$E135)/30,0)*30,0)*24,IF($Q135&lt;&gt;"検討会等参加","",【2】見・謝金!$U135)))</f>
        <v/>
      </c>
      <c r="V135" s="526" t="str">
        <f>IF($U135="","",IF(OR($M135="",$O135=""),"",VLOOKUP($O135,単価表!$A$5:$C$11,MATCH($M135,単価表!$A$5:$C$5,0),0)/2))</f>
        <v/>
      </c>
      <c r="W135" s="493" t="str">
        <f t="shared" si="9"/>
        <v/>
      </c>
      <c r="X135" s="486" t="str">
        <f>IF(【2】見・謝金!X135="","",【2】見・謝金!X135)</f>
        <v/>
      </c>
      <c r="Y135" s="527" t="str">
        <f>IF(【2】見・謝金!Y135="","",【2】見・謝金!Y135)</f>
        <v/>
      </c>
      <c r="Z135" s="485" t="str">
        <f>IF(【2】見・謝金!Z135="","",【2】見・謝金!Z135)</f>
        <v/>
      </c>
      <c r="AA135" s="493" t="str">
        <f t="shared" si="10"/>
        <v/>
      </c>
      <c r="AB135" s="493" t="str">
        <f t="shared" si="11"/>
        <v/>
      </c>
      <c r="AC135" s="528" t="str">
        <f>IF(【2】見・謝金!AC135="","",【2】見・謝金!AC135)</f>
        <v/>
      </c>
      <c r="AD135" s="484" t="str">
        <f>IF(【2】見・謝金!AD135="","",【2】見・謝金!AD135)</f>
        <v/>
      </c>
      <c r="AE135" s="493" t="str">
        <f t="shared" si="12"/>
        <v/>
      </c>
      <c r="AF135" s="493"/>
      <c r="AG135" s="493" t="str">
        <f t="shared" si="13"/>
        <v/>
      </c>
      <c r="AH135" s="525" t="str">
        <f>IF(【2】見・謝金!$AH135="",IF($Q135="講習料",IF($E135="","",TIME(HOUR($G135-$E135),ROUNDUP(MINUTE($G135-$E135)/30,0)*30,0)*24),""),IF(OR(【2】見・謝金!$E135&lt;&gt;$E135,【2】見・謝金!$G135&lt;&gt;$G135),TIME(HOUR($G135-$E135),ROUNDUP(MINUTE($G135-$E135)/30,0)*30,0)*24,IF($Q135&lt;&gt;"講習料","",【2】見・謝金!$AH135)))</f>
        <v/>
      </c>
      <c r="AI135" s="526" t="str">
        <f>IF($AH135="","",IF(OR($O135="",$M135=""),"",IF($P135="サブ",VLOOKUP($O135,単価表!$A$34:$C$38,MATCH($M135,単価表!$A$34:$C$34,0),0)/2,VLOOKUP($O135,単価表!$A$34:$C$38,MATCH($M135,単価表!$A$34:$C$34,0),0))))</f>
        <v/>
      </c>
      <c r="AJ135" s="493" t="str">
        <f t="shared" si="14"/>
        <v/>
      </c>
      <c r="AK135" s="525" t="str">
        <f>IF(【2】見・謝金!$AK135="",IF($Q135="検討会(法人参加)",IF($E135="","",TIME(HOUR($G135-$E135),ROUNDUP(MINUTE($G135-$E135)/30,0)*30,0)*24),""),IF(OR(【2】見・謝金!$E135&lt;&gt;$E135,【2】見・謝金!$G135&lt;&gt;$G135),TIME(HOUR($G135-$E135),ROUNDUP(MINUTE($G135-$E135)/30,0)*30,0)*24,IF($Q135&lt;&gt;"検討会(法人参加)","",【2】見・謝金!$AK135)))</f>
        <v/>
      </c>
      <c r="AL135" s="595" t="str">
        <f>IF($AK135="","",IF(OR($O135="",$M135=""),"",VLOOKUP($O135,単価表!$A$34:$C$38,MATCH($M135,単価表!$A$34:$C$34,0),0)/2))</f>
        <v/>
      </c>
      <c r="AM135" s="493" t="str">
        <f t="shared" si="15"/>
        <v/>
      </c>
      <c r="AN135" s="529"/>
      <c r="AO135" s="508" t="str">
        <f>IF(【2】見・謝金!$AO135="","",【2】見・謝金!$AO135)</f>
        <v/>
      </c>
    </row>
    <row r="136" spans="4:41" ht="27.75" customHeight="1">
      <c r="D136" s="695" t="str">
        <f>IF(【2】見・謝金!D136="","",【2】見・謝金!D136)</f>
        <v/>
      </c>
      <c r="E136" s="531" t="str">
        <f>IF(【2】見・謝金!E136="","",【2】見・謝金!E136)</f>
        <v/>
      </c>
      <c r="F136" s="482" t="s">
        <v>257</v>
      </c>
      <c r="G136" s="483" t="str">
        <f>IF(【2】見・謝金!G136="","",【2】見・謝金!G136)</f>
        <v/>
      </c>
      <c r="H136" s="484" t="str">
        <f>IF(【2】見・謝金!H136="","",【2】見・謝金!H136)</f>
        <v/>
      </c>
      <c r="I136" s="1046" t="str">
        <f>IF(【2】見・謝金!I136="","",【2】見・謝金!I136)</f>
        <v/>
      </c>
      <c r="J136" s="1046"/>
      <c r="K136" s="496" t="str">
        <f>IF(【2】見・謝金!K136="","",【2】見・謝金!K136)</f>
        <v/>
      </c>
      <c r="L136" s="496" t="str">
        <f>IF(【2】見・謝金!L136="","",【2】見・謝金!L136)</f>
        <v/>
      </c>
      <c r="M136" s="484" t="str">
        <f>IF(【2】見・謝金!M136="","",【2】見・謝金!M136)</f>
        <v/>
      </c>
      <c r="N136" s="486" t="str">
        <f>IF(【2】見・謝金!N136="","",【2】見・謝金!N136)</f>
        <v/>
      </c>
      <c r="O136" s="523" t="str">
        <f>IF(【2】見・謝金!O136="","",【2】見・謝金!O136)</f>
        <v/>
      </c>
      <c r="P136" s="523" t="str">
        <f>IF(【2】見・謝金!P136="","",【2】見・謝金!P136)</f>
        <v/>
      </c>
      <c r="Q136" s="524" t="str">
        <f>IF(【2】見・謝金!Q136="","",【2】見・謝金!Q136)</f>
        <v/>
      </c>
      <c r="R136" s="530" t="str">
        <f>IF(【2】見・謝金!$R136="",IF($Q136="講師",IF($E136="","",TIME(HOUR($G136-$E136),ROUNDUP(MINUTE($G136-$E136)/30,0)*30,0)*24),""),IF(OR(【2】見・謝金!$E136&lt;&gt;$E136,【2】見・謝金!$G136&lt;&gt;$G136),TIME(HOUR($G136-$E136),ROUNDUP(MINUTE($G136-$E136)/30,0)*30,0)*24,IF($Q136&lt;&gt;"講師","",【2】見・謝金!$R136)))</f>
        <v/>
      </c>
      <c r="S136" s="526" t="str">
        <f>IF($R136="","",IF(OR($O136="",$M136=""),"",IF($P136="サブ",VLOOKUP($O136,単価表!$A$5:$C$14,MATCH($M136,単価表!$A$5:$C$5,0),0)/2,VLOOKUP($O136,単価表!$A$5:$C$14,MATCH($M136,単価表!$A$5:$C$5,0),0))))</f>
        <v/>
      </c>
      <c r="T136" s="493" t="str">
        <f t="shared" ref="T136:T190" si="16">IF($R136="","",IF($M136="","",(R136*S136)))</f>
        <v/>
      </c>
      <c r="U136" s="530" t="str">
        <f>IF(【2】見・謝金!$U136="",IF($Q136="検討会等参加",IF($E136="","",TIME(HOUR($G136-$E136),ROUNDUP(MINUTE($G136-$E136)/30,0)*30,0)*24),""),IF(OR(【2】見・謝金!$E136&lt;&gt;$E136,【2】見・謝金!$G136&lt;&gt;$G136),TIME(HOUR($G136-$E136),ROUNDUP(MINUTE($G136-$E136)/30,0)*30,0)*24,IF($Q136&lt;&gt;"検討会等参加","",【2】見・謝金!$U136)))</f>
        <v/>
      </c>
      <c r="V136" s="526" t="str">
        <f>IF($U136="","",IF(OR($M136="",$O136=""),"",VLOOKUP($O136,単価表!$A$5:$C$11,MATCH($M136,単価表!$A$5:$C$5,0),0)/2))</f>
        <v/>
      </c>
      <c r="W136" s="493" t="str">
        <f t="shared" ref="W136:W190" si="17">IF($U136="","",IF($M136="","",(U136*V136)))</f>
        <v/>
      </c>
      <c r="X136" s="486" t="str">
        <f>IF(【2】見・謝金!X136="","",【2】見・謝金!X136)</f>
        <v/>
      </c>
      <c r="Y136" s="527" t="str">
        <f>IF(【2】見・謝金!Y136="","",【2】見・謝金!Y136)</f>
        <v/>
      </c>
      <c r="Z136" s="484" t="str">
        <f>IF(【2】見・謝金!Z136="","",【2】見・謝金!Z136)</f>
        <v/>
      </c>
      <c r="AA136" s="493" t="str">
        <f t="shared" ref="AA136:AA190" si="18">IF(OR($Y136="",$Z136=""),"",IF($Z136="日","1,500",IF($Z136="外","5,500")))</f>
        <v/>
      </c>
      <c r="AB136" s="493" t="str">
        <f t="shared" ref="AB136:AB190" si="19">IF(OR($Y136="",$Z136=""),"",(Y136*AA136))</f>
        <v/>
      </c>
      <c r="AC136" s="528" t="str">
        <f>IF(【2】見・謝金!AC136="","",【2】見・謝金!AC136)</f>
        <v/>
      </c>
      <c r="AD136" s="484" t="str">
        <f>IF(【2】見・謝金!AD136="","",【2】見・謝金!AD136)</f>
        <v/>
      </c>
      <c r="AE136" s="493" t="str">
        <f t="shared" ref="AE136:AE190" si="20">IF(OR($AC136="",$AD136=""),"",IF(OR($AC136="見学",$AC136="視察"),"10,000",IF($AC136="手土産","3,000")))</f>
        <v/>
      </c>
      <c r="AF136" s="493"/>
      <c r="AG136" s="493" t="str">
        <f t="shared" ref="AG136:AG190" si="21">IFERROR(ROUND(IF(AF136="","",IF(AF136="8%税込",AD136*AE136/1.08,IF(AF136="10%税込",AD136*AE136/1.1))),0),"")</f>
        <v/>
      </c>
      <c r="AH136" s="530" t="str">
        <f>IF(【2】見・謝金!$AH136="",IF($Q136="講習料",IF($E136="","",TIME(HOUR($G136-$E136),ROUNDUP(MINUTE($G136-$E136)/30,0)*30,0)*24),""),IF(OR(【2】見・謝金!$E136&lt;&gt;$E136,【2】見・謝金!$G136&lt;&gt;$G136),TIME(HOUR($G136-$E136),ROUNDUP(MINUTE($G136-$E136)/30,0)*30,0)*24,IF($Q136&lt;&gt;"講習料","",【2】見・謝金!$AH136)))</f>
        <v/>
      </c>
      <c r="AI136" s="526" t="str">
        <f>IF($AH136="","",IF(OR($O136="",$M136=""),"",IF($P136="サブ",VLOOKUP($O136,単価表!$A$34:$C$38,MATCH($M136,単価表!$A$34:$C$34,0),0)/2,VLOOKUP($O136,単価表!$A$34:$C$38,MATCH($M136,単価表!$A$34:$C$34,0),0))))</f>
        <v/>
      </c>
      <c r="AJ136" s="493" t="str">
        <f t="shared" ref="AJ136:AJ190" si="22">IF($AH136="","",IF($M136="","",(AH136*AI136)))</f>
        <v/>
      </c>
      <c r="AK136" s="530" t="str">
        <f>IF(【2】見・謝金!$AK136="",IF($Q136="検討会(法人参加)",IF($E136="","",TIME(HOUR($G136-$E136),ROUNDUP(MINUTE($G136-$E136)/30,0)*30,0)*24),""),IF(OR(【2】見・謝金!$E136&lt;&gt;$E136,【2】見・謝金!$G136&lt;&gt;$G136),TIME(HOUR($G136-$E136),ROUNDUP(MINUTE($G136-$E136)/30,0)*30,0)*24,IF($Q136&lt;&gt;"検討会(法人参加)","",【2】見・謝金!$AK136)))</f>
        <v/>
      </c>
      <c r="AL136" s="593" t="str">
        <f>IF($AK136="","",IF(OR($O136="",$M136=""),"",VLOOKUP($O136,単価表!$A$34:$C$38,MATCH($M136,単価表!$A$34:$C$34,0),0)/2))</f>
        <v/>
      </c>
      <c r="AM136" s="493" t="str">
        <f t="shared" ref="AM136:AM190" si="23">IF($AK136="","",IF($M136="","",(AK136*AL136)))</f>
        <v/>
      </c>
      <c r="AN136" s="529"/>
      <c r="AO136" s="508" t="str">
        <f>IF(【2】見・謝金!$AO136="","",【2】見・謝金!$AO136)</f>
        <v/>
      </c>
    </row>
    <row r="137" spans="4:41" ht="27.75" customHeight="1">
      <c r="D137" s="695" t="str">
        <f>IF(【2】見・謝金!D137="","",【2】見・謝金!D137)</f>
        <v/>
      </c>
      <c r="E137" s="531" t="str">
        <f>IF(【2】見・謝金!E137="","",【2】見・謝金!E137)</f>
        <v/>
      </c>
      <c r="F137" s="482" t="s">
        <v>258</v>
      </c>
      <c r="G137" s="483" t="str">
        <f>IF(【2】見・謝金!G137="","",【2】見・謝金!G137)</f>
        <v/>
      </c>
      <c r="H137" s="484" t="str">
        <f>IF(【2】見・謝金!H137="","",【2】見・謝金!H137)</f>
        <v/>
      </c>
      <c r="I137" s="1046" t="str">
        <f>IF(【2】見・謝金!I137="","",【2】見・謝金!I137)</f>
        <v/>
      </c>
      <c r="J137" s="1046"/>
      <c r="K137" s="496" t="str">
        <f>IF(【2】見・謝金!K137="","",【2】見・謝金!K137)</f>
        <v/>
      </c>
      <c r="L137" s="496" t="str">
        <f>IF(【2】見・謝金!L137="","",【2】見・謝金!L137)</f>
        <v/>
      </c>
      <c r="M137" s="485" t="str">
        <f>IF(【2】見・謝金!M137="","",【2】見・謝金!M137)</f>
        <v/>
      </c>
      <c r="N137" s="486" t="str">
        <f>IF(【2】見・謝金!N137="","",【2】見・謝金!N137)</f>
        <v/>
      </c>
      <c r="O137" s="523" t="str">
        <f>IF(【2】見・謝金!O137="","",【2】見・謝金!O137)</f>
        <v/>
      </c>
      <c r="P137" s="523" t="str">
        <f>IF(【2】見・謝金!P137="","",【2】見・謝金!P137)</f>
        <v/>
      </c>
      <c r="Q137" s="524" t="str">
        <f>IF(【2】見・謝金!Q137="","",【2】見・謝金!Q137)</f>
        <v/>
      </c>
      <c r="R137" s="525" t="str">
        <f>IF(【2】見・謝金!$R137="",IF($Q137="講師",IF($E137="","",TIME(HOUR($G137-$E137),ROUNDUP(MINUTE($G137-$E137)/30,0)*30,0)*24),""),IF(OR(【2】見・謝金!$E137&lt;&gt;$E137,【2】見・謝金!$G137&lt;&gt;$G137),TIME(HOUR($G137-$E137),ROUNDUP(MINUTE($G137-$E137)/30,0)*30,0)*24,IF($Q137&lt;&gt;"講師","",【2】見・謝金!$R137)))</f>
        <v/>
      </c>
      <c r="S137" s="526" t="str">
        <f>IF($R137="","",IF(OR($O137="",$M137=""),"",IF($P137="サブ",VLOOKUP($O137,単価表!$A$5:$C$14,MATCH($M137,単価表!$A$5:$C$5,0),0)/2,VLOOKUP($O137,単価表!$A$5:$C$14,MATCH($M137,単価表!$A$5:$C$5,0),0))))</f>
        <v/>
      </c>
      <c r="T137" s="493" t="str">
        <f t="shared" si="16"/>
        <v/>
      </c>
      <c r="U137" s="525" t="str">
        <f>IF(【2】見・謝金!$U137="",IF($Q137="検討会等参加",IF($E137="","",TIME(HOUR($G137-$E137),ROUNDUP(MINUTE($G137-$E137)/30,0)*30,0)*24),""),IF(OR(【2】見・謝金!$E137&lt;&gt;$E137,【2】見・謝金!$G137&lt;&gt;$G137),TIME(HOUR($G137-$E137),ROUNDUP(MINUTE($G137-$E137)/30,0)*30,0)*24,IF($Q137&lt;&gt;"検討会等参加","",【2】見・謝金!$U137)))</f>
        <v/>
      </c>
      <c r="V137" s="526" t="str">
        <f>IF($U137="","",IF(OR($M137="",$O137=""),"",VLOOKUP($O137,単価表!$A$5:$C$11,MATCH($M137,単価表!$A$5:$C$5,0),0)/2))</f>
        <v/>
      </c>
      <c r="W137" s="493" t="str">
        <f t="shared" si="17"/>
        <v/>
      </c>
      <c r="X137" s="486" t="str">
        <f>IF(【2】見・謝金!X137="","",【2】見・謝金!X137)</f>
        <v/>
      </c>
      <c r="Y137" s="527" t="str">
        <f>IF(【2】見・謝金!Y137="","",【2】見・謝金!Y137)</f>
        <v/>
      </c>
      <c r="Z137" s="485" t="str">
        <f>IF(【2】見・謝金!Z137="","",【2】見・謝金!Z137)</f>
        <v/>
      </c>
      <c r="AA137" s="493" t="str">
        <f t="shared" si="18"/>
        <v/>
      </c>
      <c r="AB137" s="493" t="str">
        <f t="shared" si="19"/>
        <v/>
      </c>
      <c r="AC137" s="528" t="str">
        <f>IF(【2】見・謝金!AC137="","",【2】見・謝金!AC137)</f>
        <v/>
      </c>
      <c r="AD137" s="484" t="str">
        <f>IF(【2】見・謝金!AD137="","",【2】見・謝金!AD137)</f>
        <v/>
      </c>
      <c r="AE137" s="493" t="str">
        <f t="shared" si="20"/>
        <v/>
      </c>
      <c r="AF137" s="493"/>
      <c r="AG137" s="493" t="str">
        <f t="shared" si="21"/>
        <v/>
      </c>
      <c r="AH137" s="525" t="str">
        <f>IF(【2】見・謝金!$AH137="",IF($Q137="講習料",IF($E137="","",TIME(HOUR($G137-$E137),ROUNDUP(MINUTE($G137-$E137)/30,0)*30,0)*24),""),IF(OR(【2】見・謝金!$E137&lt;&gt;$E137,【2】見・謝金!$G137&lt;&gt;$G137),TIME(HOUR($G137-$E137),ROUNDUP(MINUTE($G137-$E137)/30,0)*30,0)*24,IF($Q137&lt;&gt;"講習料","",【2】見・謝金!$AH137)))</f>
        <v/>
      </c>
      <c r="AI137" s="526" t="str">
        <f>IF($AH137="","",IF(OR($O137="",$M137=""),"",IF($P137="サブ",VLOOKUP($O137,単価表!$A$34:$C$38,MATCH($M137,単価表!$A$34:$C$34,0),0)/2,VLOOKUP($O137,単価表!$A$34:$C$38,MATCH($M137,単価表!$A$34:$C$34,0),0))))</f>
        <v/>
      </c>
      <c r="AJ137" s="493" t="str">
        <f t="shared" si="22"/>
        <v/>
      </c>
      <c r="AK137" s="525" t="str">
        <f>IF(【2】見・謝金!$AK137="",IF($Q137="検討会(法人参加)",IF($E137="","",TIME(HOUR($G137-$E137),ROUNDUP(MINUTE($G137-$E137)/30,0)*30,0)*24),""),IF(OR(【2】見・謝金!$E137&lt;&gt;$E137,【2】見・謝金!$G137&lt;&gt;$G137),TIME(HOUR($G137-$E137),ROUNDUP(MINUTE($G137-$E137)/30,0)*30,0)*24,IF($Q137&lt;&gt;"検討会(法人参加)","",【2】見・謝金!$AK137)))</f>
        <v/>
      </c>
      <c r="AL137" s="595" t="str">
        <f>IF($AK137="","",IF(OR($O137="",$M137=""),"",VLOOKUP($O137,単価表!$A$34:$C$38,MATCH($M137,単価表!$A$34:$C$34,0),0)/2))</f>
        <v/>
      </c>
      <c r="AM137" s="493" t="str">
        <f t="shared" si="23"/>
        <v/>
      </c>
      <c r="AN137" s="529"/>
      <c r="AO137" s="508" t="str">
        <f>IF(【2】見・謝金!$AO137="","",【2】見・謝金!$AO137)</f>
        <v/>
      </c>
    </row>
    <row r="138" spans="4:41" ht="27.75" customHeight="1">
      <c r="D138" s="695" t="str">
        <f>IF(【2】見・謝金!D138="","",【2】見・謝金!D138)</f>
        <v/>
      </c>
      <c r="E138" s="531" t="str">
        <f>IF(【2】見・謝金!E138="","",【2】見・謝金!E138)</f>
        <v/>
      </c>
      <c r="F138" s="482" t="s">
        <v>257</v>
      </c>
      <c r="G138" s="483" t="str">
        <f>IF(【2】見・謝金!G138="","",【2】見・謝金!G138)</f>
        <v/>
      </c>
      <c r="H138" s="484" t="str">
        <f>IF(【2】見・謝金!H138="","",【2】見・謝金!H138)</f>
        <v/>
      </c>
      <c r="I138" s="1046" t="str">
        <f>IF(【2】見・謝金!I138="","",【2】見・謝金!I138)</f>
        <v/>
      </c>
      <c r="J138" s="1046"/>
      <c r="K138" s="496" t="str">
        <f>IF(【2】見・謝金!K138="","",【2】見・謝金!K138)</f>
        <v/>
      </c>
      <c r="L138" s="496" t="str">
        <f>IF(【2】見・謝金!L138="","",【2】見・謝金!L138)</f>
        <v/>
      </c>
      <c r="M138" s="484" t="str">
        <f>IF(【2】見・謝金!M138="","",【2】見・謝金!M138)</f>
        <v/>
      </c>
      <c r="N138" s="486" t="str">
        <f>IF(【2】見・謝金!N138="","",【2】見・謝金!N138)</f>
        <v/>
      </c>
      <c r="O138" s="523" t="str">
        <f>IF(【2】見・謝金!O138="","",【2】見・謝金!O138)</f>
        <v/>
      </c>
      <c r="P138" s="523" t="str">
        <f>IF(【2】見・謝金!P138="","",【2】見・謝金!P138)</f>
        <v/>
      </c>
      <c r="Q138" s="524" t="str">
        <f>IF(【2】見・謝金!Q138="","",【2】見・謝金!Q138)</f>
        <v/>
      </c>
      <c r="R138" s="530" t="str">
        <f>IF(【2】見・謝金!$R138="",IF($Q138="講師",IF($E138="","",TIME(HOUR($G138-$E138),ROUNDUP(MINUTE($G138-$E138)/30,0)*30,0)*24),""),IF(OR(【2】見・謝金!$E138&lt;&gt;$E138,【2】見・謝金!$G138&lt;&gt;$G138),TIME(HOUR($G138-$E138),ROUNDUP(MINUTE($G138-$E138)/30,0)*30,0)*24,IF($Q138&lt;&gt;"講師","",【2】見・謝金!$R138)))</f>
        <v/>
      </c>
      <c r="S138" s="526" t="str">
        <f>IF($R138="","",IF(OR($O138="",$M138=""),"",IF($P138="サブ",VLOOKUP($O138,単価表!$A$5:$C$14,MATCH($M138,単価表!$A$5:$C$5,0),0)/2,VLOOKUP($O138,単価表!$A$5:$C$14,MATCH($M138,単価表!$A$5:$C$5,0),0))))</f>
        <v/>
      </c>
      <c r="T138" s="493" t="str">
        <f t="shared" si="16"/>
        <v/>
      </c>
      <c r="U138" s="530" t="str">
        <f>IF(【2】見・謝金!$U138="",IF($Q138="検討会等参加",IF($E138="","",TIME(HOUR($G138-$E138),ROUNDUP(MINUTE($G138-$E138)/30,0)*30,0)*24),""),IF(OR(【2】見・謝金!$E138&lt;&gt;$E138,【2】見・謝金!$G138&lt;&gt;$G138),TIME(HOUR($G138-$E138),ROUNDUP(MINUTE($G138-$E138)/30,0)*30,0)*24,IF($Q138&lt;&gt;"検討会等参加","",【2】見・謝金!$U138)))</f>
        <v/>
      </c>
      <c r="V138" s="526" t="str">
        <f>IF($U138="","",IF(OR($M138="",$O138=""),"",VLOOKUP($O138,単価表!$A$5:$C$11,MATCH($M138,単価表!$A$5:$C$5,0),0)/2))</f>
        <v/>
      </c>
      <c r="W138" s="493" t="str">
        <f t="shared" si="17"/>
        <v/>
      </c>
      <c r="X138" s="486" t="str">
        <f>IF(【2】見・謝金!X138="","",【2】見・謝金!X138)</f>
        <v/>
      </c>
      <c r="Y138" s="527" t="str">
        <f>IF(【2】見・謝金!Y138="","",【2】見・謝金!Y138)</f>
        <v/>
      </c>
      <c r="Z138" s="484" t="str">
        <f>IF(【2】見・謝金!Z138="","",【2】見・謝金!Z138)</f>
        <v/>
      </c>
      <c r="AA138" s="493" t="str">
        <f t="shared" si="18"/>
        <v/>
      </c>
      <c r="AB138" s="493" t="str">
        <f t="shared" si="19"/>
        <v/>
      </c>
      <c r="AC138" s="528" t="str">
        <f>IF(【2】見・謝金!AC138="","",【2】見・謝金!AC138)</f>
        <v/>
      </c>
      <c r="AD138" s="484" t="str">
        <f>IF(【2】見・謝金!AD138="","",【2】見・謝金!AD138)</f>
        <v/>
      </c>
      <c r="AE138" s="493" t="str">
        <f t="shared" si="20"/>
        <v/>
      </c>
      <c r="AF138" s="493"/>
      <c r="AG138" s="493" t="str">
        <f t="shared" si="21"/>
        <v/>
      </c>
      <c r="AH138" s="530" t="str">
        <f>IF(【2】見・謝金!$AH138="",IF($Q138="講習料",IF($E138="","",TIME(HOUR($G138-$E138),ROUNDUP(MINUTE($G138-$E138)/30,0)*30,0)*24),""),IF(OR(【2】見・謝金!$E138&lt;&gt;$E138,【2】見・謝金!$G138&lt;&gt;$G138),TIME(HOUR($G138-$E138),ROUNDUP(MINUTE($G138-$E138)/30,0)*30,0)*24,IF($Q138&lt;&gt;"講習料","",【2】見・謝金!$AH138)))</f>
        <v/>
      </c>
      <c r="AI138" s="526" t="str">
        <f>IF($AH138="","",IF(OR($O138="",$M138=""),"",IF($P138="サブ",VLOOKUP($O138,単価表!$A$34:$C$38,MATCH($M138,単価表!$A$34:$C$34,0),0)/2,VLOOKUP($O138,単価表!$A$34:$C$38,MATCH($M138,単価表!$A$34:$C$34,0),0))))</f>
        <v/>
      </c>
      <c r="AJ138" s="493" t="str">
        <f t="shared" si="22"/>
        <v/>
      </c>
      <c r="AK138" s="530" t="str">
        <f>IF(【2】見・謝金!$AK138="",IF($Q138="検討会(法人参加)",IF($E138="","",TIME(HOUR($G138-$E138),ROUNDUP(MINUTE($G138-$E138)/30,0)*30,0)*24),""),IF(OR(【2】見・謝金!$E138&lt;&gt;$E138,【2】見・謝金!$G138&lt;&gt;$G138),TIME(HOUR($G138-$E138),ROUNDUP(MINUTE($G138-$E138)/30,0)*30,0)*24,IF($Q138&lt;&gt;"検討会(法人参加)","",【2】見・謝金!$AK138)))</f>
        <v/>
      </c>
      <c r="AL138" s="593" t="str">
        <f>IF($AK138="","",IF(OR($O138="",$M138=""),"",VLOOKUP($O138,単価表!$A$34:$C$38,MATCH($M138,単価表!$A$34:$C$34,0),0)/2))</f>
        <v/>
      </c>
      <c r="AM138" s="493" t="str">
        <f t="shared" si="23"/>
        <v/>
      </c>
      <c r="AN138" s="529"/>
      <c r="AO138" s="508" t="str">
        <f>IF(【2】見・謝金!$AO138="","",【2】見・謝金!$AO138)</f>
        <v/>
      </c>
    </row>
    <row r="139" spans="4:41" ht="27.75" customHeight="1">
      <c r="D139" s="695" t="str">
        <f>IF(【2】見・謝金!D139="","",【2】見・謝金!D139)</f>
        <v/>
      </c>
      <c r="E139" s="531" t="str">
        <f>IF(【2】見・謝金!E139="","",【2】見・謝金!E139)</f>
        <v/>
      </c>
      <c r="F139" s="482" t="s">
        <v>258</v>
      </c>
      <c r="G139" s="483" t="str">
        <f>IF(【2】見・謝金!G139="","",【2】見・謝金!G139)</f>
        <v/>
      </c>
      <c r="H139" s="484" t="str">
        <f>IF(【2】見・謝金!H139="","",【2】見・謝金!H139)</f>
        <v/>
      </c>
      <c r="I139" s="1046" t="str">
        <f>IF(【2】見・謝金!I139="","",【2】見・謝金!I139)</f>
        <v/>
      </c>
      <c r="J139" s="1046"/>
      <c r="K139" s="496" t="str">
        <f>IF(【2】見・謝金!K139="","",【2】見・謝金!K139)</f>
        <v/>
      </c>
      <c r="L139" s="496" t="str">
        <f>IF(【2】見・謝金!L139="","",【2】見・謝金!L139)</f>
        <v/>
      </c>
      <c r="M139" s="485" t="str">
        <f>IF(【2】見・謝金!M139="","",【2】見・謝金!M139)</f>
        <v/>
      </c>
      <c r="N139" s="486" t="str">
        <f>IF(【2】見・謝金!N139="","",【2】見・謝金!N139)</f>
        <v/>
      </c>
      <c r="O139" s="523" t="str">
        <f>IF(【2】見・謝金!O139="","",【2】見・謝金!O139)</f>
        <v/>
      </c>
      <c r="P139" s="523" t="str">
        <f>IF(【2】見・謝金!P139="","",【2】見・謝金!P139)</f>
        <v/>
      </c>
      <c r="Q139" s="524" t="str">
        <f>IF(【2】見・謝金!Q139="","",【2】見・謝金!Q139)</f>
        <v/>
      </c>
      <c r="R139" s="525" t="str">
        <f>IF(【2】見・謝金!$R139="",IF($Q139="講師",IF($E139="","",TIME(HOUR($G139-$E139),ROUNDUP(MINUTE($G139-$E139)/30,0)*30,0)*24),""),IF(OR(【2】見・謝金!$E139&lt;&gt;$E139,【2】見・謝金!$G139&lt;&gt;$G139),TIME(HOUR($G139-$E139),ROUNDUP(MINUTE($G139-$E139)/30,0)*30,0)*24,IF($Q139&lt;&gt;"講師","",【2】見・謝金!$R139)))</f>
        <v/>
      </c>
      <c r="S139" s="526" t="str">
        <f>IF($R139="","",IF(OR($O139="",$M139=""),"",IF($P139="サブ",VLOOKUP($O139,単価表!$A$5:$C$14,MATCH($M139,単価表!$A$5:$C$5,0),0)/2,VLOOKUP($O139,単価表!$A$5:$C$14,MATCH($M139,単価表!$A$5:$C$5,0),0))))</f>
        <v/>
      </c>
      <c r="T139" s="493" t="str">
        <f t="shared" si="16"/>
        <v/>
      </c>
      <c r="U139" s="525" t="str">
        <f>IF(【2】見・謝金!$U139="",IF($Q139="検討会等参加",IF($E139="","",TIME(HOUR($G139-$E139),ROUNDUP(MINUTE($G139-$E139)/30,0)*30,0)*24),""),IF(OR(【2】見・謝金!$E139&lt;&gt;$E139,【2】見・謝金!$G139&lt;&gt;$G139),TIME(HOUR($G139-$E139),ROUNDUP(MINUTE($G139-$E139)/30,0)*30,0)*24,IF($Q139&lt;&gt;"検討会等参加","",【2】見・謝金!$U139)))</f>
        <v/>
      </c>
      <c r="V139" s="526" t="str">
        <f>IF($U139="","",IF(OR($M139="",$O139=""),"",VLOOKUP($O139,単価表!$A$5:$C$11,MATCH($M139,単価表!$A$5:$C$5,0),0)/2))</f>
        <v/>
      </c>
      <c r="W139" s="493" t="str">
        <f t="shared" si="17"/>
        <v/>
      </c>
      <c r="X139" s="486" t="str">
        <f>IF(【2】見・謝金!X139="","",【2】見・謝金!X139)</f>
        <v/>
      </c>
      <c r="Y139" s="527" t="str">
        <f>IF(【2】見・謝金!Y139="","",【2】見・謝金!Y139)</f>
        <v/>
      </c>
      <c r="Z139" s="485" t="str">
        <f>IF(【2】見・謝金!Z139="","",【2】見・謝金!Z139)</f>
        <v/>
      </c>
      <c r="AA139" s="493" t="str">
        <f t="shared" si="18"/>
        <v/>
      </c>
      <c r="AB139" s="493" t="str">
        <f t="shared" si="19"/>
        <v/>
      </c>
      <c r="AC139" s="528" t="str">
        <f>IF(【2】見・謝金!AC139="","",【2】見・謝金!AC139)</f>
        <v/>
      </c>
      <c r="AD139" s="484" t="str">
        <f>IF(【2】見・謝金!AD139="","",【2】見・謝金!AD139)</f>
        <v/>
      </c>
      <c r="AE139" s="493" t="str">
        <f t="shared" si="20"/>
        <v/>
      </c>
      <c r="AF139" s="493"/>
      <c r="AG139" s="493" t="str">
        <f t="shared" si="21"/>
        <v/>
      </c>
      <c r="AH139" s="525" t="str">
        <f>IF(【2】見・謝金!$AH139="",IF($Q139="講習料",IF($E139="","",TIME(HOUR($G139-$E139),ROUNDUP(MINUTE($G139-$E139)/30,0)*30,0)*24),""),IF(OR(【2】見・謝金!$E139&lt;&gt;$E139,【2】見・謝金!$G139&lt;&gt;$G139),TIME(HOUR($G139-$E139),ROUNDUP(MINUTE($G139-$E139)/30,0)*30,0)*24,IF($Q139&lt;&gt;"講習料","",【2】見・謝金!$AH139)))</f>
        <v/>
      </c>
      <c r="AI139" s="526" t="str">
        <f>IF($AH139="","",IF(OR($O139="",$M139=""),"",IF($P139="サブ",VLOOKUP($O139,単価表!$A$34:$C$38,MATCH($M139,単価表!$A$34:$C$34,0),0)/2,VLOOKUP($O139,単価表!$A$34:$C$38,MATCH($M139,単価表!$A$34:$C$34,0),0))))</f>
        <v/>
      </c>
      <c r="AJ139" s="493" t="str">
        <f t="shared" si="22"/>
        <v/>
      </c>
      <c r="AK139" s="525" t="str">
        <f>IF(【2】見・謝金!$AK139="",IF($Q139="検討会(法人参加)",IF($E139="","",TIME(HOUR($G139-$E139),ROUNDUP(MINUTE($G139-$E139)/30,0)*30,0)*24),""),IF(OR(【2】見・謝金!$E139&lt;&gt;$E139,【2】見・謝金!$G139&lt;&gt;$G139),TIME(HOUR($G139-$E139),ROUNDUP(MINUTE($G139-$E139)/30,0)*30,0)*24,IF($Q139&lt;&gt;"検討会(法人参加)","",【2】見・謝金!$AK139)))</f>
        <v/>
      </c>
      <c r="AL139" s="595" t="str">
        <f>IF($AK139="","",IF(OR($O139="",$M139=""),"",VLOOKUP($O139,単価表!$A$34:$C$38,MATCH($M139,単価表!$A$34:$C$34,0),0)/2))</f>
        <v/>
      </c>
      <c r="AM139" s="493" t="str">
        <f t="shared" si="23"/>
        <v/>
      </c>
      <c r="AN139" s="529"/>
      <c r="AO139" s="508" t="str">
        <f>IF(【2】見・謝金!$AO139="","",【2】見・謝金!$AO139)</f>
        <v/>
      </c>
    </row>
    <row r="140" spans="4:41" ht="27.75" customHeight="1">
      <c r="D140" s="695" t="str">
        <f>IF(【2】見・謝金!D140="","",【2】見・謝金!D140)</f>
        <v/>
      </c>
      <c r="E140" s="531" t="str">
        <f>IF(【2】見・謝金!E140="","",【2】見・謝金!E140)</f>
        <v/>
      </c>
      <c r="F140" s="482" t="s">
        <v>257</v>
      </c>
      <c r="G140" s="483" t="str">
        <f>IF(【2】見・謝金!G140="","",【2】見・謝金!G140)</f>
        <v/>
      </c>
      <c r="H140" s="484" t="str">
        <f>IF(【2】見・謝金!H140="","",【2】見・謝金!H140)</f>
        <v/>
      </c>
      <c r="I140" s="1046" t="str">
        <f>IF(【2】見・謝金!I140="","",【2】見・謝金!I140)</f>
        <v/>
      </c>
      <c r="J140" s="1046"/>
      <c r="K140" s="496" t="str">
        <f>IF(【2】見・謝金!K140="","",【2】見・謝金!K140)</f>
        <v/>
      </c>
      <c r="L140" s="496" t="str">
        <f>IF(【2】見・謝金!L140="","",【2】見・謝金!L140)</f>
        <v/>
      </c>
      <c r="M140" s="484" t="str">
        <f>IF(【2】見・謝金!M140="","",【2】見・謝金!M140)</f>
        <v/>
      </c>
      <c r="N140" s="486" t="str">
        <f>IF(【2】見・謝金!N140="","",【2】見・謝金!N140)</f>
        <v/>
      </c>
      <c r="O140" s="523" t="str">
        <f>IF(【2】見・謝金!O140="","",【2】見・謝金!O140)</f>
        <v/>
      </c>
      <c r="P140" s="523" t="str">
        <f>IF(【2】見・謝金!P140="","",【2】見・謝金!P140)</f>
        <v/>
      </c>
      <c r="Q140" s="524" t="str">
        <f>IF(【2】見・謝金!Q140="","",【2】見・謝金!Q140)</f>
        <v/>
      </c>
      <c r="R140" s="530" t="str">
        <f>IF(【2】見・謝金!$R140="",IF($Q140="講師",IF($E140="","",TIME(HOUR($G140-$E140),ROUNDUP(MINUTE($G140-$E140)/30,0)*30,0)*24),""),IF(OR(【2】見・謝金!$E140&lt;&gt;$E140,【2】見・謝金!$G140&lt;&gt;$G140),TIME(HOUR($G140-$E140),ROUNDUP(MINUTE($G140-$E140)/30,0)*30,0)*24,IF($Q140&lt;&gt;"講師","",【2】見・謝金!$R140)))</f>
        <v/>
      </c>
      <c r="S140" s="526" t="str">
        <f>IF($R140="","",IF(OR($O140="",$M140=""),"",IF($P140="サブ",VLOOKUP($O140,単価表!$A$5:$C$14,MATCH($M140,単価表!$A$5:$C$5,0),0)/2,VLOOKUP($O140,単価表!$A$5:$C$14,MATCH($M140,単価表!$A$5:$C$5,0),0))))</f>
        <v/>
      </c>
      <c r="T140" s="493" t="str">
        <f t="shared" si="16"/>
        <v/>
      </c>
      <c r="U140" s="530" t="str">
        <f>IF(【2】見・謝金!$U140="",IF($Q140="検討会等参加",IF($E140="","",TIME(HOUR($G140-$E140),ROUNDUP(MINUTE($G140-$E140)/30,0)*30,0)*24),""),IF(OR(【2】見・謝金!$E140&lt;&gt;$E140,【2】見・謝金!$G140&lt;&gt;$G140),TIME(HOUR($G140-$E140),ROUNDUP(MINUTE($G140-$E140)/30,0)*30,0)*24,IF($Q140&lt;&gt;"検討会等参加","",【2】見・謝金!$U140)))</f>
        <v/>
      </c>
      <c r="V140" s="526" t="str">
        <f>IF($U140="","",IF(OR($M140="",$O140=""),"",VLOOKUP($O140,単価表!$A$5:$C$11,MATCH($M140,単価表!$A$5:$C$5,0),0)/2))</f>
        <v/>
      </c>
      <c r="W140" s="493" t="str">
        <f t="shared" si="17"/>
        <v/>
      </c>
      <c r="X140" s="486" t="str">
        <f>IF(【2】見・謝金!X140="","",【2】見・謝金!X140)</f>
        <v/>
      </c>
      <c r="Y140" s="527" t="str">
        <f>IF(【2】見・謝金!Y140="","",【2】見・謝金!Y140)</f>
        <v/>
      </c>
      <c r="Z140" s="484" t="str">
        <f>IF(【2】見・謝金!Z140="","",【2】見・謝金!Z140)</f>
        <v/>
      </c>
      <c r="AA140" s="493" t="str">
        <f t="shared" si="18"/>
        <v/>
      </c>
      <c r="AB140" s="493" t="str">
        <f t="shared" si="19"/>
        <v/>
      </c>
      <c r="AC140" s="528" t="str">
        <f>IF(【2】見・謝金!AC140="","",【2】見・謝金!AC140)</f>
        <v/>
      </c>
      <c r="AD140" s="484" t="str">
        <f>IF(【2】見・謝金!AD140="","",【2】見・謝金!AD140)</f>
        <v/>
      </c>
      <c r="AE140" s="493" t="str">
        <f t="shared" si="20"/>
        <v/>
      </c>
      <c r="AF140" s="493"/>
      <c r="AG140" s="493" t="str">
        <f t="shared" si="21"/>
        <v/>
      </c>
      <c r="AH140" s="530" t="str">
        <f>IF(【2】見・謝金!$AH140="",IF($Q140="講習料",IF($E140="","",TIME(HOUR($G140-$E140),ROUNDUP(MINUTE($G140-$E140)/30,0)*30,0)*24),""),IF(OR(【2】見・謝金!$E140&lt;&gt;$E140,【2】見・謝金!$G140&lt;&gt;$G140),TIME(HOUR($G140-$E140),ROUNDUP(MINUTE($G140-$E140)/30,0)*30,0)*24,IF($Q140&lt;&gt;"講習料","",【2】見・謝金!$AH140)))</f>
        <v/>
      </c>
      <c r="AI140" s="526" t="str">
        <f>IF($AH140="","",IF(OR($O140="",$M140=""),"",IF($P140="サブ",VLOOKUP($O140,単価表!$A$34:$C$38,MATCH($M140,単価表!$A$34:$C$34,0),0)/2,VLOOKUP($O140,単価表!$A$34:$C$38,MATCH($M140,単価表!$A$34:$C$34,0),0))))</f>
        <v/>
      </c>
      <c r="AJ140" s="493" t="str">
        <f t="shared" si="22"/>
        <v/>
      </c>
      <c r="AK140" s="530" t="str">
        <f>IF(【2】見・謝金!$AK140="",IF($Q140="検討会(法人参加)",IF($E140="","",TIME(HOUR($G140-$E140),ROUNDUP(MINUTE($G140-$E140)/30,0)*30,0)*24),""),IF(OR(【2】見・謝金!$E140&lt;&gt;$E140,【2】見・謝金!$G140&lt;&gt;$G140),TIME(HOUR($G140-$E140),ROUNDUP(MINUTE($G140-$E140)/30,0)*30,0)*24,IF($Q140&lt;&gt;"検討会(法人参加)","",【2】見・謝金!$AK140)))</f>
        <v/>
      </c>
      <c r="AL140" s="593" t="str">
        <f>IF($AK140="","",IF(OR($O140="",$M140=""),"",VLOOKUP($O140,単価表!$A$34:$C$38,MATCH($M140,単価表!$A$34:$C$34,0),0)/2))</f>
        <v/>
      </c>
      <c r="AM140" s="493" t="str">
        <f t="shared" si="23"/>
        <v/>
      </c>
      <c r="AN140" s="529"/>
      <c r="AO140" s="508" t="str">
        <f>IF(【2】見・謝金!$AO140="","",【2】見・謝金!$AO140)</f>
        <v/>
      </c>
    </row>
    <row r="141" spans="4:41" ht="27.75" customHeight="1">
      <c r="D141" s="695" t="str">
        <f>IF(【2】見・謝金!D141="","",【2】見・謝金!D141)</f>
        <v/>
      </c>
      <c r="E141" s="531" t="str">
        <f>IF(【2】見・謝金!E141="","",【2】見・謝金!E141)</f>
        <v/>
      </c>
      <c r="F141" s="482" t="s">
        <v>258</v>
      </c>
      <c r="G141" s="483" t="str">
        <f>IF(【2】見・謝金!G141="","",【2】見・謝金!G141)</f>
        <v/>
      </c>
      <c r="H141" s="484" t="str">
        <f>IF(【2】見・謝金!H141="","",【2】見・謝金!H141)</f>
        <v/>
      </c>
      <c r="I141" s="1046" t="str">
        <f>IF(【2】見・謝金!I141="","",【2】見・謝金!I141)</f>
        <v/>
      </c>
      <c r="J141" s="1046"/>
      <c r="K141" s="496" t="str">
        <f>IF(【2】見・謝金!K141="","",【2】見・謝金!K141)</f>
        <v/>
      </c>
      <c r="L141" s="496" t="str">
        <f>IF(【2】見・謝金!L141="","",【2】見・謝金!L141)</f>
        <v/>
      </c>
      <c r="M141" s="485" t="str">
        <f>IF(【2】見・謝金!M141="","",【2】見・謝金!M141)</f>
        <v/>
      </c>
      <c r="N141" s="486" t="str">
        <f>IF(【2】見・謝金!N141="","",【2】見・謝金!N141)</f>
        <v/>
      </c>
      <c r="O141" s="523" t="str">
        <f>IF(【2】見・謝金!O141="","",【2】見・謝金!O141)</f>
        <v/>
      </c>
      <c r="P141" s="523" t="str">
        <f>IF(【2】見・謝金!P141="","",【2】見・謝金!P141)</f>
        <v/>
      </c>
      <c r="Q141" s="524" t="str">
        <f>IF(【2】見・謝金!Q141="","",【2】見・謝金!Q141)</f>
        <v/>
      </c>
      <c r="R141" s="525" t="str">
        <f>IF(【2】見・謝金!$R141="",IF($Q141="講師",IF($E141="","",TIME(HOUR($G141-$E141),ROUNDUP(MINUTE($G141-$E141)/30,0)*30,0)*24),""),IF(OR(【2】見・謝金!$E141&lt;&gt;$E141,【2】見・謝金!$G141&lt;&gt;$G141),TIME(HOUR($G141-$E141),ROUNDUP(MINUTE($G141-$E141)/30,0)*30,0)*24,IF($Q141&lt;&gt;"講師","",【2】見・謝金!$R141)))</f>
        <v/>
      </c>
      <c r="S141" s="526" t="str">
        <f>IF($R141="","",IF(OR($O141="",$M141=""),"",IF($P141="サブ",VLOOKUP($O141,単価表!$A$5:$C$14,MATCH($M141,単価表!$A$5:$C$5,0),0)/2,VLOOKUP($O141,単価表!$A$5:$C$14,MATCH($M141,単価表!$A$5:$C$5,0),0))))</f>
        <v/>
      </c>
      <c r="T141" s="493" t="str">
        <f t="shared" si="16"/>
        <v/>
      </c>
      <c r="U141" s="525" t="str">
        <f>IF(【2】見・謝金!$U141="",IF($Q141="検討会等参加",IF($E141="","",TIME(HOUR($G141-$E141),ROUNDUP(MINUTE($G141-$E141)/30,0)*30,0)*24),""),IF(OR(【2】見・謝金!$E141&lt;&gt;$E141,【2】見・謝金!$G141&lt;&gt;$G141),TIME(HOUR($G141-$E141),ROUNDUP(MINUTE($G141-$E141)/30,0)*30,0)*24,IF($Q141&lt;&gt;"検討会等参加","",【2】見・謝金!$U141)))</f>
        <v/>
      </c>
      <c r="V141" s="526" t="str">
        <f>IF($U141="","",IF(OR($M141="",$O141=""),"",VLOOKUP($O141,単価表!$A$5:$C$11,MATCH($M141,単価表!$A$5:$C$5,0),0)/2))</f>
        <v/>
      </c>
      <c r="W141" s="493" t="str">
        <f t="shared" si="17"/>
        <v/>
      </c>
      <c r="X141" s="486" t="str">
        <f>IF(【2】見・謝金!X141="","",【2】見・謝金!X141)</f>
        <v/>
      </c>
      <c r="Y141" s="527" t="str">
        <f>IF(【2】見・謝金!Y141="","",【2】見・謝金!Y141)</f>
        <v/>
      </c>
      <c r="Z141" s="485" t="str">
        <f>IF(【2】見・謝金!Z141="","",【2】見・謝金!Z141)</f>
        <v/>
      </c>
      <c r="AA141" s="493" t="str">
        <f t="shared" si="18"/>
        <v/>
      </c>
      <c r="AB141" s="493" t="str">
        <f t="shared" si="19"/>
        <v/>
      </c>
      <c r="AC141" s="528" t="str">
        <f>IF(【2】見・謝金!AC141="","",【2】見・謝金!AC141)</f>
        <v/>
      </c>
      <c r="AD141" s="484" t="str">
        <f>IF(【2】見・謝金!AD141="","",【2】見・謝金!AD141)</f>
        <v/>
      </c>
      <c r="AE141" s="493" t="str">
        <f t="shared" si="20"/>
        <v/>
      </c>
      <c r="AF141" s="493"/>
      <c r="AG141" s="493" t="str">
        <f t="shared" si="21"/>
        <v/>
      </c>
      <c r="AH141" s="525" t="str">
        <f>IF(【2】見・謝金!$AH141="",IF($Q141="講習料",IF($E141="","",TIME(HOUR($G141-$E141),ROUNDUP(MINUTE($G141-$E141)/30,0)*30,0)*24),""),IF(OR(【2】見・謝金!$E141&lt;&gt;$E141,【2】見・謝金!$G141&lt;&gt;$G141),TIME(HOUR($G141-$E141),ROUNDUP(MINUTE($G141-$E141)/30,0)*30,0)*24,IF($Q141&lt;&gt;"講習料","",【2】見・謝金!$AH141)))</f>
        <v/>
      </c>
      <c r="AI141" s="526" t="str">
        <f>IF($AH141="","",IF(OR($O141="",$M141=""),"",IF($P141="サブ",VLOOKUP($O141,単価表!$A$34:$C$38,MATCH($M141,単価表!$A$34:$C$34,0),0)/2,VLOOKUP($O141,単価表!$A$34:$C$38,MATCH($M141,単価表!$A$34:$C$34,0),0))))</f>
        <v/>
      </c>
      <c r="AJ141" s="493" t="str">
        <f t="shared" si="22"/>
        <v/>
      </c>
      <c r="AK141" s="525" t="str">
        <f>IF(【2】見・謝金!$AK141="",IF($Q141="検討会(法人参加)",IF($E141="","",TIME(HOUR($G141-$E141),ROUNDUP(MINUTE($G141-$E141)/30,0)*30,0)*24),""),IF(OR(【2】見・謝金!$E141&lt;&gt;$E141,【2】見・謝金!$G141&lt;&gt;$G141),TIME(HOUR($G141-$E141),ROUNDUP(MINUTE($G141-$E141)/30,0)*30,0)*24,IF($Q141&lt;&gt;"検討会(法人参加)","",【2】見・謝金!$AK141)))</f>
        <v/>
      </c>
      <c r="AL141" s="595" t="str">
        <f>IF($AK141="","",IF(OR($O141="",$M141=""),"",VLOOKUP($O141,単価表!$A$34:$C$38,MATCH($M141,単価表!$A$34:$C$34,0),0)/2))</f>
        <v/>
      </c>
      <c r="AM141" s="493" t="str">
        <f t="shared" si="23"/>
        <v/>
      </c>
      <c r="AN141" s="529"/>
      <c r="AO141" s="508" t="str">
        <f>IF(【2】見・謝金!$AO141="","",【2】見・謝金!$AO141)</f>
        <v/>
      </c>
    </row>
    <row r="142" spans="4:41" ht="27.75" customHeight="1">
      <c r="D142" s="695" t="str">
        <f>IF(【2】見・謝金!D142="","",【2】見・謝金!D142)</f>
        <v/>
      </c>
      <c r="E142" s="531" t="str">
        <f>IF(【2】見・謝金!E142="","",【2】見・謝金!E142)</f>
        <v/>
      </c>
      <c r="F142" s="482" t="s">
        <v>257</v>
      </c>
      <c r="G142" s="483" t="str">
        <f>IF(【2】見・謝金!G142="","",【2】見・謝金!G142)</f>
        <v/>
      </c>
      <c r="H142" s="484" t="str">
        <f>IF(【2】見・謝金!H142="","",【2】見・謝金!H142)</f>
        <v/>
      </c>
      <c r="I142" s="1046" t="str">
        <f>IF(【2】見・謝金!I142="","",【2】見・謝金!I142)</f>
        <v/>
      </c>
      <c r="J142" s="1046"/>
      <c r="K142" s="496" t="str">
        <f>IF(【2】見・謝金!K142="","",【2】見・謝金!K142)</f>
        <v/>
      </c>
      <c r="L142" s="496" t="str">
        <f>IF(【2】見・謝金!L142="","",【2】見・謝金!L142)</f>
        <v/>
      </c>
      <c r="M142" s="484" t="str">
        <f>IF(【2】見・謝金!M142="","",【2】見・謝金!M142)</f>
        <v/>
      </c>
      <c r="N142" s="486" t="str">
        <f>IF(【2】見・謝金!N142="","",【2】見・謝金!N142)</f>
        <v/>
      </c>
      <c r="O142" s="523" t="str">
        <f>IF(【2】見・謝金!O142="","",【2】見・謝金!O142)</f>
        <v/>
      </c>
      <c r="P142" s="523" t="str">
        <f>IF(【2】見・謝金!P142="","",【2】見・謝金!P142)</f>
        <v/>
      </c>
      <c r="Q142" s="524" t="str">
        <f>IF(【2】見・謝金!Q142="","",【2】見・謝金!Q142)</f>
        <v/>
      </c>
      <c r="R142" s="530" t="str">
        <f>IF(【2】見・謝金!$R142="",IF($Q142="講師",IF($E142="","",TIME(HOUR($G142-$E142),ROUNDUP(MINUTE($G142-$E142)/30,0)*30,0)*24),""),IF(OR(【2】見・謝金!$E142&lt;&gt;$E142,【2】見・謝金!$G142&lt;&gt;$G142),TIME(HOUR($G142-$E142),ROUNDUP(MINUTE($G142-$E142)/30,0)*30,0)*24,IF($Q142&lt;&gt;"講師","",【2】見・謝金!$R142)))</f>
        <v/>
      </c>
      <c r="S142" s="526" t="str">
        <f>IF($R142="","",IF(OR($O142="",$M142=""),"",IF($P142="サブ",VLOOKUP($O142,単価表!$A$5:$C$14,MATCH($M142,単価表!$A$5:$C$5,0),0)/2,VLOOKUP($O142,単価表!$A$5:$C$14,MATCH($M142,単価表!$A$5:$C$5,0),0))))</f>
        <v/>
      </c>
      <c r="T142" s="493" t="str">
        <f t="shared" si="16"/>
        <v/>
      </c>
      <c r="U142" s="530" t="str">
        <f>IF(【2】見・謝金!$U142="",IF($Q142="検討会等参加",IF($E142="","",TIME(HOUR($G142-$E142),ROUNDUP(MINUTE($G142-$E142)/30,0)*30,0)*24),""),IF(OR(【2】見・謝金!$E142&lt;&gt;$E142,【2】見・謝金!$G142&lt;&gt;$G142),TIME(HOUR($G142-$E142),ROUNDUP(MINUTE($G142-$E142)/30,0)*30,0)*24,IF($Q142&lt;&gt;"検討会等参加","",【2】見・謝金!$U142)))</f>
        <v/>
      </c>
      <c r="V142" s="526" t="str">
        <f>IF($U142="","",IF(OR($M142="",$O142=""),"",VLOOKUP($O142,単価表!$A$5:$C$11,MATCH($M142,単価表!$A$5:$C$5,0),0)/2))</f>
        <v/>
      </c>
      <c r="W142" s="493" t="str">
        <f t="shared" si="17"/>
        <v/>
      </c>
      <c r="X142" s="486" t="str">
        <f>IF(【2】見・謝金!X142="","",【2】見・謝金!X142)</f>
        <v/>
      </c>
      <c r="Y142" s="527" t="str">
        <f>IF(【2】見・謝金!Y142="","",【2】見・謝金!Y142)</f>
        <v/>
      </c>
      <c r="Z142" s="484" t="str">
        <f>IF(【2】見・謝金!Z142="","",【2】見・謝金!Z142)</f>
        <v/>
      </c>
      <c r="AA142" s="493" t="str">
        <f t="shared" si="18"/>
        <v/>
      </c>
      <c r="AB142" s="493" t="str">
        <f t="shared" si="19"/>
        <v/>
      </c>
      <c r="AC142" s="528" t="str">
        <f>IF(【2】見・謝金!AC142="","",【2】見・謝金!AC142)</f>
        <v/>
      </c>
      <c r="AD142" s="484" t="str">
        <f>IF(【2】見・謝金!AD142="","",【2】見・謝金!AD142)</f>
        <v/>
      </c>
      <c r="AE142" s="493" t="str">
        <f t="shared" si="20"/>
        <v/>
      </c>
      <c r="AF142" s="493"/>
      <c r="AG142" s="493" t="str">
        <f t="shared" si="21"/>
        <v/>
      </c>
      <c r="AH142" s="530" t="str">
        <f>IF(【2】見・謝金!$AH142="",IF($Q142="講習料",IF($E142="","",TIME(HOUR($G142-$E142),ROUNDUP(MINUTE($G142-$E142)/30,0)*30,0)*24),""),IF(OR(【2】見・謝金!$E142&lt;&gt;$E142,【2】見・謝金!$G142&lt;&gt;$G142),TIME(HOUR($G142-$E142),ROUNDUP(MINUTE($G142-$E142)/30,0)*30,0)*24,IF($Q142&lt;&gt;"講習料","",【2】見・謝金!$AH142)))</f>
        <v/>
      </c>
      <c r="AI142" s="526" t="str">
        <f>IF($AH142="","",IF(OR($O142="",$M142=""),"",IF($P142="サブ",VLOOKUP($O142,単価表!$A$34:$C$38,MATCH($M142,単価表!$A$34:$C$34,0),0)/2,VLOOKUP($O142,単価表!$A$34:$C$38,MATCH($M142,単価表!$A$34:$C$34,0),0))))</f>
        <v/>
      </c>
      <c r="AJ142" s="493" t="str">
        <f t="shared" si="22"/>
        <v/>
      </c>
      <c r="AK142" s="530" t="str">
        <f>IF(【2】見・謝金!$AK142="",IF($Q142="検討会(法人参加)",IF($E142="","",TIME(HOUR($G142-$E142),ROUNDUP(MINUTE($G142-$E142)/30,0)*30,0)*24),""),IF(OR(【2】見・謝金!$E142&lt;&gt;$E142,【2】見・謝金!$G142&lt;&gt;$G142),TIME(HOUR($G142-$E142),ROUNDUP(MINUTE($G142-$E142)/30,0)*30,0)*24,IF($Q142&lt;&gt;"検討会(法人参加)","",【2】見・謝金!$AK142)))</f>
        <v/>
      </c>
      <c r="AL142" s="593" t="str">
        <f>IF($AK142="","",IF(OR($O142="",$M142=""),"",VLOOKUP($O142,単価表!$A$34:$C$38,MATCH($M142,単価表!$A$34:$C$34,0),0)/2))</f>
        <v/>
      </c>
      <c r="AM142" s="493" t="str">
        <f t="shared" si="23"/>
        <v/>
      </c>
      <c r="AN142" s="529"/>
      <c r="AO142" s="508" t="str">
        <f>IF(【2】見・謝金!$AO142="","",【2】見・謝金!$AO142)</f>
        <v/>
      </c>
    </row>
    <row r="143" spans="4:41" ht="27.75" customHeight="1">
      <c r="D143" s="695" t="str">
        <f>IF(【2】見・謝金!D143="","",【2】見・謝金!D143)</f>
        <v/>
      </c>
      <c r="E143" s="531" t="str">
        <f>IF(【2】見・謝金!E143="","",【2】見・謝金!E143)</f>
        <v/>
      </c>
      <c r="F143" s="482" t="s">
        <v>258</v>
      </c>
      <c r="G143" s="483" t="str">
        <f>IF(【2】見・謝金!G143="","",【2】見・謝金!G143)</f>
        <v/>
      </c>
      <c r="H143" s="484" t="str">
        <f>IF(【2】見・謝金!H143="","",【2】見・謝金!H143)</f>
        <v/>
      </c>
      <c r="I143" s="1046" t="str">
        <f>IF(【2】見・謝金!I143="","",【2】見・謝金!I143)</f>
        <v/>
      </c>
      <c r="J143" s="1046"/>
      <c r="K143" s="496" t="str">
        <f>IF(【2】見・謝金!K143="","",【2】見・謝金!K143)</f>
        <v/>
      </c>
      <c r="L143" s="496" t="str">
        <f>IF(【2】見・謝金!L143="","",【2】見・謝金!L143)</f>
        <v/>
      </c>
      <c r="M143" s="485" t="str">
        <f>IF(【2】見・謝金!M143="","",【2】見・謝金!M143)</f>
        <v/>
      </c>
      <c r="N143" s="486" t="str">
        <f>IF(【2】見・謝金!N143="","",【2】見・謝金!N143)</f>
        <v/>
      </c>
      <c r="O143" s="523" t="str">
        <f>IF(【2】見・謝金!O143="","",【2】見・謝金!O143)</f>
        <v/>
      </c>
      <c r="P143" s="523" t="str">
        <f>IF(【2】見・謝金!P143="","",【2】見・謝金!P143)</f>
        <v/>
      </c>
      <c r="Q143" s="524" t="str">
        <f>IF(【2】見・謝金!Q143="","",【2】見・謝金!Q143)</f>
        <v/>
      </c>
      <c r="R143" s="525" t="str">
        <f>IF(【2】見・謝金!$R143="",IF($Q143="講師",IF($E143="","",TIME(HOUR($G143-$E143),ROUNDUP(MINUTE($G143-$E143)/30,0)*30,0)*24),""),IF(OR(【2】見・謝金!$E143&lt;&gt;$E143,【2】見・謝金!$G143&lt;&gt;$G143),TIME(HOUR($G143-$E143),ROUNDUP(MINUTE($G143-$E143)/30,0)*30,0)*24,IF($Q143&lt;&gt;"講師","",【2】見・謝金!$R143)))</f>
        <v/>
      </c>
      <c r="S143" s="526" t="str">
        <f>IF($R143="","",IF(OR($O143="",$M143=""),"",IF($P143="サブ",VLOOKUP($O143,単価表!$A$5:$C$14,MATCH($M143,単価表!$A$5:$C$5,0),0)/2,VLOOKUP($O143,単価表!$A$5:$C$14,MATCH($M143,単価表!$A$5:$C$5,0),0))))</f>
        <v/>
      </c>
      <c r="T143" s="493" t="str">
        <f t="shared" si="16"/>
        <v/>
      </c>
      <c r="U143" s="525" t="str">
        <f>IF(【2】見・謝金!$U143="",IF($Q143="検討会等参加",IF($E143="","",TIME(HOUR($G143-$E143),ROUNDUP(MINUTE($G143-$E143)/30,0)*30,0)*24),""),IF(OR(【2】見・謝金!$E143&lt;&gt;$E143,【2】見・謝金!$G143&lt;&gt;$G143),TIME(HOUR($G143-$E143),ROUNDUP(MINUTE($G143-$E143)/30,0)*30,0)*24,IF($Q143&lt;&gt;"検討会等参加","",【2】見・謝金!$U143)))</f>
        <v/>
      </c>
      <c r="V143" s="526" t="str">
        <f>IF($U143="","",IF(OR($M143="",$O143=""),"",VLOOKUP($O143,単価表!$A$5:$C$11,MATCH($M143,単価表!$A$5:$C$5,0),0)/2))</f>
        <v/>
      </c>
      <c r="W143" s="493" t="str">
        <f t="shared" si="17"/>
        <v/>
      </c>
      <c r="X143" s="486" t="str">
        <f>IF(【2】見・謝金!X143="","",【2】見・謝金!X143)</f>
        <v/>
      </c>
      <c r="Y143" s="527" t="str">
        <f>IF(【2】見・謝金!Y143="","",【2】見・謝金!Y143)</f>
        <v/>
      </c>
      <c r="Z143" s="485" t="str">
        <f>IF(【2】見・謝金!Z143="","",【2】見・謝金!Z143)</f>
        <v/>
      </c>
      <c r="AA143" s="493" t="str">
        <f t="shared" si="18"/>
        <v/>
      </c>
      <c r="AB143" s="493" t="str">
        <f t="shared" si="19"/>
        <v/>
      </c>
      <c r="AC143" s="528" t="str">
        <f>IF(【2】見・謝金!AC143="","",【2】見・謝金!AC143)</f>
        <v/>
      </c>
      <c r="AD143" s="484" t="str">
        <f>IF(【2】見・謝金!AD143="","",【2】見・謝金!AD143)</f>
        <v/>
      </c>
      <c r="AE143" s="493" t="str">
        <f t="shared" si="20"/>
        <v/>
      </c>
      <c r="AF143" s="493"/>
      <c r="AG143" s="493" t="str">
        <f t="shared" si="21"/>
        <v/>
      </c>
      <c r="AH143" s="525" t="str">
        <f>IF(【2】見・謝金!$AH143="",IF($Q143="講習料",IF($E143="","",TIME(HOUR($G143-$E143),ROUNDUP(MINUTE($G143-$E143)/30,0)*30,0)*24),""),IF(OR(【2】見・謝金!$E143&lt;&gt;$E143,【2】見・謝金!$G143&lt;&gt;$G143),TIME(HOUR($G143-$E143),ROUNDUP(MINUTE($G143-$E143)/30,0)*30,0)*24,IF($Q143&lt;&gt;"講習料","",【2】見・謝金!$AH143)))</f>
        <v/>
      </c>
      <c r="AI143" s="526" t="str">
        <f>IF($AH143="","",IF(OR($O143="",$M143=""),"",IF($P143="サブ",VLOOKUP($O143,単価表!$A$34:$C$38,MATCH($M143,単価表!$A$34:$C$34,0),0)/2,VLOOKUP($O143,単価表!$A$34:$C$38,MATCH($M143,単価表!$A$34:$C$34,0),0))))</f>
        <v/>
      </c>
      <c r="AJ143" s="493" t="str">
        <f t="shared" si="22"/>
        <v/>
      </c>
      <c r="AK143" s="525" t="str">
        <f>IF(【2】見・謝金!$AK143="",IF($Q143="検討会(法人参加)",IF($E143="","",TIME(HOUR($G143-$E143),ROUNDUP(MINUTE($G143-$E143)/30,0)*30,0)*24),""),IF(OR(【2】見・謝金!$E143&lt;&gt;$E143,【2】見・謝金!$G143&lt;&gt;$G143),TIME(HOUR($G143-$E143),ROUNDUP(MINUTE($G143-$E143)/30,0)*30,0)*24,IF($Q143&lt;&gt;"検討会(法人参加)","",【2】見・謝金!$AK143)))</f>
        <v/>
      </c>
      <c r="AL143" s="595" t="str">
        <f>IF($AK143="","",IF(OR($O143="",$M143=""),"",VLOOKUP($O143,単価表!$A$34:$C$38,MATCH($M143,単価表!$A$34:$C$34,0),0)/2))</f>
        <v/>
      </c>
      <c r="AM143" s="493" t="str">
        <f t="shared" si="23"/>
        <v/>
      </c>
      <c r="AN143" s="529"/>
      <c r="AO143" s="508" t="str">
        <f>IF(【2】見・謝金!$AO143="","",【2】見・謝金!$AO143)</f>
        <v/>
      </c>
    </row>
    <row r="144" spans="4:41" ht="27.75" customHeight="1">
      <c r="D144" s="695" t="str">
        <f>IF(【2】見・謝金!D144="","",【2】見・謝金!D144)</f>
        <v/>
      </c>
      <c r="E144" s="531" t="str">
        <f>IF(【2】見・謝金!E144="","",【2】見・謝金!E144)</f>
        <v/>
      </c>
      <c r="F144" s="482" t="s">
        <v>257</v>
      </c>
      <c r="G144" s="483" t="str">
        <f>IF(【2】見・謝金!G144="","",【2】見・謝金!G144)</f>
        <v/>
      </c>
      <c r="H144" s="484" t="str">
        <f>IF(【2】見・謝金!H144="","",【2】見・謝金!H144)</f>
        <v/>
      </c>
      <c r="I144" s="1046" t="str">
        <f>IF(【2】見・謝金!I144="","",【2】見・謝金!I144)</f>
        <v/>
      </c>
      <c r="J144" s="1046"/>
      <c r="K144" s="496" t="str">
        <f>IF(【2】見・謝金!K144="","",【2】見・謝金!K144)</f>
        <v/>
      </c>
      <c r="L144" s="496" t="str">
        <f>IF(【2】見・謝金!L144="","",【2】見・謝金!L144)</f>
        <v/>
      </c>
      <c r="M144" s="484" t="str">
        <f>IF(【2】見・謝金!M144="","",【2】見・謝金!M144)</f>
        <v/>
      </c>
      <c r="N144" s="486" t="str">
        <f>IF(【2】見・謝金!N144="","",【2】見・謝金!N144)</f>
        <v/>
      </c>
      <c r="O144" s="523" t="str">
        <f>IF(【2】見・謝金!O144="","",【2】見・謝金!O144)</f>
        <v/>
      </c>
      <c r="P144" s="523" t="str">
        <f>IF(【2】見・謝金!P144="","",【2】見・謝金!P144)</f>
        <v/>
      </c>
      <c r="Q144" s="524" t="str">
        <f>IF(【2】見・謝金!Q144="","",【2】見・謝金!Q144)</f>
        <v/>
      </c>
      <c r="R144" s="530" t="str">
        <f>IF(【2】見・謝金!$R144="",IF($Q144="講師",IF($E144="","",TIME(HOUR($G144-$E144),ROUNDUP(MINUTE($G144-$E144)/30,0)*30,0)*24),""),IF(OR(【2】見・謝金!$E144&lt;&gt;$E144,【2】見・謝金!$G144&lt;&gt;$G144),TIME(HOUR($G144-$E144),ROUNDUP(MINUTE($G144-$E144)/30,0)*30,0)*24,IF($Q144&lt;&gt;"講師","",【2】見・謝金!$R144)))</f>
        <v/>
      </c>
      <c r="S144" s="526" t="str">
        <f>IF($R144="","",IF(OR($O144="",$M144=""),"",IF($P144="サブ",VLOOKUP($O144,単価表!$A$5:$C$14,MATCH($M144,単価表!$A$5:$C$5,0),0)/2,VLOOKUP($O144,単価表!$A$5:$C$14,MATCH($M144,単価表!$A$5:$C$5,0),0))))</f>
        <v/>
      </c>
      <c r="T144" s="493" t="str">
        <f t="shared" si="16"/>
        <v/>
      </c>
      <c r="U144" s="530" t="str">
        <f>IF(【2】見・謝金!$U144="",IF($Q144="検討会等参加",IF($E144="","",TIME(HOUR($G144-$E144),ROUNDUP(MINUTE($G144-$E144)/30,0)*30,0)*24),""),IF(OR(【2】見・謝金!$E144&lt;&gt;$E144,【2】見・謝金!$G144&lt;&gt;$G144),TIME(HOUR($G144-$E144),ROUNDUP(MINUTE($G144-$E144)/30,0)*30,0)*24,IF($Q144&lt;&gt;"検討会等参加","",【2】見・謝金!$U144)))</f>
        <v/>
      </c>
      <c r="V144" s="526" t="str">
        <f>IF($U144="","",IF(OR($M144="",$O144=""),"",VLOOKUP($O144,単価表!$A$5:$C$11,MATCH($M144,単価表!$A$5:$C$5,0),0)/2))</f>
        <v/>
      </c>
      <c r="W144" s="493" t="str">
        <f t="shared" si="17"/>
        <v/>
      </c>
      <c r="X144" s="486" t="str">
        <f>IF(【2】見・謝金!X144="","",【2】見・謝金!X144)</f>
        <v/>
      </c>
      <c r="Y144" s="527" t="str">
        <f>IF(【2】見・謝金!Y144="","",【2】見・謝金!Y144)</f>
        <v/>
      </c>
      <c r="Z144" s="484" t="str">
        <f>IF(【2】見・謝金!Z144="","",【2】見・謝金!Z144)</f>
        <v/>
      </c>
      <c r="AA144" s="493" t="str">
        <f t="shared" si="18"/>
        <v/>
      </c>
      <c r="AB144" s="493" t="str">
        <f t="shared" si="19"/>
        <v/>
      </c>
      <c r="AC144" s="528" t="str">
        <f>IF(【2】見・謝金!AC144="","",【2】見・謝金!AC144)</f>
        <v/>
      </c>
      <c r="AD144" s="484" t="str">
        <f>IF(【2】見・謝金!AD144="","",【2】見・謝金!AD144)</f>
        <v/>
      </c>
      <c r="AE144" s="493" t="str">
        <f t="shared" si="20"/>
        <v/>
      </c>
      <c r="AF144" s="493"/>
      <c r="AG144" s="493" t="str">
        <f t="shared" si="21"/>
        <v/>
      </c>
      <c r="AH144" s="530" t="str">
        <f>IF(【2】見・謝金!$AH144="",IF($Q144="講習料",IF($E144="","",TIME(HOUR($G144-$E144),ROUNDUP(MINUTE($G144-$E144)/30,0)*30,0)*24),""),IF(OR(【2】見・謝金!$E144&lt;&gt;$E144,【2】見・謝金!$G144&lt;&gt;$G144),TIME(HOUR($G144-$E144),ROUNDUP(MINUTE($G144-$E144)/30,0)*30,0)*24,IF($Q144&lt;&gt;"講習料","",【2】見・謝金!$AH144)))</f>
        <v/>
      </c>
      <c r="AI144" s="526" t="str">
        <f>IF($AH144="","",IF(OR($O144="",$M144=""),"",IF($P144="サブ",VLOOKUP($O144,単価表!$A$34:$C$38,MATCH($M144,単価表!$A$34:$C$34,0),0)/2,VLOOKUP($O144,単価表!$A$34:$C$38,MATCH($M144,単価表!$A$34:$C$34,0),0))))</f>
        <v/>
      </c>
      <c r="AJ144" s="493" t="str">
        <f t="shared" si="22"/>
        <v/>
      </c>
      <c r="AK144" s="530" t="str">
        <f>IF(【2】見・謝金!$AK144="",IF($Q144="検討会(法人参加)",IF($E144="","",TIME(HOUR($G144-$E144),ROUNDUP(MINUTE($G144-$E144)/30,0)*30,0)*24),""),IF(OR(【2】見・謝金!$E144&lt;&gt;$E144,【2】見・謝金!$G144&lt;&gt;$G144),TIME(HOUR($G144-$E144),ROUNDUP(MINUTE($G144-$E144)/30,0)*30,0)*24,IF($Q144&lt;&gt;"検討会(法人参加)","",【2】見・謝金!$AK144)))</f>
        <v/>
      </c>
      <c r="AL144" s="593" t="str">
        <f>IF($AK144="","",IF(OR($O144="",$M144=""),"",VLOOKUP($O144,単価表!$A$34:$C$38,MATCH($M144,単価表!$A$34:$C$34,0),0)/2))</f>
        <v/>
      </c>
      <c r="AM144" s="493" t="str">
        <f t="shared" si="23"/>
        <v/>
      </c>
      <c r="AN144" s="529"/>
      <c r="AO144" s="508" t="str">
        <f>IF(【2】見・謝金!$AO144="","",【2】見・謝金!$AO144)</f>
        <v/>
      </c>
    </row>
    <row r="145" spans="4:41" ht="27.75" customHeight="1">
      <c r="D145" s="695" t="str">
        <f>IF(【2】見・謝金!D145="","",【2】見・謝金!D145)</f>
        <v/>
      </c>
      <c r="E145" s="531" t="str">
        <f>IF(【2】見・謝金!E145="","",【2】見・謝金!E145)</f>
        <v/>
      </c>
      <c r="F145" s="482" t="s">
        <v>258</v>
      </c>
      <c r="G145" s="483" t="str">
        <f>IF(【2】見・謝金!G145="","",【2】見・謝金!G145)</f>
        <v/>
      </c>
      <c r="H145" s="484" t="str">
        <f>IF(【2】見・謝金!H145="","",【2】見・謝金!H145)</f>
        <v/>
      </c>
      <c r="I145" s="1046" t="str">
        <f>IF(【2】見・謝金!I145="","",【2】見・謝金!I145)</f>
        <v/>
      </c>
      <c r="J145" s="1046"/>
      <c r="K145" s="496" t="str">
        <f>IF(【2】見・謝金!K145="","",【2】見・謝金!K145)</f>
        <v/>
      </c>
      <c r="L145" s="496" t="str">
        <f>IF(【2】見・謝金!L145="","",【2】見・謝金!L145)</f>
        <v/>
      </c>
      <c r="M145" s="485" t="str">
        <f>IF(【2】見・謝金!M145="","",【2】見・謝金!M145)</f>
        <v/>
      </c>
      <c r="N145" s="486" t="str">
        <f>IF(【2】見・謝金!N145="","",【2】見・謝金!N145)</f>
        <v/>
      </c>
      <c r="O145" s="523" t="str">
        <f>IF(【2】見・謝金!O145="","",【2】見・謝金!O145)</f>
        <v/>
      </c>
      <c r="P145" s="523" t="str">
        <f>IF(【2】見・謝金!P145="","",【2】見・謝金!P145)</f>
        <v/>
      </c>
      <c r="Q145" s="524" t="str">
        <f>IF(【2】見・謝金!Q145="","",【2】見・謝金!Q145)</f>
        <v/>
      </c>
      <c r="R145" s="525" t="str">
        <f>IF(【2】見・謝金!$R145="",IF($Q145="講師",IF($E145="","",TIME(HOUR($G145-$E145),ROUNDUP(MINUTE($G145-$E145)/30,0)*30,0)*24),""),IF(OR(【2】見・謝金!$E145&lt;&gt;$E145,【2】見・謝金!$G145&lt;&gt;$G145),TIME(HOUR($G145-$E145),ROUNDUP(MINUTE($G145-$E145)/30,0)*30,0)*24,IF($Q145&lt;&gt;"講師","",【2】見・謝金!$R145)))</f>
        <v/>
      </c>
      <c r="S145" s="526" t="str">
        <f>IF($R145="","",IF(OR($O145="",$M145=""),"",IF($P145="サブ",VLOOKUP($O145,単価表!$A$5:$C$14,MATCH($M145,単価表!$A$5:$C$5,0),0)/2,VLOOKUP($O145,単価表!$A$5:$C$14,MATCH($M145,単価表!$A$5:$C$5,0),0))))</f>
        <v/>
      </c>
      <c r="T145" s="493" t="str">
        <f t="shared" si="16"/>
        <v/>
      </c>
      <c r="U145" s="525" t="str">
        <f>IF(【2】見・謝金!$U145="",IF($Q145="検討会等参加",IF($E145="","",TIME(HOUR($G145-$E145),ROUNDUP(MINUTE($G145-$E145)/30,0)*30,0)*24),""),IF(OR(【2】見・謝金!$E145&lt;&gt;$E145,【2】見・謝金!$G145&lt;&gt;$G145),TIME(HOUR($G145-$E145),ROUNDUP(MINUTE($G145-$E145)/30,0)*30,0)*24,IF($Q145&lt;&gt;"検討会等参加","",【2】見・謝金!$U145)))</f>
        <v/>
      </c>
      <c r="V145" s="526" t="str">
        <f>IF($U145="","",IF(OR($M145="",$O145=""),"",VLOOKUP($O145,単価表!$A$5:$C$11,MATCH($M145,単価表!$A$5:$C$5,0),0)/2))</f>
        <v/>
      </c>
      <c r="W145" s="493" t="str">
        <f t="shared" si="17"/>
        <v/>
      </c>
      <c r="X145" s="486" t="str">
        <f>IF(【2】見・謝金!X145="","",【2】見・謝金!X145)</f>
        <v/>
      </c>
      <c r="Y145" s="527" t="str">
        <f>IF(【2】見・謝金!Y145="","",【2】見・謝金!Y145)</f>
        <v/>
      </c>
      <c r="Z145" s="485" t="str">
        <f>IF(【2】見・謝金!Z145="","",【2】見・謝金!Z145)</f>
        <v/>
      </c>
      <c r="AA145" s="493" t="str">
        <f t="shared" si="18"/>
        <v/>
      </c>
      <c r="AB145" s="493" t="str">
        <f t="shared" si="19"/>
        <v/>
      </c>
      <c r="AC145" s="528" t="str">
        <f>IF(【2】見・謝金!AC145="","",【2】見・謝金!AC145)</f>
        <v/>
      </c>
      <c r="AD145" s="484" t="str">
        <f>IF(【2】見・謝金!AD145="","",【2】見・謝金!AD145)</f>
        <v/>
      </c>
      <c r="AE145" s="493" t="str">
        <f t="shared" si="20"/>
        <v/>
      </c>
      <c r="AF145" s="493"/>
      <c r="AG145" s="493" t="str">
        <f t="shared" si="21"/>
        <v/>
      </c>
      <c r="AH145" s="525" t="str">
        <f>IF(【2】見・謝金!$AH145="",IF($Q145="講習料",IF($E145="","",TIME(HOUR($G145-$E145),ROUNDUP(MINUTE($G145-$E145)/30,0)*30,0)*24),""),IF(OR(【2】見・謝金!$E145&lt;&gt;$E145,【2】見・謝金!$G145&lt;&gt;$G145),TIME(HOUR($G145-$E145),ROUNDUP(MINUTE($G145-$E145)/30,0)*30,0)*24,IF($Q145&lt;&gt;"講習料","",【2】見・謝金!$AH145)))</f>
        <v/>
      </c>
      <c r="AI145" s="526" t="str">
        <f>IF($AH145="","",IF(OR($O145="",$M145=""),"",IF($P145="サブ",VLOOKUP($O145,単価表!$A$34:$C$38,MATCH($M145,単価表!$A$34:$C$34,0),0)/2,VLOOKUP($O145,単価表!$A$34:$C$38,MATCH($M145,単価表!$A$34:$C$34,0),0))))</f>
        <v/>
      </c>
      <c r="AJ145" s="493" t="str">
        <f t="shared" si="22"/>
        <v/>
      </c>
      <c r="AK145" s="525" t="str">
        <f>IF(【2】見・謝金!$AK145="",IF($Q145="検討会(法人参加)",IF($E145="","",TIME(HOUR($G145-$E145),ROUNDUP(MINUTE($G145-$E145)/30,0)*30,0)*24),""),IF(OR(【2】見・謝金!$E145&lt;&gt;$E145,【2】見・謝金!$G145&lt;&gt;$G145),TIME(HOUR($G145-$E145),ROUNDUP(MINUTE($G145-$E145)/30,0)*30,0)*24,IF($Q145&lt;&gt;"検討会(法人参加)","",【2】見・謝金!$AK145)))</f>
        <v/>
      </c>
      <c r="AL145" s="595" t="str">
        <f>IF($AK145="","",IF(OR($O145="",$M145=""),"",VLOOKUP($O145,単価表!$A$34:$C$38,MATCH($M145,単価表!$A$34:$C$34,0),0)/2))</f>
        <v/>
      </c>
      <c r="AM145" s="493" t="str">
        <f t="shared" si="23"/>
        <v/>
      </c>
      <c r="AN145" s="529"/>
      <c r="AO145" s="508" t="str">
        <f>IF(【2】見・謝金!$AO145="","",【2】見・謝金!$AO145)</f>
        <v/>
      </c>
    </row>
    <row r="146" spans="4:41" ht="27.75" customHeight="1">
      <c r="D146" s="695" t="str">
        <f>IF(【2】見・謝金!D146="","",【2】見・謝金!D146)</f>
        <v/>
      </c>
      <c r="E146" s="531" t="str">
        <f>IF(【2】見・謝金!E146="","",【2】見・謝金!E146)</f>
        <v/>
      </c>
      <c r="F146" s="482" t="s">
        <v>257</v>
      </c>
      <c r="G146" s="483" t="str">
        <f>IF(【2】見・謝金!G146="","",【2】見・謝金!G146)</f>
        <v/>
      </c>
      <c r="H146" s="484" t="str">
        <f>IF(【2】見・謝金!H146="","",【2】見・謝金!H146)</f>
        <v/>
      </c>
      <c r="I146" s="1046" t="str">
        <f>IF(【2】見・謝金!I146="","",【2】見・謝金!I146)</f>
        <v/>
      </c>
      <c r="J146" s="1046"/>
      <c r="K146" s="496" t="str">
        <f>IF(【2】見・謝金!K146="","",【2】見・謝金!K146)</f>
        <v/>
      </c>
      <c r="L146" s="496" t="str">
        <f>IF(【2】見・謝金!L146="","",【2】見・謝金!L146)</f>
        <v/>
      </c>
      <c r="M146" s="484" t="str">
        <f>IF(【2】見・謝金!M146="","",【2】見・謝金!M146)</f>
        <v/>
      </c>
      <c r="N146" s="486" t="str">
        <f>IF(【2】見・謝金!N146="","",【2】見・謝金!N146)</f>
        <v/>
      </c>
      <c r="O146" s="523" t="str">
        <f>IF(【2】見・謝金!O146="","",【2】見・謝金!O146)</f>
        <v/>
      </c>
      <c r="P146" s="523" t="str">
        <f>IF(【2】見・謝金!P146="","",【2】見・謝金!P146)</f>
        <v/>
      </c>
      <c r="Q146" s="524" t="str">
        <f>IF(【2】見・謝金!Q146="","",【2】見・謝金!Q146)</f>
        <v/>
      </c>
      <c r="R146" s="530" t="str">
        <f>IF(【2】見・謝金!$R146="",IF($Q146="講師",IF($E146="","",TIME(HOUR($G146-$E146),ROUNDUP(MINUTE($G146-$E146)/30,0)*30,0)*24),""),IF(OR(【2】見・謝金!$E146&lt;&gt;$E146,【2】見・謝金!$G146&lt;&gt;$G146),TIME(HOUR($G146-$E146),ROUNDUP(MINUTE($G146-$E146)/30,0)*30,0)*24,IF($Q146&lt;&gt;"講師","",【2】見・謝金!$R146)))</f>
        <v/>
      </c>
      <c r="S146" s="526" t="str">
        <f>IF($R146="","",IF(OR($O146="",$M146=""),"",IF($P146="サブ",VLOOKUP($O146,単価表!$A$5:$C$14,MATCH($M146,単価表!$A$5:$C$5,0),0)/2,VLOOKUP($O146,単価表!$A$5:$C$14,MATCH($M146,単価表!$A$5:$C$5,0),0))))</f>
        <v/>
      </c>
      <c r="T146" s="493" t="str">
        <f t="shared" si="16"/>
        <v/>
      </c>
      <c r="U146" s="530" t="str">
        <f>IF(【2】見・謝金!$U146="",IF($Q146="検討会等参加",IF($E146="","",TIME(HOUR($G146-$E146),ROUNDUP(MINUTE($G146-$E146)/30,0)*30,0)*24),""),IF(OR(【2】見・謝金!$E146&lt;&gt;$E146,【2】見・謝金!$G146&lt;&gt;$G146),TIME(HOUR($G146-$E146),ROUNDUP(MINUTE($G146-$E146)/30,0)*30,0)*24,IF($Q146&lt;&gt;"検討会等参加","",【2】見・謝金!$U146)))</f>
        <v/>
      </c>
      <c r="V146" s="526" t="str">
        <f>IF($U146="","",IF(OR($M146="",$O146=""),"",VLOOKUP($O146,単価表!$A$5:$C$11,MATCH($M146,単価表!$A$5:$C$5,0),0)/2))</f>
        <v/>
      </c>
      <c r="W146" s="493" t="str">
        <f t="shared" si="17"/>
        <v/>
      </c>
      <c r="X146" s="486" t="str">
        <f>IF(【2】見・謝金!X146="","",【2】見・謝金!X146)</f>
        <v/>
      </c>
      <c r="Y146" s="527" t="str">
        <f>IF(【2】見・謝金!Y146="","",【2】見・謝金!Y146)</f>
        <v/>
      </c>
      <c r="Z146" s="484" t="str">
        <f>IF(【2】見・謝金!Z146="","",【2】見・謝金!Z146)</f>
        <v/>
      </c>
      <c r="AA146" s="493" t="str">
        <f t="shared" si="18"/>
        <v/>
      </c>
      <c r="AB146" s="493" t="str">
        <f t="shared" si="19"/>
        <v/>
      </c>
      <c r="AC146" s="528" t="str">
        <f>IF(【2】見・謝金!AC146="","",【2】見・謝金!AC146)</f>
        <v/>
      </c>
      <c r="AD146" s="484" t="str">
        <f>IF(【2】見・謝金!AD146="","",【2】見・謝金!AD146)</f>
        <v/>
      </c>
      <c r="AE146" s="493" t="str">
        <f t="shared" si="20"/>
        <v/>
      </c>
      <c r="AF146" s="493"/>
      <c r="AG146" s="493" t="str">
        <f t="shared" si="21"/>
        <v/>
      </c>
      <c r="AH146" s="530" t="str">
        <f>IF(【2】見・謝金!$AH146="",IF($Q146="講習料",IF($E146="","",TIME(HOUR($G146-$E146),ROUNDUP(MINUTE($G146-$E146)/30,0)*30,0)*24),""),IF(OR(【2】見・謝金!$E146&lt;&gt;$E146,【2】見・謝金!$G146&lt;&gt;$G146),TIME(HOUR($G146-$E146),ROUNDUP(MINUTE($G146-$E146)/30,0)*30,0)*24,IF($Q146&lt;&gt;"講習料","",【2】見・謝金!$AH146)))</f>
        <v/>
      </c>
      <c r="AI146" s="526" t="str">
        <f>IF($AH146="","",IF(OR($O146="",$M146=""),"",IF($P146="サブ",VLOOKUP($O146,単価表!$A$34:$C$38,MATCH($M146,単価表!$A$34:$C$34,0),0)/2,VLOOKUP($O146,単価表!$A$34:$C$38,MATCH($M146,単価表!$A$34:$C$34,0),0))))</f>
        <v/>
      </c>
      <c r="AJ146" s="493" t="str">
        <f t="shared" si="22"/>
        <v/>
      </c>
      <c r="AK146" s="530" t="str">
        <f>IF(【2】見・謝金!$AK146="",IF($Q146="検討会(法人参加)",IF($E146="","",TIME(HOUR($G146-$E146),ROUNDUP(MINUTE($G146-$E146)/30,0)*30,0)*24),""),IF(OR(【2】見・謝金!$E146&lt;&gt;$E146,【2】見・謝金!$G146&lt;&gt;$G146),TIME(HOUR($G146-$E146),ROUNDUP(MINUTE($G146-$E146)/30,0)*30,0)*24,IF($Q146&lt;&gt;"検討会(法人参加)","",【2】見・謝金!$AK146)))</f>
        <v/>
      </c>
      <c r="AL146" s="593" t="str">
        <f>IF($AK146="","",IF(OR($O146="",$M146=""),"",VLOOKUP($O146,単価表!$A$34:$C$38,MATCH($M146,単価表!$A$34:$C$34,0),0)/2))</f>
        <v/>
      </c>
      <c r="AM146" s="493" t="str">
        <f t="shared" si="23"/>
        <v/>
      </c>
      <c r="AN146" s="529"/>
      <c r="AO146" s="508" t="str">
        <f>IF(【2】見・謝金!$AO146="","",【2】見・謝金!$AO146)</f>
        <v/>
      </c>
    </row>
    <row r="147" spans="4:41" ht="27.75" customHeight="1">
      <c r="D147" s="695" t="str">
        <f>IF(【2】見・謝金!D147="","",【2】見・謝金!D147)</f>
        <v/>
      </c>
      <c r="E147" s="531" t="str">
        <f>IF(【2】見・謝金!E147="","",【2】見・謝金!E147)</f>
        <v/>
      </c>
      <c r="F147" s="482" t="s">
        <v>258</v>
      </c>
      <c r="G147" s="483" t="str">
        <f>IF(【2】見・謝金!G147="","",【2】見・謝金!G147)</f>
        <v/>
      </c>
      <c r="H147" s="484" t="str">
        <f>IF(【2】見・謝金!H147="","",【2】見・謝金!H147)</f>
        <v/>
      </c>
      <c r="I147" s="1046" t="str">
        <f>IF(【2】見・謝金!I147="","",【2】見・謝金!I147)</f>
        <v/>
      </c>
      <c r="J147" s="1046"/>
      <c r="K147" s="496" t="str">
        <f>IF(【2】見・謝金!K147="","",【2】見・謝金!K147)</f>
        <v/>
      </c>
      <c r="L147" s="496" t="str">
        <f>IF(【2】見・謝金!L147="","",【2】見・謝金!L147)</f>
        <v/>
      </c>
      <c r="M147" s="485" t="str">
        <f>IF(【2】見・謝金!M147="","",【2】見・謝金!M147)</f>
        <v/>
      </c>
      <c r="N147" s="486" t="str">
        <f>IF(【2】見・謝金!N147="","",【2】見・謝金!N147)</f>
        <v/>
      </c>
      <c r="O147" s="523" t="str">
        <f>IF(【2】見・謝金!O147="","",【2】見・謝金!O147)</f>
        <v/>
      </c>
      <c r="P147" s="523" t="str">
        <f>IF(【2】見・謝金!P147="","",【2】見・謝金!P147)</f>
        <v/>
      </c>
      <c r="Q147" s="524" t="str">
        <f>IF(【2】見・謝金!Q147="","",【2】見・謝金!Q147)</f>
        <v/>
      </c>
      <c r="R147" s="525" t="str">
        <f>IF(【2】見・謝金!$R147="",IF($Q147="講師",IF($E147="","",TIME(HOUR($G147-$E147),ROUNDUP(MINUTE($G147-$E147)/30,0)*30,0)*24),""),IF(OR(【2】見・謝金!$E147&lt;&gt;$E147,【2】見・謝金!$G147&lt;&gt;$G147),TIME(HOUR($G147-$E147),ROUNDUP(MINUTE($G147-$E147)/30,0)*30,0)*24,IF($Q147&lt;&gt;"講師","",【2】見・謝金!$R147)))</f>
        <v/>
      </c>
      <c r="S147" s="526" t="str">
        <f>IF($R147="","",IF(OR($O147="",$M147=""),"",IF($P147="サブ",VLOOKUP($O147,単価表!$A$5:$C$14,MATCH($M147,単価表!$A$5:$C$5,0),0)/2,VLOOKUP($O147,単価表!$A$5:$C$14,MATCH($M147,単価表!$A$5:$C$5,0),0))))</f>
        <v/>
      </c>
      <c r="T147" s="493" t="str">
        <f t="shared" si="16"/>
        <v/>
      </c>
      <c r="U147" s="525" t="str">
        <f>IF(【2】見・謝金!$U147="",IF($Q147="検討会等参加",IF($E147="","",TIME(HOUR($G147-$E147),ROUNDUP(MINUTE($G147-$E147)/30,0)*30,0)*24),""),IF(OR(【2】見・謝金!$E147&lt;&gt;$E147,【2】見・謝金!$G147&lt;&gt;$G147),TIME(HOUR($G147-$E147),ROUNDUP(MINUTE($G147-$E147)/30,0)*30,0)*24,IF($Q147&lt;&gt;"検討会等参加","",【2】見・謝金!$U147)))</f>
        <v/>
      </c>
      <c r="V147" s="526" t="str">
        <f>IF($U147="","",IF(OR($M147="",$O147=""),"",VLOOKUP($O147,単価表!$A$5:$C$11,MATCH($M147,単価表!$A$5:$C$5,0),0)/2))</f>
        <v/>
      </c>
      <c r="W147" s="493" t="str">
        <f t="shared" si="17"/>
        <v/>
      </c>
      <c r="X147" s="486" t="str">
        <f>IF(【2】見・謝金!X147="","",【2】見・謝金!X147)</f>
        <v/>
      </c>
      <c r="Y147" s="527" t="str">
        <f>IF(【2】見・謝金!Y147="","",【2】見・謝金!Y147)</f>
        <v/>
      </c>
      <c r="Z147" s="485" t="str">
        <f>IF(【2】見・謝金!Z147="","",【2】見・謝金!Z147)</f>
        <v/>
      </c>
      <c r="AA147" s="493" t="str">
        <f t="shared" si="18"/>
        <v/>
      </c>
      <c r="AB147" s="493" t="str">
        <f t="shared" si="19"/>
        <v/>
      </c>
      <c r="AC147" s="528" t="str">
        <f>IF(【2】見・謝金!AC147="","",【2】見・謝金!AC147)</f>
        <v/>
      </c>
      <c r="AD147" s="484" t="str">
        <f>IF(【2】見・謝金!AD147="","",【2】見・謝金!AD147)</f>
        <v/>
      </c>
      <c r="AE147" s="493" t="str">
        <f t="shared" si="20"/>
        <v/>
      </c>
      <c r="AF147" s="493"/>
      <c r="AG147" s="493" t="str">
        <f t="shared" si="21"/>
        <v/>
      </c>
      <c r="AH147" s="525" t="str">
        <f>IF(【2】見・謝金!$AH147="",IF($Q147="講習料",IF($E147="","",TIME(HOUR($G147-$E147),ROUNDUP(MINUTE($G147-$E147)/30,0)*30,0)*24),""),IF(OR(【2】見・謝金!$E147&lt;&gt;$E147,【2】見・謝金!$G147&lt;&gt;$G147),TIME(HOUR($G147-$E147),ROUNDUP(MINUTE($G147-$E147)/30,0)*30,0)*24,IF($Q147&lt;&gt;"講習料","",【2】見・謝金!$AH147)))</f>
        <v/>
      </c>
      <c r="AI147" s="526" t="str">
        <f>IF($AH147="","",IF(OR($O147="",$M147=""),"",IF($P147="サブ",VLOOKUP($O147,単価表!$A$34:$C$38,MATCH($M147,単価表!$A$34:$C$34,0),0)/2,VLOOKUP($O147,単価表!$A$34:$C$38,MATCH($M147,単価表!$A$34:$C$34,0),0))))</f>
        <v/>
      </c>
      <c r="AJ147" s="493" t="str">
        <f t="shared" si="22"/>
        <v/>
      </c>
      <c r="AK147" s="525" t="str">
        <f>IF(【2】見・謝金!$AK147="",IF($Q147="検討会(法人参加)",IF($E147="","",TIME(HOUR($G147-$E147),ROUNDUP(MINUTE($G147-$E147)/30,0)*30,0)*24),""),IF(OR(【2】見・謝金!$E147&lt;&gt;$E147,【2】見・謝金!$G147&lt;&gt;$G147),TIME(HOUR($G147-$E147),ROUNDUP(MINUTE($G147-$E147)/30,0)*30,0)*24,IF($Q147&lt;&gt;"検討会(法人参加)","",【2】見・謝金!$AK147)))</f>
        <v/>
      </c>
      <c r="AL147" s="595" t="str">
        <f>IF($AK147="","",IF(OR($O147="",$M147=""),"",VLOOKUP($O147,単価表!$A$34:$C$38,MATCH($M147,単価表!$A$34:$C$34,0),0)/2))</f>
        <v/>
      </c>
      <c r="AM147" s="493" t="str">
        <f t="shared" si="23"/>
        <v/>
      </c>
      <c r="AN147" s="529"/>
      <c r="AO147" s="508" t="str">
        <f>IF(【2】見・謝金!$AO147="","",【2】見・謝金!$AO147)</f>
        <v/>
      </c>
    </row>
    <row r="148" spans="4:41" ht="27.75" customHeight="1">
      <c r="D148" s="695" t="str">
        <f>IF(【2】見・謝金!D148="","",【2】見・謝金!D148)</f>
        <v/>
      </c>
      <c r="E148" s="531" t="str">
        <f>IF(【2】見・謝金!E148="","",【2】見・謝金!E148)</f>
        <v/>
      </c>
      <c r="F148" s="482" t="s">
        <v>257</v>
      </c>
      <c r="G148" s="483" t="str">
        <f>IF(【2】見・謝金!G148="","",【2】見・謝金!G148)</f>
        <v/>
      </c>
      <c r="H148" s="484" t="str">
        <f>IF(【2】見・謝金!H148="","",【2】見・謝金!H148)</f>
        <v/>
      </c>
      <c r="I148" s="1046" t="str">
        <f>IF(【2】見・謝金!I148="","",【2】見・謝金!I148)</f>
        <v/>
      </c>
      <c r="J148" s="1046"/>
      <c r="K148" s="496" t="str">
        <f>IF(【2】見・謝金!K148="","",【2】見・謝金!K148)</f>
        <v/>
      </c>
      <c r="L148" s="496" t="str">
        <f>IF(【2】見・謝金!L148="","",【2】見・謝金!L148)</f>
        <v/>
      </c>
      <c r="M148" s="484" t="str">
        <f>IF(【2】見・謝金!M148="","",【2】見・謝金!M148)</f>
        <v/>
      </c>
      <c r="N148" s="486" t="str">
        <f>IF(【2】見・謝金!N148="","",【2】見・謝金!N148)</f>
        <v/>
      </c>
      <c r="O148" s="523" t="str">
        <f>IF(【2】見・謝金!O148="","",【2】見・謝金!O148)</f>
        <v/>
      </c>
      <c r="P148" s="523" t="str">
        <f>IF(【2】見・謝金!P148="","",【2】見・謝金!P148)</f>
        <v/>
      </c>
      <c r="Q148" s="524" t="str">
        <f>IF(【2】見・謝金!Q148="","",【2】見・謝金!Q148)</f>
        <v/>
      </c>
      <c r="R148" s="530" t="str">
        <f>IF(【2】見・謝金!$R148="",IF($Q148="講師",IF($E148="","",TIME(HOUR($G148-$E148),ROUNDUP(MINUTE($G148-$E148)/30,0)*30,0)*24),""),IF(OR(【2】見・謝金!$E148&lt;&gt;$E148,【2】見・謝金!$G148&lt;&gt;$G148),TIME(HOUR($G148-$E148),ROUNDUP(MINUTE($G148-$E148)/30,0)*30,0)*24,IF($Q148&lt;&gt;"講師","",【2】見・謝金!$R148)))</f>
        <v/>
      </c>
      <c r="S148" s="526" t="str">
        <f>IF($R148="","",IF(OR($O148="",$M148=""),"",IF($P148="サブ",VLOOKUP($O148,単価表!$A$5:$C$14,MATCH($M148,単価表!$A$5:$C$5,0),0)/2,VLOOKUP($O148,単価表!$A$5:$C$14,MATCH($M148,単価表!$A$5:$C$5,0),0))))</f>
        <v/>
      </c>
      <c r="T148" s="493" t="str">
        <f t="shared" si="16"/>
        <v/>
      </c>
      <c r="U148" s="530" t="str">
        <f>IF(【2】見・謝金!$U148="",IF($Q148="検討会等参加",IF($E148="","",TIME(HOUR($G148-$E148),ROUNDUP(MINUTE($G148-$E148)/30,0)*30,0)*24),""),IF(OR(【2】見・謝金!$E148&lt;&gt;$E148,【2】見・謝金!$G148&lt;&gt;$G148),TIME(HOUR($G148-$E148),ROUNDUP(MINUTE($G148-$E148)/30,0)*30,0)*24,IF($Q148&lt;&gt;"検討会等参加","",【2】見・謝金!$U148)))</f>
        <v/>
      </c>
      <c r="V148" s="526" t="str">
        <f>IF($U148="","",IF(OR($M148="",$O148=""),"",VLOOKUP($O148,単価表!$A$5:$C$11,MATCH($M148,単価表!$A$5:$C$5,0),0)/2))</f>
        <v/>
      </c>
      <c r="W148" s="493" t="str">
        <f t="shared" si="17"/>
        <v/>
      </c>
      <c r="X148" s="486" t="str">
        <f>IF(【2】見・謝金!X148="","",【2】見・謝金!X148)</f>
        <v/>
      </c>
      <c r="Y148" s="527" t="str">
        <f>IF(【2】見・謝金!Y148="","",【2】見・謝金!Y148)</f>
        <v/>
      </c>
      <c r="Z148" s="484" t="str">
        <f>IF(【2】見・謝金!Z148="","",【2】見・謝金!Z148)</f>
        <v/>
      </c>
      <c r="AA148" s="493" t="str">
        <f t="shared" si="18"/>
        <v/>
      </c>
      <c r="AB148" s="493" t="str">
        <f t="shared" si="19"/>
        <v/>
      </c>
      <c r="AC148" s="528" t="str">
        <f>IF(【2】見・謝金!AC148="","",【2】見・謝金!AC148)</f>
        <v/>
      </c>
      <c r="AD148" s="484" t="str">
        <f>IF(【2】見・謝金!AD148="","",【2】見・謝金!AD148)</f>
        <v/>
      </c>
      <c r="AE148" s="493" t="str">
        <f t="shared" si="20"/>
        <v/>
      </c>
      <c r="AF148" s="493"/>
      <c r="AG148" s="493" t="str">
        <f t="shared" si="21"/>
        <v/>
      </c>
      <c r="AH148" s="530" t="str">
        <f>IF(【2】見・謝金!$AH148="",IF($Q148="講習料",IF($E148="","",TIME(HOUR($G148-$E148),ROUNDUP(MINUTE($G148-$E148)/30,0)*30,0)*24),""),IF(OR(【2】見・謝金!$E148&lt;&gt;$E148,【2】見・謝金!$G148&lt;&gt;$G148),TIME(HOUR($G148-$E148),ROUNDUP(MINUTE($G148-$E148)/30,0)*30,0)*24,IF($Q148&lt;&gt;"講習料","",【2】見・謝金!$AH148)))</f>
        <v/>
      </c>
      <c r="AI148" s="526" t="str">
        <f>IF($AH148="","",IF(OR($O148="",$M148=""),"",IF($P148="サブ",VLOOKUP($O148,単価表!$A$34:$C$38,MATCH($M148,単価表!$A$34:$C$34,0),0)/2,VLOOKUP($O148,単価表!$A$34:$C$38,MATCH($M148,単価表!$A$34:$C$34,0),0))))</f>
        <v/>
      </c>
      <c r="AJ148" s="493" t="str">
        <f t="shared" si="22"/>
        <v/>
      </c>
      <c r="AK148" s="530" t="str">
        <f>IF(【2】見・謝金!$AK148="",IF($Q148="検討会(法人参加)",IF($E148="","",TIME(HOUR($G148-$E148),ROUNDUP(MINUTE($G148-$E148)/30,0)*30,0)*24),""),IF(OR(【2】見・謝金!$E148&lt;&gt;$E148,【2】見・謝金!$G148&lt;&gt;$G148),TIME(HOUR($G148-$E148),ROUNDUP(MINUTE($G148-$E148)/30,0)*30,0)*24,IF($Q148&lt;&gt;"検討会(法人参加)","",【2】見・謝金!$AK148)))</f>
        <v/>
      </c>
      <c r="AL148" s="593" t="str">
        <f>IF($AK148="","",IF(OR($O148="",$M148=""),"",VLOOKUP($O148,単価表!$A$34:$C$38,MATCH($M148,単価表!$A$34:$C$34,0),0)/2))</f>
        <v/>
      </c>
      <c r="AM148" s="493" t="str">
        <f t="shared" si="23"/>
        <v/>
      </c>
      <c r="AN148" s="529"/>
      <c r="AO148" s="508" t="str">
        <f>IF(【2】見・謝金!$AO148="","",【2】見・謝金!$AO148)</f>
        <v/>
      </c>
    </row>
    <row r="149" spans="4:41" ht="27.75" customHeight="1">
      <c r="D149" s="695" t="str">
        <f>IF(【2】見・謝金!D149="","",【2】見・謝金!D149)</f>
        <v/>
      </c>
      <c r="E149" s="531" t="str">
        <f>IF(【2】見・謝金!E149="","",【2】見・謝金!E149)</f>
        <v/>
      </c>
      <c r="F149" s="482" t="s">
        <v>258</v>
      </c>
      <c r="G149" s="483" t="str">
        <f>IF(【2】見・謝金!G149="","",【2】見・謝金!G149)</f>
        <v/>
      </c>
      <c r="H149" s="484" t="str">
        <f>IF(【2】見・謝金!H149="","",【2】見・謝金!H149)</f>
        <v/>
      </c>
      <c r="I149" s="1046" t="str">
        <f>IF(【2】見・謝金!I149="","",【2】見・謝金!I149)</f>
        <v/>
      </c>
      <c r="J149" s="1046"/>
      <c r="K149" s="496" t="str">
        <f>IF(【2】見・謝金!K149="","",【2】見・謝金!K149)</f>
        <v/>
      </c>
      <c r="L149" s="496" t="str">
        <f>IF(【2】見・謝金!L149="","",【2】見・謝金!L149)</f>
        <v/>
      </c>
      <c r="M149" s="485" t="str">
        <f>IF(【2】見・謝金!M149="","",【2】見・謝金!M149)</f>
        <v/>
      </c>
      <c r="N149" s="486" t="str">
        <f>IF(【2】見・謝金!N149="","",【2】見・謝金!N149)</f>
        <v/>
      </c>
      <c r="O149" s="523" t="str">
        <f>IF(【2】見・謝金!O149="","",【2】見・謝金!O149)</f>
        <v/>
      </c>
      <c r="P149" s="523" t="str">
        <f>IF(【2】見・謝金!P149="","",【2】見・謝金!P149)</f>
        <v/>
      </c>
      <c r="Q149" s="524" t="str">
        <f>IF(【2】見・謝金!Q149="","",【2】見・謝金!Q149)</f>
        <v/>
      </c>
      <c r="R149" s="525" t="str">
        <f>IF(【2】見・謝金!$R149="",IF($Q149="講師",IF($E149="","",TIME(HOUR($G149-$E149),ROUNDUP(MINUTE($G149-$E149)/30,0)*30,0)*24),""),IF(OR(【2】見・謝金!$E149&lt;&gt;$E149,【2】見・謝金!$G149&lt;&gt;$G149),TIME(HOUR($G149-$E149),ROUNDUP(MINUTE($G149-$E149)/30,0)*30,0)*24,IF($Q149&lt;&gt;"講師","",【2】見・謝金!$R149)))</f>
        <v/>
      </c>
      <c r="S149" s="526" t="str">
        <f>IF($R149="","",IF(OR($O149="",$M149=""),"",IF($P149="サブ",VLOOKUP($O149,単価表!$A$5:$C$14,MATCH($M149,単価表!$A$5:$C$5,0),0)/2,VLOOKUP($O149,単価表!$A$5:$C$14,MATCH($M149,単価表!$A$5:$C$5,0),0))))</f>
        <v/>
      </c>
      <c r="T149" s="493" t="str">
        <f t="shared" si="16"/>
        <v/>
      </c>
      <c r="U149" s="525" t="str">
        <f>IF(【2】見・謝金!$U149="",IF($Q149="検討会等参加",IF($E149="","",TIME(HOUR($G149-$E149),ROUNDUP(MINUTE($G149-$E149)/30,0)*30,0)*24),""),IF(OR(【2】見・謝金!$E149&lt;&gt;$E149,【2】見・謝金!$G149&lt;&gt;$G149),TIME(HOUR($G149-$E149),ROUNDUP(MINUTE($G149-$E149)/30,0)*30,0)*24,IF($Q149&lt;&gt;"検討会等参加","",【2】見・謝金!$U149)))</f>
        <v/>
      </c>
      <c r="V149" s="526" t="str">
        <f>IF($U149="","",IF(OR($M149="",$O149=""),"",VLOOKUP($O149,単価表!$A$5:$C$11,MATCH($M149,単価表!$A$5:$C$5,0),0)/2))</f>
        <v/>
      </c>
      <c r="W149" s="493" t="str">
        <f t="shared" si="17"/>
        <v/>
      </c>
      <c r="X149" s="486" t="str">
        <f>IF(【2】見・謝金!X149="","",【2】見・謝金!X149)</f>
        <v/>
      </c>
      <c r="Y149" s="527" t="str">
        <f>IF(【2】見・謝金!Y149="","",【2】見・謝金!Y149)</f>
        <v/>
      </c>
      <c r="Z149" s="485" t="str">
        <f>IF(【2】見・謝金!Z149="","",【2】見・謝金!Z149)</f>
        <v/>
      </c>
      <c r="AA149" s="493" t="str">
        <f t="shared" si="18"/>
        <v/>
      </c>
      <c r="AB149" s="493" t="str">
        <f t="shared" si="19"/>
        <v/>
      </c>
      <c r="AC149" s="528" t="str">
        <f>IF(【2】見・謝金!AC149="","",【2】見・謝金!AC149)</f>
        <v/>
      </c>
      <c r="AD149" s="484" t="str">
        <f>IF(【2】見・謝金!AD149="","",【2】見・謝金!AD149)</f>
        <v/>
      </c>
      <c r="AE149" s="493" t="str">
        <f t="shared" si="20"/>
        <v/>
      </c>
      <c r="AF149" s="493"/>
      <c r="AG149" s="493" t="str">
        <f t="shared" si="21"/>
        <v/>
      </c>
      <c r="AH149" s="525" t="str">
        <f>IF(【2】見・謝金!$AH149="",IF($Q149="講習料",IF($E149="","",TIME(HOUR($G149-$E149),ROUNDUP(MINUTE($G149-$E149)/30,0)*30,0)*24),""),IF(OR(【2】見・謝金!$E149&lt;&gt;$E149,【2】見・謝金!$G149&lt;&gt;$G149),TIME(HOUR($G149-$E149),ROUNDUP(MINUTE($G149-$E149)/30,0)*30,0)*24,IF($Q149&lt;&gt;"講習料","",【2】見・謝金!$AH149)))</f>
        <v/>
      </c>
      <c r="AI149" s="526" t="str">
        <f>IF($AH149="","",IF(OR($O149="",$M149=""),"",IF($P149="サブ",VLOOKUP($O149,単価表!$A$34:$C$38,MATCH($M149,単価表!$A$34:$C$34,0),0)/2,VLOOKUP($O149,単価表!$A$34:$C$38,MATCH($M149,単価表!$A$34:$C$34,0),0))))</f>
        <v/>
      </c>
      <c r="AJ149" s="493" t="str">
        <f t="shared" si="22"/>
        <v/>
      </c>
      <c r="AK149" s="525" t="str">
        <f>IF(【2】見・謝金!$AK149="",IF($Q149="検討会(法人参加)",IF($E149="","",TIME(HOUR($G149-$E149),ROUNDUP(MINUTE($G149-$E149)/30,0)*30,0)*24),""),IF(OR(【2】見・謝金!$E149&lt;&gt;$E149,【2】見・謝金!$G149&lt;&gt;$G149),TIME(HOUR($G149-$E149),ROUNDUP(MINUTE($G149-$E149)/30,0)*30,0)*24,IF($Q149&lt;&gt;"検討会(法人参加)","",【2】見・謝金!$AK149)))</f>
        <v/>
      </c>
      <c r="AL149" s="595" t="str">
        <f>IF($AK149="","",IF(OR($O149="",$M149=""),"",VLOOKUP($O149,単価表!$A$34:$C$38,MATCH($M149,単価表!$A$34:$C$34,0),0)/2))</f>
        <v/>
      </c>
      <c r="AM149" s="493" t="str">
        <f t="shared" si="23"/>
        <v/>
      </c>
      <c r="AN149" s="529"/>
      <c r="AO149" s="508" t="str">
        <f>IF(【2】見・謝金!$AO149="","",【2】見・謝金!$AO149)</f>
        <v/>
      </c>
    </row>
    <row r="150" spans="4:41" ht="27.75" customHeight="1">
      <c r="D150" s="695" t="str">
        <f>IF(【2】見・謝金!D150="","",【2】見・謝金!D150)</f>
        <v/>
      </c>
      <c r="E150" s="531" t="str">
        <f>IF(【2】見・謝金!E150="","",【2】見・謝金!E150)</f>
        <v/>
      </c>
      <c r="F150" s="482" t="s">
        <v>257</v>
      </c>
      <c r="G150" s="483" t="str">
        <f>IF(【2】見・謝金!G150="","",【2】見・謝金!G150)</f>
        <v/>
      </c>
      <c r="H150" s="484" t="str">
        <f>IF(【2】見・謝金!H150="","",【2】見・謝金!H150)</f>
        <v/>
      </c>
      <c r="I150" s="1046" t="str">
        <f>IF(【2】見・謝金!I150="","",【2】見・謝金!I150)</f>
        <v/>
      </c>
      <c r="J150" s="1046"/>
      <c r="K150" s="496" t="str">
        <f>IF(【2】見・謝金!K150="","",【2】見・謝金!K150)</f>
        <v/>
      </c>
      <c r="L150" s="496" t="str">
        <f>IF(【2】見・謝金!L150="","",【2】見・謝金!L150)</f>
        <v/>
      </c>
      <c r="M150" s="484" t="str">
        <f>IF(【2】見・謝金!M150="","",【2】見・謝金!M150)</f>
        <v/>
      </c>
      <c r="N150" s="486" t="str">
        <f>IF(【2】見・謝金!N150="","",【2】見・謝金!N150)</f>
        <v/>
      </c>
      <c r="O150" s="523" t="str">
        <f>IF(【2】見・謝金!O150="","",【2】見・謝金!O150)</f>
        <v/>
      </c>
      <c r="P150" s="523" t="str">
        <f>IF(【2】見・謝金!P150="","",【2】見・謝金!P150)</f>
        <v/>
      </c>
      <c r="Q150" s="524" t="str">
        <f>IF(【2】見・謝金!Q150="","",【2】見・謝金!Q150)</f>
        <v/>
      </c>
      <c r="R150" s="530" t="str">
        <f>IF(【2】見・謝金!$R150="",IF($Q150="講師",IF($E150="","",TIME(HOUR($G150-$E150),ROUNDUP(MINUTE($G150-$E150)/30,0)*30,0)*24),""),IF(OR(【2】見・謝金!$E150&lt;&gt;$E150,【2】見・謝金!$G150&lt;&gt;$G150),TIME(HOUR($G150-$E150),ROUNDUP(MINUTE($G150-$E150)/30,0)*30,0)*24,IF($Q150&lt;&gt;"講師","",【2】見・謝金!$R150)))</f>
        <v/>
      </c>
      <c r="S150" s="526" t="str">
        <f>IF($R150="","",IF(OR($O150="",$M150=""),"",IF($P150="サブ",VLOOKUP($O150,単価表!$A$5:$C$14,MATCH($M150,単価表!$A$5:$C$5,0),0)/2,VLOOKUP($O150,単価表!$A$5:$C$14,MATCH($M150,単価表!$A$5:$C$5,0),0))))</f>
        <v/>
      </c>
      <c r="T150" s="493" t="str">
        <f t="shared" si="16"/>
        <v/>
      </c>
      <c r="U150" s="530" t="str">
        <f>IF(【2】見・謝金!$U150="",IF($Q150="検討会等参加",IF($E150="","",TIME(HOUR($G150-$E150),ROUNDUP(MINUTE($G150-$E150)/30,0)*30,0)*24),""),IF(OR(【2】見・謝金!$E150&lt;&gt;$E150,【2】見・謝金!$G150&lt;&gt;$G150),TIME(HOUR($G150-$E150),ROUNDUP(MINUTE($G150-$E150)/30,0)*30,0)*24,IF($Q150&lt;&gt;"検討会等参加","",【2】見・謝金!$U150)))</f>
        <v/>
      </c>
      <c r="V150" s="526" t="str">
        <f>IF($U150="","",IF(OR($M150="",$O150=""),"",VLOOKUP($O150,単価表!$A$5:$C$11,MATCH($M150,単価表!$A$5:$C$5,0),0)/2))</f>
        <v/>
      </c>
      <c r="W150" s="493" t="str">
        <f t="shared" si="17"/>
        <v/>
      </c>
      <c r="X150" s="486" t="str">
        <f>IF(【2】見・謝金!X150="","",【2】見・謝金!X150)</f>
        <v/>
      </c>
      <c r="Y150" s="527" t="str">
        <f>IF(【2】見・謝金!Y150="","",【2】見・謝金!Y150)</f>
        <v/>
      </c>
      <c r="Z150" s="484" t="str">
        <f>IF(【2】見・謝金!Z150="","",【2】見・謝金!Z150)</f>
        <v/>
      </c>
      <c r="AA150" s="493" t="str">
        <f t="shared" si="18"/>
        <v/>
      </c>
      <c r="AB150" s="493" t="str">
        <f t="shared" si="19"/>
        <v/>
      </c>
      <c r="AC150" s="528" t="str">
        <f>IF(【2】見・謝金!AC150="","",【2】見・謝金!AC150)</f>
        <v/>
      </c>
      <c r="AD150" s="484" t="str">
        <f>IF(【2】見・謝金!AD150="","",【2】見・謝金!AD150)</f>
        <v/>
      </c>
      <c r="AE150" s="493" t="str">
        <f t="shared" si="20"/>
        <v/>
      </c>
      <c r="AF150" s="493"/>
      <c r="AG150" s="493" t="str">
        <f t="shared" si="21"/>
        <v/>
      </c>
      <c r="AH150" s="530" t="str">
        <f>IF(【2】見・謝金!$AH150="",IF($Q150="講習料",IF($E150="","",TIME(HOUR($G150-$E150),ROUNDUP(MINUTE($G150-$E150)/30,0)*30,0)*24),""),IF(OR(【2】見・謝金!$E150&lt;&gt;$E150,【2】見・謝金!$G150&lt;&gt;$G150),TIME(HOUR($G150-$E150),ROUNDUP(MINUTE($G150-$E150)/30,0)*30,0)*24,IF($Q150&lt;&gt;"講習料","",【2】見・謝金!$AH150)))</f>
        <v/>
      </c>
      <c r="AI150" s="526" t="str">
        <f>IF($AH150="","",IF(OR($O150="",$M150=""),"",IF($P150="サブ",VLOOKUP($O150,単価表!$A$34:$C$38,MATCH($M150,単価表!$A$34:$C$34,0),0)/2,VLOOKUP($O150,単価表!$A$34:$C$38,MATCH($M150,単価表!$A$34:$C$34,0),0))))</f>
        <v/>
      </c>
      <c r="AJ150" s="493" t="str">
        <f t="shared" si="22"/>
        <v/>
      </c>
      <c r="AK150" s="530" t="str">
        <f>IF(【2】見・謝金!$AK150="",IF($Q150="検討会(法人参加)",IF($E150="","",TIME(HOUR($G150-$E150),ROUNDUP(MINUTE($G150-$E150)/30,0)*30,0)*24),""),IF(OR(【2】見・謝金!$E150&lt;&gt;$E150,【2】見・謝金!$G150&lt;&gt;$G150),TIME(HOUR($G150-$E150),ROUNDUP(MINUTE($G150-$E150)/30,0)*30,0)*24,IF($Q150&lt;&gt;"検討会(法人参加)","",【2】見・謝金!$AK150)))</f>
        <v/>
      </c>
      <c r="AL150" s="593" t="str">
        <f>IF($AK150="","",IF(OR($O150="",$M150=""),"",VLOOKUP($O150,単価表!$A$34:$C$38,MATCH($M150,単価表!$A$34:$C$34,0),0)/2))</f>
        <v/>
      </c>
      <c r="AM150" s="493" t="str">
        <f t="shared" si="23"/>
        <v/>
      </c>
      <c r="AN150" s="529"/>
      <c r="AO150" s="508" t="str">
        <f>IF(【2】見・謝金!$AO150="","",【2】見・謝金!$AO150)</f>
        <v/>
      </c>
    </row>
    <row r="151" spans="4:41" ht="27.75" customHeight="1">
      <c r="D151" s="695" t="str">
        <f>IF(【2】見・謝金!D151="","",【2】見・謝金!D151)</f>
        <v/>
      </c>
      <c r="E151" s="531" t="str">
        <f>IF(【2】見・謝金!E151="","",【2】見・謝金!E151)</f>
        <v/>
      </c>
      <c r="F151" s="482" t="s">
        <v>258</v>
      </c>
      <c r="G151" s="483" t="str">
        <f>IF(【2】見・謝金!G151="","",【2】見・謝金!G151)</f>
        <v/>
      </c>
      <c r="H151" s="484" t="str">
        <f>IF(【2】見・謝金!H151="","",【2】見・謝金!H151)</f>
        <v/>
      </c>
      <c r="I151" s="1046" t="str">
        <f>IF(【2】見・謝金!I151="","",【2】見・謝金!I151)</f>
        <v/>
      </c>
      <c r="J151" s="1046"/>
      <c r="K151" s="496" t="str">
        <f>IF(【2】見・謝金!K151="","",【2】見・謝金!K151)</f>
        <v/>
      </c>
      <c r="L151" s="496" t="str">
        <f>IF(【2】見・謝金!L151="","",【2】見・謝金!L151)</f>
        <v/>
      </c>
      <c r="M151" s="485" t="str">
        <f>IF(【2】見・謝金!M151="","",【2】見・謝金!M151)</f>
        <v/>
      </c>
      <c r="N151" s="486" t="str">
        <f>IF(【2】見・謝金!N151="","",【2】見・謝金!N151)</f>
        <v/>
      </c>
      <c r="O151" s="523" t="str">
        <f>IF(【2】見・謝金!O151="","",【2】見・謝金!O151)</f>
        <v/>
      </c>
      <c r="P151" s="523" t="str">
        <f>IF(【2】見・謝金!P151="","",【2】見・謝金!P151)</f>
        <v/>
      </c>
      <c r="Q151" s="524" t="str">
        <f>IF(【2】見・謝金!Q151="","",【2】見・謝金!Q151)</f>
        <v/>
      </c>
      <c r="R151" s="525" t="str">
        <f>IF(【2】見・謝金!$R151="",IF($Q151="講師",IF($E151="","",TIME(HOUR($G151-$E151),ROUNDUP(MINUTE($G151-$E151)/30,0)*30,0)*24),""),IF(OR(【2】見・謝金!$E151&lt;&gt;$E151,【2】見・謝金!$G151&lt;&gt;$G151),TIME(HOUR($G151-$E151),ROUNDUP(MINUTE($G151-$E151)/30,0)*30,0)*24,IF($Q151&lt;&gt;"講師","",【2】見・謝金!$R151)))</f>
        <v/>
      </c>
      <c r="S151" s="526" t="str">
        <f>IF($R151="","",IF(OR($O151="",$M151=""),"",IF($P151="サブ",VLOOKUP($O151,単価表!$A$5:$C$14,MATCH($M151,単価表!$A$5:$C$5,0),0)/2,VLOOKUP($O151,単価表!$A$5:$C$14,MATCH($M151,単価表!$A$5:$C$5,0),0))))</f>
        <v/>
      </c>
      <c r="T151" s="493" t="str">
        <f t="shared" si="16"/>
        <v/>
      </c>
      <c r="U151" s="525" t="str">
        <f>IF(【2】見・謝金!$U151="",IF($Q151="検討会等参加",IF($E151="","",TIME(HOUR($G151-$E151),ROUNDUP(MINUTE($G151-$E151)/30,0)*30,0)*24),""),IF(OR(【2】見・謝金!$E151&lt;&gt;$E151,【2】見・謝金!$G151&lt;&gt;$G151),TIME(HOUR($G151-$E151),ROUNDUP(MINUTE($G151-$E151)/30,0)*30,0)*24,IF($Q151&lt;&gt;"検討会等参加","",【2】見・謝金!$U151)))</f>
        <v/>
      </c>
      <c r="V151" s="526" t="str">
        <f>IF($U151="","",IF(OR($M151="",$O151=""),"",VLOOKUP($O151,単価表!$A$5:$C$11,MATCH($M151,単価表!$A$5:$C$5,0),0)/2))</f>
        <v/>
      </c>
      <c r="W151" s="493" t="str">
        <f t="shared" si="17"/>
        <v/>
      </c>
      <c r="X151" s="486" t="str">
        <f>IF(【2】見・謝金!X151="","",【2】見・謝金!X151)</f>
        <v/>
      </c>
      <c r="Y151" s="527" t="str">
        <f>IF(【2】見・謝金!Y151="","",【2】見・謝金!Y151)</f>
        <v/>
      </c>
      <c r="Z151" s="485" t="str">
        <f>IF(【2】見・謝金!Z151="","",【2】見・謝金!Z151)</f>
        <v/>
      </c>
      <c r="AA151" s="493" t="str">
        <f t="shared" si="18"/>
        <v/>
      </c>
      <c r="AB151" s="493" t="str">
        <f t="shared" si="19"/>
        <v/>
      </c>
      <c r="AC151" s="528" t="str">
        <f>IF(【2】見・謝金!AC151="","",【2】見・謝金!AC151)</f>
        <v/>
      </c>
      <c r="AD151" s="484" t="str">
        <f>IF(【2】見・謝金!AD151="","",【2】見・謝金!AD151)</f>
        <v/>
      </c>
      <c r="AE151" s="493" t="str">
        <f t="shared" si="20"/>
        <v/>
      </c>
      <c r="AF151" s="493"/>
      <c r="AG151" s="493" t="str">
        <f t="shared" si="21"/>
        <v/>
      </c>
      <c r="AH151" s="525" t="str">
        <f>IF(【2】見・謝金!$AH151="",IF($Q151="講習料",IF($E151="","",TIME(HOUR($G151-$E151),ROUNDUP(MINUTE($G151-$E151)/30,0)*30,0)*24),""),IF(OR(【2】見・謝金!$E151&lt;&gt;$E151,【2】見・謝金!$G151&lt;&gt;$G151),TIME(HOUR($G151-$E151),ROUNDUP(MINUTE($G151-$E151)/30,0)*30,0)*24,IF($Q151&lt;&gt;"講習料","",【2】見・謝金!$AH151)))</f>
        <v/>
      </c>
      <c r="AI151" s="526" t="str">
        <f>IF($AH151="","",IF(OR($O151="",$M151=""),"",IF($P151="サブ",VLOOKUP($O151,単価表!$A$34:$C$38,MATCH($M151,単価表!$A$34:$C$34,0),0)/2,VLOOKUP($O151,単価表!$A$34:$C$38,MATCH($M151,単価表!$A$34:$C$34,0),0))))</f>
        <v/>
      </c>
      <c r="AJ151" s="493" t="str">
        <f t="shared" si="22"/>
        <v/>
      </c>
      <c r="AK151" s="525" t="str">
        <f>IF(【2】見・謝金!$AK151="",IF($Q151="検討会(法人参加)",IF($E151="","",TIME(HOUR($G151-$E151),ROUNDUP(MINUTE($G151-$E151)/30,0)*30,0)*24),""),IF(OR(【2】見・謝金!$E151&lt;&gt;$E151,【2】見・謝金!$G151&lt;&gt;$G151),TIME(HOUR($G151-$E151),ROUNDUP(MINUTE($G151-$E151)/30,0)*30,0)*24,IF($Q151&lt;&gt;"検討会(法人参加)","",【2】見・謝金!$AK151)))</f>
        <v/>
      </c>
      <c r="AL151" s="595" t="str">
        <f>IF($AK151="","",IF(OR($O151="",$M151=""),"",VLOOKUP($O151,単価表!$A$34:$C$38,MATCH($M151,単価表!$A$34:$C$34,0),0)/2))</f>
        <v/>
      </c>
      <c r="AM151" s="493" t="str">
        <f t="shared" si="23"/>
        <v/>
      </c>
      <c r="AN151" s="529"/>
      <c r="AO151" s="508" t="str">
        <f>IF(【2】見・謝金!$AO151="","",【2】見・謝金!$AO151)</f>
        <v/>
      </c>
    </row>
    <row r="152" spans="4:41" ht="27.75" customHeight="1">
      <c r="D152" s="695" t="str">
        <f>IF(【2】見・謝金!D152="","",【2】見・謝金!D152)</f>
        <v/>
      </c>
      <c r="E152" s="531" t="str">
        <f>IF(【2】見・謝金!E152="","",【2】見・謝金!E152)</f>
        <v/>
      </c>
      <c r="F152" s="482" t="s">
        <v>257</v>
      </c>
      <c r="G152" s="483" t="str">
        <f>IF(【2】見・謝金!G152="","",【2】見・謝金!G152)</f>
        <v/>
      </c>
      <c r="H152" s="484" t="str">
        <f>IF(【2】見・謝金!H152="","",【2】見・謝金!H152)</f>
        <v/>
      </c>
      <c r="I152" s="1046" t="str">
        <f>IF(【2】見・謝金!I152="","",【2】見・謝金!I152)</f>
        <v/>
      </c>
      <c r="J152" s="1046"/>
      <c r="K152" s="496" t="str">
        <f>IF(【2】見・謝金!K152="","",【2】見・謝金!K152)</f>
        <v/>
      </c>
      <c r="L152" s="496" t="str">
        <f>IF(【2】見・謝金!L152="","",【2】見・謝金!L152)</f>
        <v/>
      </c>
      <c r="M152" s="484" t="str">
        <f>IF(【2】見・謝金!M152="","",【2】見・謝金!M152)</f>
        <v/>
      </c>
      <c r="N152" s="486" t="str">
        <f>IF(【2】見・謝金!N152="","",【2】見・謝金!N152)</f>
        <v/>
      </c>
      <c r="O152" s="523" t="str">
        <f>IF(【2】見・謝金!O152="","",【2】見・謝金!O152)</f>
        <v/>
      </c>
      <c r="P152" s="523" t="str">
        <f>IF(【2】見・謝金!P152="","",【2】見・謝金!P152)</f>
        <v/>
      </c>
      <c r="Q152" s="524" t="str">
        <f>IF(【2】見・謝金!Q152="","",【2】見・謝金!Q152)</f>
        <v/>
      </c>
      <c r="R152" s="530" t="str">
        <f>IF(【2】見・謝金!$R152="",IF($Q152="講師",IF($E152="","",TIME(HOUR($G152-$E152),ROUNDUP(MINUTE($G152-$E152)/30,0)*30,0)*24),""),IF(OR(【2】見・謝金!$E152&lt;&gt;$E152,【2】見・謝金!$G152&lt;&gt;$G152),TIME(HOUR($G152-$E152),ROUNDUP(MINUTE($G152-$E152)/30,0)*30,0)*24,IF($Q152&lt;&gt;"講師","",【2】見・謝金!$R152)))</f>
        <v/>
      </c>
      <c r="S152" s="526" t="str">
        <f>IF($R152="","",IF(OR($O152="",$M152=""),"",IF($P152="サブ",VLOOKUP($O152,単価表!$A$5:$C$14,MATCH($M152,単価表!$A$5:$C$5,0),0)/2,VLOOKUP($O152,単価表!$A$5:$C$14,MATCH($M152,単価表!$A$5:$C$5,0),0))))</f>
        <v/>
      </c>
      <c r="T152" s="493" t="str">
        <f t="shared" si="16"/>
        <v/>
      </c>
      <c r="U152" s="530" t="str">
        <f>IF(【2】見・謝金!$U152="",IF($Q152="検討会等参加",IF($E152="","",TIME(HOUR($G152-$E152),ROUNDUP(MINUTE($G152-$E152)/30,0)*30,0)*24),""),IF(OR(【2】見・謝金!$E152&lt;&gt;$E152,【2】見・謝金!$G152&lt;&gt;$G152),TIME(HOUR($G152-$E152),ROUNDUP(MINUTE($G152-$E152)/30,0)*30,0)*24,IF($Q152&lt;&gt;"検討会等参加","",【2】見・謝金!$U152)))</f>
        <v/>
      </c>
      <c r="V152" s="526" t="str">
        <f>IF($U152="","",IF(OR($M152="",$O152=""),"",VLOOKUP($O152,単価表!$A$5:$C$11,MATCH($M152,単価表!$A$5:$C$5,0),0)/2))</f>
        <v/>
      </c>
      <c r="W152" s="493" t="str">
        <f t="shared" si="17"/>
        <v/>
      </c>
      <c r="X152" s="486" t="str">
        <f>IF(【2】見・謝金!X152="","",【2】見・謝金!X152)</f>
        <v/>
      </c>
      <c r="Y152" s="527" t="str">
        <f>IF(【2】見・謝金!Y152="","",【2】見・謝金!Y152)</f>
        <v/>
      </c>
      <c r="Z152" s="484" t="str">
        <f>IF(【2】見・謝金!Z152="","",【2】見・謝金!Z152)</f>
        <v/>
      </c>
      <c r="AA152" s="493" t="str">
        <f t="shared" si="18"/>
        <v/>
      </c>
      <c r="AB152" s="493" t="str">
        <f t="shared" si="19"/>
        <v/>
      </c>
      <c r="AC152" s="528" t="str">
        <f>IF(【2】見・謝金!AC152="","",【2】見・謝金!AC152)</f>
        <v/>
      </c>
      <c r="AD152" s="484" t="str">
        <f>IF(【2】見・謝金!AD152="","",【2】見・謝金!AD152)</f>
        <v/>
      </c>
      <c r="AE152" s="493" t="str">
        <f t="shared" si="20"/>
        <v/>
      </c>
      <c r="AF152" s="493"/>
      <c r="AG152" s="493" t="str">
        <f t="shared" si="21"/>
        <v/>
      </c>
      <c r="AH152" s="530" t="str">
        <f>IF(【2】見・謝金!$AH152="",IF($Q152="講習料",IF($E152="","",TIME(HOUR($G152-$E152),ROUNDUP(MINUTE($G152-$E152)/30,0)*30,0)*24),""),IF(OR(【2】見・謝金!$E152&lt;&gt;$E152,【2】見・謝金!$G152&lt;&gt;$G152),TIME(HOUR($G152-$E152),ROUNDUP(MINUTE($G152-$E152)/30,0)*30,0)*24,IF($Q152&lt;&gt;"講習料","",【2】見・謝金!$AH152)))</f>
        <v/>
      </c>
      <c r="AI152" s="526" t="str">
        <f>IF($AH152="","",IF(OR($O152="",$M152=""),"",IF($P152="サブ",VLOOKUP($O152,単価表!$A$34:$C$38,MATCH($M152,単価表!$A$34:$C$34,0),0)/2,VLOOKUP($O152,単価表!$A$34:$C$38,MATCH($M152,単価表!$A$34:$C$34,0),0))))</f>
        <v/>
      </c>
      <c r="AJ152" s="493" t="str">
        <f t="shared" si="22"/>
        <v/>
      </c>
      <c r="AK152" s="530" t="str">
        <f>IF(【2】見・謝金!$AK152="",IF($Q152="検討会(法人参加)",IF($E152="","",TIME(HOUR($G152-$E152),ROUNDUP(MINUTE($G152-$E152)/30,0)*30,0)*24),""),IF(OR(【2】見・謝金!$E152&lt;&gt;$E152,【2】見・謝金!$G152&lt;&gt;$G152),TIME(HOUR($G152-$E152),ROUNDUP(MINUTE($G152-$E152)/30,0)*30,0)*24,IF($Q152&lt;&gt;"検討会(法人参加)","",【2】見・謝金!$AK152)))</f>
        <v/>
      </c>
      <c r="AL152" s="593" t="str">
        <f>IF($AK152="","",IF(OR($O152="",$M152=""),"",VLOOKUP($O152,単価表!$A$34:$C$38,MATCH($M152,単価表!$A$34:$C$34,0),0)/2))</f>
        <v/>
      </c>
      <c r="AM152" s="493" t="str">
        <f t="shared" si="23"/>
        <v/>
      </c>
      <c r="AN152" s="529"/>
      <c r="AO152" s="508" t="str">
        <f>IF(【2】見・謝金!$AO152="","",【2】見・謝金!$AO152)</f>
        <v/>
      </c>
    </row>
    <row r="153" spans="4:41" ht="27.75" customHeight="1">
      <c r="D153" s="695" t="str">
        <f>IF(【2】見・謝金!D153="","",【2】見・謝金!D153)</f>
        <v/>
      </c>
      <c r="E153" s="531" t="str">
        <f>IF(【2】見・謝金!E153="","",【2】見・謝金!E153)</f>
        <v/>
      </c>
      <c r="F153" s="482" t="s">
        <v>258</v>
      </c>
      <c r="G153" s="483" t="str">
        <f>IF(【2】見・謝金!G153="","",【2】見・謝金!G153)</f>
        <v/>
      </c>
      <c r="H153" s="484" t="str">
        <f>IF(【2】見・謝金!H153="","",【2】見・謝金!H153)</f>
        <v/>
      </c>
      <c r="I153" s="1046" t="str">
        <f>IF(【2】見・謝金!I153="","",【2】見・謝金!I153)</f>
        <v/>
      </c>
      <c r="J153" s="1046"/>
      <c r="K153" s="496" t="str">
        <f>IF(【2】見・謝金!K153="","",【2】見・謝金!K153)</f>
        <v/>
      </c>
      <c r="L153" s="496" t="str">
        <f>IF(【2】見・謝金!L153="","",【2】見・謝金!L153)</f>
        <v/>
      </c>
      <c r="M153" s="485" t="str">
        <f>IF(【2】見・謝金!M153="","",【2】見・謝金!M153)</f>
        <v/>
      </c>
      <c r="N153" s="486" t="str">
        <f>IF(【2】見・謝金!N153="","",【2】見・謝金!N153)</f>
        <v/>
      </c>
      <c r="O153" s="523" t="str">
        <f>IF(【2】見・謝金!O153="","",【2】見・謝金!O153)</f>
        <v/>
      </c>
      <c r="P153" s="523" t="str">
        <f>IF(【2】見・謝金!P153="","",【2】見・謝金!P153)</f>
        <v/>
      </c>
      <c r="Q153" s="524" t="str">
        <f>IF(【2】見・謝金!Q153="","",【2】見・謝金!Q153)</f>
        <v/>
      </c>
      <c r="R153" s="525" t="str">
        <f>IF(【2】見・謝金!$R153="",IF($Q153="講師",IF($E153="","",TIME(HOUR($G153-$E153),ROUNDUP(MINUTE($G153-$E153)/30,0)*30,0)*24),""),IF(OR(【2】見・謝金!$E153&lt;&gt;$E153,【2】見・謝金!$G153&lt;&gt;$G153),TIME(HOUR($G153-$E153),ROUNDUP(MINUTE($G153-$E153)/30,0)*30,0)*24,IF($Q153&lt;&gt;"講師","",【2】見・謝金!$R153)))</f>
        <v/>
      </c>
      <c r="S153" s="526" t="str">
        <f>IF($R153="","",IF(OR($O153="",$M153=""),"",IF($P153="サブ",VLOOKUP($O153,単価表!$A$5:$C$14,MATCH($M153,単価表!$A$5:$C$5,0),0)/2,VLOOKUP($O153,単価表!$A$5:$C$14,MATCH($M153,単価表!$A$5:$C$5,0),0))))</f>
        <v/>
      </c>
      <c r="T153" s="493" t="str">
        <f t="shared" si="16"/>
        <v/>
      </c>
      <c r="U153" s="525" t="str">
        <f>IF(【2】見・謝金!$U153="",IF($Q153="検討会等参加",IF($E153="","",TIME(HOUR($G153-$E153),ROUNDUP(MINUTE($G153-$E153)/30,0)*30,0)*24),""),IF(OR(【2】見・謝金!$E153&lt;&gt;$E153,【2】見・謝金!$G153&lt;&gt;$G153),TIME(HOUR($G153-$E153),ROUNDUP(MINUTE($G153-$E153)/30,0)*30,0)*24,IF($Q153&lt;&gt;"検討会等参加","",【2】見・謝金!$U153)))</f>
        <v/>
      </c>
      <c r="V153" s="526" t="str">
        <f>IF($U153="","",IF(OR($M153="",$O153=""),"",VLOOKUP($O153,単価表!$A$5:$C$11,MATCH($M153,単価表!$A$5:$C$5,0),0)/2))</f>
        <v/>
      </c>
      <c r="W153" s="493" t="str">
        <f t="shared" si="17"/>
        <v/>
      </c>
      <c r="X153" s="486" t="str">
        <f>IF(【2】見・謝金!X153="","",【2】見・謝金!X153)</f>
        <v/>
      </c>
      <c r="Y153" s="527" t="str">
        <f>IF(【2】見・謝金!Y153="","",【2】見・謝金!Y153)</f>
        <v/>
      </c>
      <c r="Z153" s="485" t="str">
        <f>IF(【2】見・謝金!Z153="","",【2】見・謝金!Z153)</f>
        <v/>
      </c>
      <c r="AA153" s="493" t="str">
        <f t="shared" si="18"/>
        <v/>
      </c>
      <c r="AB153" s="493" t="str">
        <f t="shared" si="19"/>
        <v/>
      </c>
      <c r="AC153" s="528" t="str">
        <f>IF(【2】見・謝金!AC153="","",【2】見・謝金!AC153)</f>
        <v/>
      </c>
      <c r="AD153" s="484" t="str">
        <f>IF(【2】見・謝金!AD153="","",【2】見・謝金!AD153)</f>
        <v/>
      </c>
      <c r="AE153" s="493" t="str">
        <f t="shared" si="20"/>
        <v/>
      </c>
      <c r="AF153" s="493"/>
      <c r="AG153" s="493" t="str">
        <f t="shared" si="21"/>
        <v/>
      </c>
      <c r="AH153" s="525" t="str">
        <f>IF(【2】見・謝金!$AH153="",IF($Q153="講習料",IF($E153="","",TIME(HOUR($G153-$E153),ROUNDUP(MINUTE($G153-$E153)/30,0)*30,0)*24),""),IF(OR(【2】見・謝金!$E153&lt;&gt;$E153,【2】見・謝金!$G153&lt;&gt;$G153),TIME(HOUR($G153-$E153),ROUNDUP(MINUTE($G153-$E153)/30,0)*30,0)*24,IF($Q153&lt;&gt;"講習料","",【2】見・謝金!$AH153)))</f>
        <v/>
      </c>
      <c r="AI153" s="526" t="str">
        <f>IF($AH153="","",IF(OR($O153="",$M153=""),"",IF($P153="サブ",VLOOKUP($O153,単価表!$A$34:$C$38,MATCH($M153,単価表!$A$34:$C$34,0),0)/2,VLOOKUP($O153,単価表!$A$34:$C$38,MATCH($M153,単価表!$A$34:$C$34,0),0))))</f>
        <v/>
      </c>
      <c r="AJ153" s="493" t="str">
        <f t="shared" si="22"/>
        <v/>
      </c>
      <c r="AK153" s="525" t="str">
        <f>IF(【2】見・謝金!$AK153="",IF($Q153="検討会(法人参加)",IF($E153="","",TIME(HOUR($G153-$E153),ROUNDUP(MINUTE($G153-$E153)/30,0)*30,0)*24),""),IF(OR(【2】見・謝金!$E153&lt;&gt;$E153,【2】見・謝金!$G153&lt;&gt;$G153),TIME(HOUR($G153-$E153),ROUNDUP(MINUTE($G153-$E153)/30,0)*30,0)*24,IF($Q153&lt;&gt;"検討会(法人参加)","",【2】見・謝金!$AK153)))</f>
        <v/>
      </c>
      <c r="AL153" s="595" t="str">
        <f>IF($AK153="","",IF(OR($O153="",$M153=""),"",VLOOKUP($O153,単価表!$A$34:$C$38,MATCH($M153,単価表!$A$34:$C$34,0),0)/2))</f>
        <v/>
      </c>
      <c r="AM153" s="493" t="str">
        <f t="shared" si="23"/>
        <v/>
      </c>
      <c r="AN153" s="529"/>
      <c r="AO153" s="508" t="str">
        <f>IF(【2】見・謝金!$AO153="","",【2】見・謝金!$AO153)</f>
        <v/>
      </c>
    </row>
    <row r="154" spans="4:41" ht="27.75" customHeight="1">
      <c r="D154" s="695" t="str">
        <f>IF(【2】見・謝金!D154="","",【2】見・謝金!D154)</f>
        <v/>
      </c>
      <c r="E154" s="531" t="str">
        <f>IF(【2】見・謝金!E154="","",【2】見・謝金!E154)</f>
        <v/>
      </c>
      <c r="F154" s="482" t="s">
        <v>257</v>
      </c>
      <c r="G154" s="483" t="str">
        <f>IF(【2】見・謝金!G154="","",【2】見・謝金!G154)</f>
        <v/>
      </c>
      <c r="H154" s="484" t="str">
        <f>IF(【2】見・謝金!H154="","",【2】見・謝金!H154)</f>
        <v/>
      </c>
      <c r="I154" s="1046" t="str">
        <f>IF(【2】見・謝金!I154="","",【2】見・謝金!I154)</f>
        <v/>
      </c>
      <c r="J154" s="1046"/>
      <c r="K154" s="496" t="str">
        <f>IF(【2】見・謝金!K154="","",【2】見・謝金!K154)</f>
        <v/>
      </c>
      <c r="L154" s="496" t="str">
        <f>IF(【2】見・謝金!L154="","",【2】見・謝金!L154)</f>
        <v/>
      </c>
      <c r="M154" s="484" t="str">
        <f>IF(【2】見・謝金!M154="","",【2】見・謝金!M154)</f>
        <v/>
      </c>
      <c r="N154" s="486" t="str">
        <f>IF(【2】見・謝金!N154="","",【2】見・謝金!N154)</f>
        <v/>
      </c>
      <c r="O154" s="523" t="str">
        <f>IF(【2】見・謝金!O154="","",【2】見・謝金!O154)</f>
        <v/>
      </c>
      <c r="P154" s="523" t="str">
        <f>IF(【2】見・謝金!P154="","",【2】見・謝金!P154)</f>
        <v/>
      </c>
      <c r="Q154" s="524" t="str">
        <f>IF(【2】見・謝金!Q154="","",【2】見・謝金!Q154)</f>
        <v/>
      </c>
      <c r="R154" s="530" t="str">
        <f>IF(【2】見・謝金!$R154="",IF($Q154="講師",IF($E154="","",TIME(HOUR($G154-$E154),ROUNDUP(MINUTE($G154-$E154)/30,0)*30,0)*24),""),IF(OR(【2】見・謝金!$E154&lt;&gt;$E154,【2】見・謝金!$G154&lt;&gt;$G154),TIME(HOUR($G154-$E154),ROUNDUP(MINUTE($G154-$E154)/30,0)*30,0)*24,IF($Q154&lt;&gt;"講師","",【2】見・謝金!$R154)))</f>
        <v/>
      </c>
      <c r="S154" s="526" t="str">
        <f>IF($R154="","",IF(OR($O154="",$M154=""),"",IF($P154="サブ",VLOOKUP($O154,単価表!$A$5:$C$14,MATCH($M154,単価表!$A$5:$C$5,0),0)/2,VLOOKUP($O154,単価表!$A$5:$C$14,MATCH($M154,単価表!$A$5:$C$5,0),0))))</f>
        <v/>
      </c>
      <c r="T154" s="493" t="str">
        <f t="shared" si="16"/>
        <v/>
      </c>
      <c r="U154" s="530" t="str">
        <f>IF(【2】見・謝金!$U154="",IF($Q154="検討会等参加",IF($E154="","",TIME(HOUR($G154-$E154),ROUNDUP(MINUTE($G154-$E154)/30,0)*30,0)*24),""),IF(OR(【2】見・謝金!$E154&lt;&gt;$E154,【2】見・謝金!$G154&lt;&gt;$G154),TIME(HOUR($G154-$E154),ROUNDUP(MINUTE($G154-$E154)/30,0)*30,0)*24,IF($Q154&lt;&gt;"検討会等参加","",【2】見・謝金!$U154)))</f>
        <v/>
      </c>
      <c r="V154" s="526" t="str">
        <f>IF($U154="","",IF(OR($M154="",$O154=""),"",VLOOKUP($O154,単価表!$A$5:$C$11,MATCH($M154,単価表!$A$5:$C$5,0),0)/2))</f>
        <v/>
      </c>
      <c r="W154" s="493" t="str">
        <f t="shared" si="17"/>
        <v/>
      </c>
      <c r="X154" s="486" t="str">
        <f>IF(【2】見・謝金!X154="","",【2】見・謝金!X154)</f>
        <v/>
      </c>
      <c r="Y154" s="527" t="str">
        <f>IF(【2】見・謝金!Y154="","",【2】見・謝金!Y154)</f>
        <v/>
      </c>
      <c r="Z154" s="484" t="str">
        <f>IF(【2】見・謝金!Z154="","",【2】見・謝金!Z154)</f>
        <v/>
      </c>
      <c r="AA154" s="493" t="str">
        <f t="shared" si="18"/>
        <v/>
      </c>
      <c r="AB154" s="493" t="str">
        <f t="shared" si="19"/>
        <v/>
      </c>
      <c r="AC154" s="528" t="str">
        <f>IF(【2】見・謝金!AC154="","",【2】見・謝金!AC154)</f>
        <v/>
      </c>
      <c r="AD154" s="484" t="str">
        <f>IF(【2】見・謝金!AD154="","",【2】見・謝金!AD154)</f>
        <v/>
      </c>
      <c r="AE154" s="493" t="str">
        <f t="shared" si="20"/>
        <v/>
      </c>
      <c r="AF154" s="493"/>
      <c r="AG154" s="493" t="str">
        <f t="shared" si="21"/>
        <v/>
      </c>
      <c r="AH154" s="530" t="str">
        <f>IF(【2】見・謝金!$AH154="",IF($Q154="講習料",IF($E154="","",TIME(HOUR($G154-$E154),ROUNDUP(MINUTE($G154-$E154)/30,0)*30,0)*24),""),IF(OR(【2】見・謝金!$E154&lt;&gt;$E154,【2】見・謝金!$G154&lt;&gt;$G154),TIME(HOUR($G154-$E154),ROUNDUP(MINUTE($G154-$E154)/30,0)*30,0)*24,IF($Q154&lt;&gt;"講習料","",【2】見・謝金!$AH154)))</f>
        <v/>
      </c>
      <c r="AI154" s="526" t="str">
        <f>IF($AH154="","",IF(OR($O154="",$M154=""),"",IF($P154="サブ",VLOOKUP($O154,単価表!$A$34:$C$38,MATCH($M154,単価表!$A$34:$C$34,0),0)/2,VLOOKUP($O154,単価表!$A$34:$C$38,MATCH($M154,単価表!$A$34:$C$34,0),0))))</f>
        <v/>
      </c>
      <c r="AJ154" s="493" t="str">
        <f t="shared" si="22"/>
        <v/>
      </c>
      <c r="AK154" s="530" t="str">
        <f>IF(【2】見・謝金!$AK154="",IF($Q154="検討会(法人参加)",IF($E154="","",TIME(HOUR($G154-$E154),ROUNDUP(MINUTE($G154-$E154)/30,0)*30,0)*24),""),IF(OR(【2】見・謝金!$E154&lt;&gt;$E154,【2】見・謝金!$G154&lt;&gt;$G154),TIME(HOUR($G154-$E154),ROUNDUP(MINUTE($G154-$E154)/30,0)*30,0)*24,IF($Q154&lt;&gt;"検討会(法人参加)","",【2】見・謝金!$AK154)))</f>
        <v/>
      </c>
      <c r="AL154" s="593" t="str">
        <f>IF($AK154="","",IF(OR($O154="",$M154=""),"",VLOOKUP($O154,単価表!$A$34:$C$38,MATCH($M154,単価表!$A$34:$C$34,0),0)/2))</f>
        <v/>
      </c>
      <c r="AM154" s="493" t="str">
        <f t="shared" si="23"/>
        <v/>
      </c>
      <c r="AN154" s="529"/>
      <c r="AO154" s="508" t="str">
        <f>IF(【2】見・謝金!$AO154="","",【2】見・謝金!$AO154)</f>
        <v/>
      </c>
    </row>
    <row r="155" spans="4:41" ht="27.75" customHeight="1">
      <c r="D155" s="695" t="str">
        <f>IF(【2】見・謝金!D155="","",【2】見・謝金!D155)</f>
        <v/>
      </c>
      <c r="E155" s="531" t="str">
        <f>IF(【2】見・謝金!E155="","",【2】見・謝金!E155)</f>
        <v/>
      </c>
      <c r="F155" s="482" t="s">
        <v>258</v>
      </c>
      <c r="G155" s="483" t="str">
        <f>IF(【2】見・謝金!G155="","",【2】見・謝金!G155)</f>
        <v/>
      </c>
      <c r="H155" s="484" t="str">
        <f>IF(【2】見・謝金!H155="","",【2】見・謝金!H155)</f>
        <v/>
      </c>
      <c r="I155" s="1046" t="str">
        <f>IF(【2】見・謝金!I155="","",【2】見・謝金!I155)</f>
        <v/>
      </c>
      <c r="J155" s="1046"/>
      <c r="K155" s="496" t="str">
        <f>IF(【2】見・謝金!K155="","",【2】見・謝金!K155)</f>
        <v/>
      </c>
      <c r="L155" s="496" t="str">
        <f>IF(【2】見・謝金!L155="","",【2】見・謝金!L155)</f>
        <v/>
      </c>
      <c r="M155" s="485" t="str">
        <f>IF(【2】見・謝金!M155="","",【2】見・謝金!M155)</f>
        <v/>
      </c>
      <c r="N155" s="486" t="str">
        <f>IF(【2】見・謝金!N155="","",【2】見・謝金!N155)</f>
        <v/>
      </c>
      <c r="O155" s="523" t="str">
        <f>IF(【2】見・謝金!O155="","",【2】見・謝金!O155)</f>
        <v/>
      </c>
      <c r="P155" s="523" t="str">
        <f>IF(【2】見・謝金!P155="","",【2】見・謝金!P155)</f>
        <v/>
      </c>
      <c r="Q155" s="524" t="str">
        <f>IF(【2】見・謝金!Q155="","",【2】見・謝金!Q155)</f>
        <v/>
      </c>
      <c r="R155" s="525" t="str">
        <f>IF(【2】見・謝金!$R155="",IF($Q155="講師",IF($E155="","",TIME(HOUR($G155-$E155),ROUNDUP(MINUTE($G155-$E155)/30,0)*30,0)*24),""),IF(OR(【2】見・謝金!$E155&lt;&gt;$E155,【2】見・謝金!$G155&lt;&gt;$G155),TIME(HOUR($G155-$E155),ROUNDUP(MINUTE($G155-$E155)/30,0)*30,0)*24,IF($Q155&lt;&gt;"講師","",【2】見・謝金!$R155)))</f>
        <v/>
      </c>
      <c r="S155" s="526" t="str">
        <f>IF($R155="","",IF(OR($O155="",$M155=""),"",IF($P155="サブ",VLOOKUP($O155,単価表!$A$5:$C$14,MATCH($M155,単価表!$A$5:$C$5,0),0)/2,VLOOKUP($O155,単価表!$A$5:$C$14,MATCH($M155,単価表!$A$5:$C$5,0),0))))</f>
        <v/>
      </c>
      <c r="T155" s="493" t="str">
        <f t="shared" si="16"/>
        <v/>
      </c>
      <c r="U155" s="525" t="str">
        <f>IF(【2】見・謝金!$U155="",IF($Q155="検討会等参加",IF($E155="","",TIME(HOUR($G155-$E155),ROUNDUP(MINUTE($G155-$E155)/30,0)*30,0)*24),""),IF(OR(【2】見・謝金!$E155&lt;&gt;$E155,【2】見・謝金!$G155&lt;&gt;$G155),TIME(HOUR($G155-$E155),ROUNDUP(MINUTE($G155-$E155)/30,0)*30,0)*24,IF($Q155&lt;&gt;"検討会等参加","",【2】見・謝金!$U155)))</f>
        <v/>
      </c>
      <c r="V155" s="526" t="str">
        <f>IF($U155="","",IF(OR($M155="",$O155=""),"",VLOOKUP($O155,単価表!$A$5:$C$11,MATCH($M155,単価表!$A$5:$C$5,0),0)/2))</f>
        <v/>
      </c>
      <c r="W155" s="493" t="str">
        <f t="shared" si="17"/>
        <v/>
      </c>
      <c r="X155" s="486" t="str">
        <f>IF(【2】見・謝金!X155="","",【2】見・謝金!X155)</f>
        <v/>
      </c>
      <c r="Y155" s="527" t="str">
        <f>IF(【2】見・謝金!Y155="","",【2】見・謝金!Y155)</f>
        <v/>
      </c>
      <c r="Z155" s="485" t="str">
        <f>IF(【2】見・謝金!Z155="","",【2】見・謝金!Z155)</f>
        <v/>
      </c>
      <c r="AA155" s="493" t="str">
        <f t="shared" si="18"/>
        <v/>
      </c>
      <c r="AB155" s="493" t="str">
        <f t="shared" si="19"/>
        <v/>
      </c>
      <c r="AC155" s="528" t="str">
        <f>IF(【2】見・謝金!AC155="","",【2】見・謝金!AC155)</f>
        <v/>
      </c>
      <c r="AD155" s="484" t="str">
        <f>IF(【2】見・謝金!AD155="","",【2】見・謝金!AD155)</f>
        <v/>
      </c>
      <c r="AE155" s="493" t="str">
        <f t="shared" si="20"/>
        <v/>
      </c>
      <c r="AF155" s="493"/>
      <c r="AG155" s="493" t="str">
        <f t="shared" si="21"/>
        <v/>
      </c>
      <c r="AH155" s="525" t="str">
        <f>IF(【2】見・謝金!$AH155="",IF($Q155="講習料",IF($E155="","",TIME(HOUR($G155-$E155),ROUNDUP(MINUTE($G155-$E155)/30,0)*30,0)*24),""),IF(OR(【2】見・謝金!$E155&lt;&gt;$E155,【2】見・謝金!$G155&lt;&gt;$G155),TIME(HOUR($G155-$E155),ROUNDUP(MINUTE($G155-$E155)/30,0)*30,0)*24,IF($Q155&lt;&gt;"講習料","",【2】見・謝金!$AH155)))</f>
        <v/>
      </c>
      <c r="AI155" s="526" t="str">
        <f>IF($AH155="","",IF(OR($O155="",$M155=""),"",IF($P155="サブ",VLOOKUP($O155,単価表!$A$34:$C$38,MATCH($M155,単価表!$A$34:$C$34,0),0)/2,VLOOKUP($O155,単価表!$A$34:$C$38,MATCH($M155,単価表!$A$34:$C$34,0),0))))</f>
        <v/>
      </c>
      <c r="AJ155" s="493" t="str">
        <f t="shared" si="22"/>
        <v/>
      </c>
      <c r="AK155" s="525" t="str">
        <f>IF(【2】見・謝金!$AK155="",IF($Q155="検討会(法人参加)",IF($E155="","",TIME(HOUR($G155-$E155),ROUNDUP(MINUTE($G155-$E155)/30,0)*30,0)*24),""),IF(OR(【2】見・謝金!$E155&lt;&gt;$E155,【2】見・謝金!$G155&lt;&gt;$G155),TIME(HOUR($G155-$E155),ROUNDUP(MINUTE($G155-$E155)/30,0)*30,0)*24,IF($Q155&lt;&gt;"検討会(法人参加)","",【2】見・謝金!$AK155)))</f>
        <v/>
      </c>
      <c r="AL155" s="595" t="str">
        <f>IF($AK155="","",IF(OR($O155="",$M155=""),"",VLOOKUP($O155,単価表!$A$34:$C$38,MATCH($M155,単価表!$A$34:$C$34,0),0)/2))</f>
        <v/>
      </c>
      <c r="AM155" s="493" t="str">
        <f t="shared" si="23"/>
        <v/>
      </c>
      <c r="AN155" s="529"/>
      <c r="AO155" s="508" t="str">
        <f>IF(【2】見・謝金!$AO155="","",【2】見・謝金!$AO155)</f>
        <v/>
      </c>
    </row>
    <row r="156" spans="4:41" ht="27.75" customHeight="1">
      <c r="D156" s="695" t="str">
        <f>IF(【2】見・謝金!D156="","",【2】見・謝金!D156)</f>
        <v/>
      </c>
      <c r="E156" s="531" t="str">
        <f>IF(【2】見・謝金!E156="","",【2】見・謝金!E156)</f>
        <v/>
      </c>
      <c r="F156" s="482" t="s">
        <v>257</v>
      </c>
      <c r="G156" s="483" t="str">
        <f>IF(【2】見・謝金!G156="","",【2】見・謝金!G156)</f>
        <v/>
      </c>
      <c r="H156" s="484" t="str">
        <f>IF(【2】見・謝金!H156="","",【2】見・謝金!H156)</f>
        <v/>
      </c>
      <c r="I156" s="1046" t="str">
        <f>IF(【2】見・謝金!I156="","",【2】見・謝金!I156)</f>
        <v/>
      </c>
      <c r="J156" s="1046"/>
      <c r="K156" s="496" t="str">
        <f>IF(【2】見・謝金!K156="","",【2】見・謝金!K156)</f>
        <v/>
      </c>
      <c r="L156" s="496" t="str">
        <f>IF(【2】見・謝金!L156="","",【2】見・謝金!L156)</f>
        <v/>
      </c>
      <c r="M156" s="484" t="str">
        <f>IF(【2】見・謝金!M156="","",【2】見・謝金!M156)</f>
        <v/>
      </c>
      <c r="N156" s="486" t="str">
        <f>IF(【2】見・謝金!N156="","",【2】見・謝金!N156)</f>
        <v/>
      </c>
      <c r="O156" s="523" t="str">
        <f>IF(【2】見・謝金!O156="","",【2】見・謝金!O156)</f>
        <v/>
      </c>
      <c r="P156" s="523" t="str">
        <f>IF(【2】見・謝金!P156="","",【2】見・謝金!P156)</f>
        <v/>
      </c>
      <c r="Q156" s="524" t="str">
        <f>IF(【2】見・謝金!Q156="","",【2】見・謝金!Q156)</f>
        <v/>
      </c>
      <c r="R156" s="530" t="str">
        <f>IF(【2】見・謝金!$R156="",IF($Q156="講師",IF($E156="","",TIME(HOUR($G156-$E156),ROUNDUP(MINUTE($G156-$E156)/30,0)*30,0)*24),""),IF(OR(【2】見・謝金!$E156&lt;&gt;$E156,【2】見・謝金!$G156&lt;&gt;$G156),TIME(HOUR($G156-$E156),ROUNDUP(MINUTE($G156-$E156)/30,0)*30,0)*24,IF($Q156&lt;&gt;"講師","",【2】見・謝金!$R156)))</f>
        <v/>
      </c>
      <c r="S156" s="526" t="str">
        <f>IF($R156="","",IF(OR($O156="",$M156=""),"",IF($P156="サブ",VLOOKUP($O156,単価表!$A$5:$C$14,MATCH($M156,単価表!$A$5:$C$5,0),0)/2,VLOOKUP($O156,単価表!$A$5:$C$14,MATCH($M156,単価表!$A$5:$C$5,0),0))))</f>
        <v/>
      </c>
      <c r="T156" s="493" t="str">
        <f t="shared" si="16"/>
        <v/>
      </c>
      <c r="U156" s="530" t="str">
        <f>IF(【2】見・謝金!$U156="",IF($Q156="検討会等参加",IF($E156="","",TIME(HOUR($G156-$E156),ROUNDUP(MINUTE($G156-$E156)/30,0)*30,0)*24),""),IF(OR(【2】見・謝金!$E156&lt;&gt;$E156,【2】見・謝金!$G156&lt;&gt;$G156),TIME(HOUR($G156-$E156),ROUNDUP(MINUTE($G156-$E156)/30,0)*30,0)*24,IF($Q156&lt;&gt;"検討会等参加","",【2】見・謝金!$U156)))</f>
        <v/>
      </c>
      <c r="V156" s="526" t="str">
        <f>IF($U156="","",IF(OR($M156="",$O156=""),"",VLOOKUP($O156,単価表!$A$5:$C$11,MATCH($M156,単価表!$A$5:$C$5,0),0)/2))</f>
        <v/>
      </c>
      <c r="W156" s="493" t="str">
        <f t="shared" si="17"/>
        <v/>
      </c>
      <c r="X156" s="486" t="str">
        <f>IF(【2】見・謝金!X156="","",【2】見・謝金!X156)</f>
        <v/>
      </c>
      <c r="Y156" s="527" t="str">
        <f>IF(【2】見・謝金!Y156="","",【2】見・謝金!Y156)</f>
        <v/>
      </c>
      <c r="Z156" s="484" t="str">
        <f>IF(【2】見・謝金!Z156="","",【2】見・謝金!Z156)</f>
        <v/>
      </c>
      <c r="AA156" s="493" t="str">
        <f t="shared" si="18"/>
        <v/>
      </c>
      <c r="AB156" s="493" t="str">
        <f t="shared" si="19"/>
        <v/>
      </c>
      <c r="AC156" s="528" t="str">
        <f>IF(【2】見・謝金!AC156="","",【2】見・謝金!AC156)</f>
        <v/>
      </c>
      <c r="AD156" s="484" t="str">
        <f>IF(【2】見・謝金!AD156="","",【2】見・謝金!AD156)</f>
        <v/>
      </c>
      <c r="AE156" s="493" t="str">
        <f t="shared" si="20"/>
        <v/>
      </c>
      <c r="AF156" s="493"/>
      <c r="AG156" s="493" t="str">
        <f t="shared" si="21"/>
        <v/>
      </c>
      <c r="AH156" s="530" t="str">
        <f>IF(【2】見・謝金!$AH156="",IF($Q156="講習料",IF($E156="","",TIME(HOUR($G156-$E156),ROUNDUP(MINUTE($G156-$E156)/30,0)*30,0)*24),""),IF(OR(【2】見・謝金!$E156&lt;&gt;$E156,【2】見・謝金!$G156&lt;&gt;$G156),TIME(HOUR($G156-$E156),ROUNDUP(MINUTE($G156-$E156)/30,0)*30,0)*24,IF($Q156&lt;&gt;"講習料","",【2】見・謝金!$AH156)))</f>
        <v/>
      </c>
      <c r="AI156" s="526" t="str">
        <f>IF($AH156="","",IF(OR($O156="",$M156=""),"",IF($P156="サブ",VLOOKUP($O156,単価表!$A$34:$C$38,MATCH($M156,単価表!$A$34:$C$34,0),0)/2,VLOOKUP($O156,単価表!$A$34:$C$38,MATCH($M156,単価表!$A$34:$C$34,0),0))))</f>
        <v/>
      </c>
      <c r="AJ156" s="493" t="str">
        <f t="shared" si="22"/>
        <v/>
      </c>
      <c r="AK156" s="530" t="str">
        <f>IF(【2】見・謝金!$AK156="",IF($Q156="検討会(法人参加)",IF($E156="","",TIME(HOUR($G156-$E156),ROUNDUP(MINUTE($G156-$E156)/30,0)*30,0)*24),""),IF(OR(【2】見・謝金!$E156&lt;&gt;$E156,【2】見・謝金!$G156&lt;&gt;$G156),TIME(HOUR($G156-$E156),ROUNDUP(MINUTE($G156-$E156)/30,0)*30,0)*24,IF($Q156&lt;&gt;"検討会(法人参加)","",【2】見・謝金!$AK156)))</f>
        <v/>
      </c>
      <c r="AL156" s="593" t="str">
        <f>IF($AK156="","",IF(OR($O156="",$M156=""),"",VLOOKUP($O156,単価表!$A$34:$C$38,MATCH($M156,単価表!$A$34:$C$34,0),0)/2))</f>
        <v/>
      </c>
      <c r="AM156" s="493" t="str">
        <f t="shared" si="23"/>
        <v/>
      </c>
      <c r="AN156" s="529"/>
      <c r="AO156" s="508" t="str">
        <f>IF(【2】見・謝金!$AO156="","",【2】見・謝金!$AO156)</f>
        <v/>
      </c>
    </row>
    <row r="157" spans="4:41" ht="27.75" customHeight="1">
      <c r="D157" s="695" t="str">
        <f>IF(【2】見・謝金!D157="","",【2】見・謝金!D157)</f>
        <v/>
      </c>
      <c r="E157" s="531" t="str">
        <f>IF(【2】見・謝金!E157="","",【2】見・謝金!E157)</f>
        <v/>
      </c>
      <c r="F157" s="482" t="s">
        <v>258</v>
      </c>
      <c r="G157" s="483" t="str">
        <f>IF(【2】見・謝金!G157="","",【2】見・謝金!G157)</f>
        <v/>
      </c>
      <c r="H157" s="484" t="str">
        <f>IF(【2】見・謝金!H157="","",【2】見・謝金!H157)</f>
        <v/>
      </c>
      <c r="I157" s="1046" t="str">
        <f>IF(【2】見・謝金!I157="","",【2】見・謝金!I157)</f>
        <v/>
      </c>
      <c r="J157" s="1046"/>
      <c r="K157" s="496" t="str">
        <f>IF(【2】見・謝金!K157="","",【2】見・謝金!K157)</f>
        <v/>
      </c>
      <c r="L157" s="496" t="str">
        <f>IF(【2】見・謝金!L157="","",【2】見・謝金!L157)</f>
        <v/>
      </c>
      <c r="M157" s="485" t="str">
        <f>IF(【2】見・謝金!M157="","",【2】見・謝金!M157)</f>
        <v/>
      </c>
      <c r="N157" s="486" t="str">
        <f>IF(【2】見・謝金!N157="","",【2】見・謝金!N157)</f>
        <v/>
      </c>
      <c r="O157" s="523" t="str">
        <f>IF(【2】見・謝金!O157="","",【2】見・謝金!O157)</f>
        <v/>
      </c>
      <c r="P157" s="523" t="str">
        <f>IF(【2】見・謝金!P157="","",【2】見・謝金!P157)</f>
        <v/>
      </c>
      <c r="Q157" s="524" t="str">
        <f>IF(【2】見・謝金!Q157="","",【2】見・謝金!Q157)</f>
        <v/>
      </c>
      <c r="R157" s="525" t="str">
        <f>IF(【2】見・謝金!$R157="",IF($Q157="講師",IF($E157="","",TIME(HOUR($G157-$E157),ROUNDUP(MINUTE($G157-$E157)/30,0)*30,0)*24),""),IF(OR(【2】見・謝金!$E157&lt;&gt;$E157,【2】見・謝金!$G157&lt;&gt;$G157),TIME(HOUR($G157-$E157),ROUNDUP(MINUTE($G157-$E157)/30,0)*30,0)*24,IF($Q157&lt;&gt;"講師","",【2】見・謝金!$R157)))</f>
        <v/>
      </c>
      <c r="S157" s="526" t="str">
        <f>IF($R157="","",IF(OR($O157="",$M157=""),"",IF($P157="サブ",VLOOKUP($O157,単価表!$A$5:$C$14,MATCH($M157,単価表!$A$5:$C$5,0),0)/2,VLOOKUP($O157,単価表!$A$5:$C$14,MATCH($M157,単価表!$A$5:$C$5,0),0))))</f>
        <v/>
      </c>
      <c r="T157" s="493" t="str">
        <f t="shared" si="16"/>
        <v/>
      </c>
      <c r="U157" s="525" t="str">
        <f>IF(【2】見・謝金!$U157="",IF($Q157="検討会等参加",IF($E157="","",TIME(HOUR($G157-$E157),ROUNDUP(MINUTE($G157-$E157)/30,0)*30,0)*24),""),IF(OR(【2】見・謝金!$E157&lt;&gt;$E157,【2】見・謝金!$G157&lt;&gt;$G157),TIME(HOUR($G157-$E157),ROUNDUP(MINUTE($G157-$E157)/30,0)*30,0)*24,IF($Q157&lt;&gt;"検討会等参加","",【2】見・謝金!$U157)))</f>
        <v/>
      </c>
      <c r="V157" s="526" t="str">
        <f>IF($U157="","",IF(OR($M157="",$O157=""),"",VLOOKUP($O157,単価表!$A$5:$C$11,MATCH($M157,単価表!$A$5:$C$5,0),0)/2))</f>
        <v/>
      </c>
      <c r="W157" s="493" t="str">
        <f t="shared" si="17"/>
        <v/>
      </c>
      <c r="X157" s="486" t="str">
        <f>IF(【2】見・謝金!X157="","",【2】見・謝金!X157)</f>
        <v/>
      </c>
      <c r="Y157" s="527" t="str">
        <f>IF(【2】見・謝金!Y157="","",【2】見・謝金!Y157)</f>
        <v/>
      </c>
      <c r="Z157" s="485" t="str">
        <f>IF(【2】見・謝金!Z157="","",【2】見・謝金!Z157)</f>
        <v/>
      </c>
      <c r="AA157" s="493" t="str">
        <f t="shared" si="18"/>
        <v/>
      </c>
      <c r="AB157" s="493" t="str">
        <f t="shared" si="19"/>
        <v/>
      </c>
      <c r="AC157" s="528" t="str">
        <f>IF(【2】見・謝金!AC157="","",【2】見・謝金!AC157)</f>
        <v/>
      </c>
      <c r="AD157" s="484" t="str">
        <f>IF(【2】見・謝金!AD157="","",【2】見・謝金!AD157)</f>
        <v/>
      </c>
      <c r="AE157" s="493" t="str">
        <f t="shared" si="20"/>
        <v/>
      </c>
      <c r="AF157" s="493"/>
      <c r="AG157" s="493" t="str">
        <f t="shared" si="21"/>
        <v/>
      </c>
      <c r="AH157" s="525" t="str">
        <f>IF(【2】見・謝金!$AH157="",IF($Q157="講習料",IF($E157="","",TIME(HOUR($G157-$E157),ROUNDUP(MINUTE($G157-$E157)/30,0)*30,0)*24),""),IF(OR(【2】見・謝金!$E157&lt;&gt;$E157,【2】見・謝金!$G157&lt;&gt;$G157),TIME(HOUR($G157-$E157),ROUNDUP(MINUTE($G157-$E157)/30,0)*30,0)*24,IF($Q157&lt;&gt;"講習料","",【2】見・謝金!$AH157)))</f>
        <v/>
      </c>
      <c r="AI157" s="526" t="str">
        <f>IF($AH157="","",IF(OR($O157="",$M157=""),"",IF($P157="サブ",VLOOKUP($O157,単価表!$A$34:$C$38,MATCH($M157,単価表!$A$34:$C$34,0),0)/2,VLOOKUP($O157,単価表!$A$34:$C$38,MATCH($M157,単価表!$A$34:$C$34,0),0))))</f>
        <v/>
      </c>
      <c r="AJ157" s="493" t="str">
        <f t="shared" si="22"/>
        <v/>
      </c>
      <c r="AK157" s="525" t="str">
        <f>IF(【2】見・謝金!$AK157="",IF($Q157="検討会(法人参加)",IF($E157="","",TIME(HOUR($G157-$E157),ROUNDUP(MINUTE($G157-$E157)/30,0)*30,0)*24),""),IF(OR(【2】見・謝金!$E157&lt;&gt;$E157,【2】見・謝金!$G157&lt;&gt;$G157),TIME(HOUR($G157-$E157),ROUNDUP(MINUTE($G157-$E157)/30,0)*30,0)*24,IF($Q157&lt;&gt;"検討会(法人参加)","",【2】見・謝金!$AK157)))</f>
        <v/>
      </c>
      <c r="AL157" s="595" t="str">
        <f>IF($AK157="","",IF(OR($O157="",$M157=""),"",VLOOKUP($O157,単価表!$A$34:$C$38,MATCH($M157,単価表!$A$34:$C$34,0),0)/2))</f>
        <v/>
      </c>
      <c r="AM157" s="493" t="str">
        <f t="shared" si="23"/>
        <v/>
      </c>
      <c r="AN157" s="529"/>
      <c r="AO157" s="508" t="str">
        <f>IF(【2】見・謝金!$AO157="","",【2】見・謝金!$AO157)</f>
        <v/>
      </c>
    </row>
    <row r="158" spans="4:41" ht="27.75" customHeight="1">
      <c r="D158" s="695" t="str">
        <f>IF(【2】見・謝金!D158="","",【2】見・謝金!D158)</f>
        <v/>
      </c>
      <c r="E158" s="531" t="str">
        <f>IF(【2】見・謝金!E158="","",【2】見・謝金!E158)</f>
        <v/>
      </c>
      <c r="F158" s="482" t="s">
        <v>257</v>
      </c>
      <c r="G158" s="483" t="str">
        <f>IF(【2】見・謝金!G158="","",【2】見・謝金!G158)</f>
        <v/>
      </c>
      <c r="H158" s="484" t="str">
        <f>IF(【2】見・謝金!H158="","",【2】見・謝金!H158)</f>
        <v/>
      </c>
      <c r="I158" s="1046" t="str">
        <f>IF(【2】見・謝金!I158="","",【2】見・謝金!I158)</f>
        <v/>
      </c>
      <c r="J158" s="1046"/>
      <c r="K158" s="496" t="str">
        <f>IF(【2】見・謝金!K158="","",【2】見・謝金!K158)</f>
        <v/>
      </c>
      <c r="L158" s="496" t="str">
        <f>IF(【2】見・謝金!L158="","",【2】見・謝金!L158)</f>
        <v/>
      </c>
      <c r="M158" s="484" t="str">
        <f>IF(【2】見・謝金!M158="","",【2】見・謝金!M158)</f>
        <v/>
      </c>
      <c r="N158" s="486" t="str">
        <f>IF(【2】見・謝金!N158="","",【2】見・謝金!N158)</f>
        <v/>
      </c>
      <c r="O158" s="523" t="str">
        <f>IF(【2】見・謝金!O158="","",【2】見・謝金!O158)</f>
        <v/>
      </c>
      <c r="P158" s="523" t="str">
        <f>IF(【2】見・謝金!P158="","",【2】見・謝金!P158)</f>
        <v/>
      </c>
      <c r="Q158" s="524" t="str">
        <f>IF(【2】見・謝金!Q158="","",【2】見・謝金!Q158)</f>
        <v/>
      </c>
      <c r="R158" s="530" t="str">
        <f>IF(【2】見・謝金!$R158="",IF($Q158="講師",IF($E158="","",TIME(HOUR($G158-$E158),ROUNDUP(MINUTE($G158-$E158)/30,0)*30,0)*24),""),IF(OR(【2】見・謝金!$E158&lt;&gt;$E158,【2】見・謝金!$G158&lt;&gt;$G158),TIME(HOUR($G158-$E158),ROUNDUP(MINUTE($G158-$E158)/30,0)*30,0)*24,IF($Q158&lt;&gt;"講師","",【2】見・謝金!$R158)))</f>
        <v/>
      </c>
      <c r="S158" s="526" t="str">
        <f>IF($R158="","",IF(OR($O158="",$M158=""),"",IF($P158="サブ",VLOOKUP($O158,単価表!$A$5:$C$14,MATCH($M158,単価表!$A$5:$C$5,0),0)/2,VLOOKUP($O158,単価表!$A$5:$C$14,MATCH($M158,単価表!$A$5:$C$5,0),0))))</f>
        <v/>
      </c>
      <c r="T158" s="493" t="str">
        <f t="shared" si="16"/>
        <v/>
      </c>
      <c r="U158" s="530" t="str">
        <f>IF(【2】見・謝金!$U158="",IF($Q158="検討会等参加",IF($E158="","",TIME(HOUR($G158-$E158),ROUNDUP(MINUTE($G158-$E158)/30,0)*30,0)*24),""),IF(OR(【2】見・謝金!$E158&lt;&gt;$E158,【2】見・謝金!$G158&lt;&gt;$G158),TIME(HOUR($G158-$E158),ROUNDUP(MINUTE($G158-$E158)/30,0)*30,0)*24,IF($Q158&lt;&gt;"検討会等参加","",【2】見・謝金!$U158)))</f>
        <v/>
      </c>
      <c r="V158" s="526" t="str">
        <f>IF($U158="","",IF(OR($M158="",$O158=""),"",VLOOKUP($O158,単価表!$A$5:$C$11,MATCH($M158,単価表!$A$5:$C$5,0),0)/2))</f>
        <v/>
      </c>
      <c r="W158" s="493" t="str">
        <f t="shared" si="17"/>
        <v/>
      </c>
      <c r="X158" s="486" t="str">
        <f>IF(【2】見・謝金!X158="","",【2】見・謝金!X158)</f>
        <v/>
      </c>
      <c r="Y158" s="527" t="str">
        <f>IF(【2】見・謝金!Y158="","",【2】見・謝金!Y158)</f>
        <v/>
      </c>
      <c r="Z158" s="484" t="str">
        <f>IF(【2】見・謝金!Z158="","",【2】見・謝金!Z158)</f>
        <v/>
      </c>
      <c r="AA158" s="493" t="str">
        <f t="shared" si="18"/>
        <v/>
      </c>
      <c r="AB158" s="493" t="str">
        <f t="shared" si="19"/>
        <v/>
      </c>
      <c r="AC158" s="528" t="str">
        <f>IF(【2】見・謝金!AC158="","",【2】見・謝金!AC158)</f>
        <v/>
      </c>
      <c r="AD158" s="484" t="str">
        <f>IF(【2】見・謝金!AD158="","",【2】見・謝金!AD158)</f>
        <v/>
      </c>
      <c r="AE158" s="493" t="str">
        <f t="shared" si="20"/>
        <v/>
      </c>
      <c r="AF158" s="493"/>
      <c r="AG158" s="493" t="str">
        <f t="shared" si="21"/>
        <v/>
      </c>
      <c r="AH158" s="530" t="str">
        <f>IF(【2】見・謝金!$AH158="",IF($Q158="講習料",IF($E158="","",TIME(HOUR($G158-$E158),ROUNDUP(MINUTE($G158-$E158)/30,0)*30,0)*24),""),IF(OR(【2】見・謝金!$E158&lt;&gt;$E158,【2】見・謝金!$G158&lt;&gt;$G158),TIME(HOUR($G158-$E158),ROUNDUP(MINUTE($G158-$E158)/30,0)*30,0)*24,IF($Q158&lt;&gt;"講習料","",【2】見・謝金!$AH158)))</f>
        <v/>
      </c>
      <c r="AI158" s="526" t="str">
        <f>IF($AH158="","",IF(OR($O158="",$M158=""),"",IF($P158="サブ",VLOOKUP($O158,単価表!$A$34:$C$38,MATCH($M158,単価表!$A$34:$C$34,0),0)/2,VLOOKUP($O158,単価表!$A$34:$C$38,MATCH($M158,単価表!$A$34:$C$34,0),0))))</f>
        <v/>
      </c>
      <c r="AJ158" s="493" t="str">
        <f t="shared" si="22"/>
        <v/>
      </c>
      <c r="AK158" s="530" t="str">
        <f>IF(【2】見・謝金!$AK158="",IF($Q158="検討会(法人参加)",IF($E158="","",TIME(HOUR($G158-$E158),ROUNDUP(MINUTE($G158-$E158)/30,0)*30,0)*24),""),IF(OR(【2】見・謝金!$E158&lt;&gt;$E158,【2】見・謝金!$G158&lt;&gt;$G158),TIME(HOUR($G158-$E158),ROUNDUP(MINUTE($G158-$E158)/30,0)*30,0)*24,IF($Q158&lt;&gt;"検討会(法人参加)","",【2】見・謝金!$AK158)))</f>
        <v/>
      </c>
      <c r="AL158" s="593" t="str">
        <f>IF($AK158="","",IF(OR($O158="",$M158=""),"",VLOOKUP($O158,単価表!$A$34:$C$38,MATCH($M158,単価表!$A$34:$C$34,0),0)/2))</f>
        <v/>
      </c>
      <c r="AM158" s="493" t="str">
        <f t="shared" si="23"/>
        <v/>
      </c>
      <c r="AN158" s="529"/>
      <c r="AO158" s="508" t="str">
        <f>IF(【2】見・謝金!$AO158="","",【2】見・謝金!$AO158)</f>
        <v/>
      </c>
    </row>
    <row r="159" spans="4:41" ht="27.75" customHeight="1">
      <c r="D159" s="695" t="str">
        <f>IF(【2】見・謝金!D159="","",【2】見・謝金!D159)</f>
        <v/>
      </c>
      <c r="E159" s="531" t="str">
        <f>IF(【2】見・謝金!E159="","",【2】見・謝金!E159)</f>
        <v/>
      </c>
      <c r="F159" s="482" t="s">
        <v>258</v>
      </c>
      <c r="G159" s="483" t="str">
        <f>IF(【2】見・謝金!G159="","",【2】見・謝金!G159)</f>
        <v/>
      </c>
      <c r="H159" s="484" t="str">
        <f>IF(【2】見・謝金!H159="","",【2】見・謝金!H159)</f>
        <v/>
      </c>
      <c r="I159" s="1046" t="str">
        <f>IF(【2】見・謝金!I159="","",【2】見・謝金!I159)</f>
        <v/>
      </c>
      <c r="J159" s="1046"/>
      <c r="K159" s="496" t="str">
        <f>IF(【2】見・謝金!K159="","",【2】見・謝金!K159)</f>
        <v/>
      </c>
      <c r="L159" s="496" t="str">
        <f>IF(【2】見・謝金!L159="","",【2】見・謝金!L159)</f>
        <v/>
      </c>
      <c r="M159" s="485" t="str">
        <f>IF(【2】見・謝金!M159="","",【2】見・謝金!M159)</f>
        <v/>
      </c>
      <c r="N159" s="486" t="str">
        <f>IF(【2】見・謝金!N159="","",【2】見・謝金!N159)</f>
        <v/>
      </c>
      <c r="O159" s="523" t="str">
        <f>IF(【2】見・謝金!O159="","",【2】見・謝金!O159)</f>
        <v/>
      </c>
      <c r="P159" s="523" t="str">
        <f>IF(【2】見・謝金!P159="","",【2】見・謝金!P159)</f>
        <v/>
      </c>
      <c r="Q159" s="524" t="str">
        <f>IF(【2】見・謝金!Q159="","",【2】見・謝金!Q159)</f>
        <v/>
      </c>
      <c r="R159" s="525" t="str">
        <f>IF(【2】見・謝金!$R159="",IF($Q159="講師",IF($E159="","",TIME(HOUR($G159-$E159),ROUNDUP(MINUTE($G159-$E159)/30,0)*30,0)*24),""),IF(OR(【2】見・謝金!$E159&lt;&gt;$E159,【2】見・謝金!$G159&lt;&gt;$G159),TIME(HOUR($G159-$E159),ROUNDUP(MINUTE($G159-$E159)/30,0)*30,0)*24,IF($Q159&lt;&gt;"講師","",【2】見・謝金!$R159)))</f>
        <v/>
      </c>
      <c r="S159" s="526" t="str">
        <f>IF($R159="","",IF(OR($O159="",$M159=""),"",IF($P159="サブ",VLOOKUP($O159,単価表!$A$5:$C$14,MATCH($M159,単価表!$A$5:$C$5,0),0)/2,VLOOKUP($O159,単価表!$A$5:$C$14,MATCH($M159,単価表!$A$5:$C$5,0),0))))</f>
        <v/>
      </c>
      <c r="T159" s="493" t="str">
        <f t="shared" si="16"/>
        <v/>
      </c>
      <c r="U159" s="525" t="str">
        <f>IF(【2】見・謝金!$U159="",IF($Q159="検討会等参加",IF($E159="","",TIME(HOUR($G159-$E159),ROUNDUP(MINUTE($G159-$E159)/30,0)*30,0)*24),""),IF(OR(【2】見・謝金!$E159&lt;&gt;$E159,【2】見・謝金!$G159&lt;&gt;$G159),TIME(HOUR($G159-$E159),ROUNDUP(MINUTE($G159-$E159)/30,0)*30,0)*24,IF($Q159&lt;&gt;"検討会等参加","",【2】見・謝金!$U159)))</f>
        <v/>
      </c>
      <c r="V159" s="526" t="str">
        <f>IF($U159="","",IF(OR($M159="",$O159=""),"",VLOOKUP($O159,単価表!$A$5:$C$11,MATCH($M159,単価表!$A$5:$C$5,0),0)/2))</f>
        <v/>
      </c>
      <c r="W159" s="493" t="str">
        <f t="shared" si="17"/>
        <v/>
      </c>
      <c r="X159" s="486" t="str">
        <f>IF(【2】見・謝金!X159="","",【2】見・謝金!X159)</f>
        <v/>
      </c>
      <c r="Y159" s="527" t="str">
        <f>IF(【2】見・謝金!Y159="","",【2】見・謝金!Y159)</f>
        <v/>
      </c>
      <c r="Z159" s="485" t="str">
        <f>IF(【2】見・謝金!Z159="","",【2】見・謝金!Z159)</f>
        <v/>
      </c>
      <c r="AA159" s="493" t="str">
        <f t="shared" si="18"/>
        <v/>
      </c>
      <c r="AB159" s="493" t="str">
        <f t="shared" si="19"/>
        <v/>
      </c>
      <c r="AC159" s="528" t="str">
        <f>IF(【2】見・謝金!AC159="","",【2】見・謝金!AC159)</f>
        <v/>
      </c>
      <c r="AD159" s="484" t="str">
        <f>IF(【2】見・謝金!AD159="","",【2】見・謝金!AD159)</f>
        <v/>
      </c>
      <c r="AE159" s="493" t="str">
        <f t="shared" si="20"/>
        <v/>
      </c>
      <c r="AF159" s="493"/>
      <c r="AG159" s="493" t="str">
        <f t="shared" si="21"/>
        <v/>
      </c>
      <c r="AH159" s="525" t="str">
        <f>IF(【2】見・謝金!$AH159="",IF($Q159="講習料",IF($E159="","",TIME(HOUR($G159-$E159),ROUNDUP(MINUTE($G159-$E159)/30,0)*30,0)*24),""),IF(OR(【2】見・謝金!$E159&lt;&gt;$E159,【2】見・謝金!$G159&lt;&gt;$G159),TIME(HOUR($G159-$E159),ROUNDUP(MINUTE($G159-$E159)/30,0)*30,0)*24,IF($Q159&lt;&gt;"講習料","",【2】見・謝金!$AH159)))</f>
        <v/>
      </c>
      <c r="AI159" s="526" t="str">
        <f>IF($AH159="","",IF(OR($O159="",$M159=""),"",IF($P159="サブ",VLOOKUP($O159,単価表!$A$34:$C$38,MATCH($M159,単価表!$A$34:$C$34,0),0)/2,VLOOKUP($O159,単価表!$A$34:$C$38,MATCH($M159,単価表!$A$34:$C$34,0),0))))</f>
        <v/>
      </c>
      <c r="AJ159" s="493" t="str">
        <f t="shared" si="22"/>
        <v/>
      </c>
      <c r="AK159" s="525" t="str">
        <f>IF(【2】見・謝金!$AK159="",IF($Q159="検討会(法人参加)",IF($E159="","",TIME(HOUR($G159-$E159),ROUNDUP(MINUTE($G159-$E159)/30,0)*30,0)*24),""),IF(OR(【2】見・謝金!$E159&lt;&gt;$E159,【2】見・謝金!$G159&lt;&gt;$G159),TIME(HOUR($G159-$E159),ROUNDUP(MINUTE($G159-$E159)/30,0)*30,0)*24,IF($Q159&lt;&gt;"検討会(法人参加)","",【2】見・謝金!$AK159)))</f>
        <v/>
      </c>
      <c r="AL159" s="595" t="str">
        <f>IF($AK159="","",IF(OR($O159="",$M159=""),"",VLOOKUP($O159,単価表!$A$34:$C$38,MATCH($M159,単価表!$A$34:$C$34,0),0)/2))</f>
        <v/>
      </c>
      <c r="AM159" s="493" t="str">
        <f t="shared" si="23"/>
        <v/>
      </c>
      <c r="AN159" s="529"/>
      <c r="AO159" s="508" t="str">
        <f>IF(【2】見・謝金!$AO159="","",【2】見・謝金!$AO159)</f>
        <v/>
      </c>
    </row>
    <row r="160" spans="4:41" ht="27.75" customHeight="1">
      <c r="D160" s="695" t="str">
        <f>IF(【2】見・謝金!D160="","",【2】見・謝金!D160)</f>
        <v/>
      </c>
      <c r="E160" s="531" t="str">
        <f>IF(【2】見・謝金!E160="","",【2】見・謝金!E160)</f>
        <v/>
      </c>
      <c r="F160" s="482" t="s">
        <v>257</v>
      </c>
      <c r="G160" s="483" t="str">
        <f>IF(【2】見・謝金!G160="","",【2】見・謝金!G160)</f>
        <v/>
      </c>
      <c r="H160" s="484" t="str">
        <f>IF(【2】見・謝金!H160="","",【2】見・謝金!H160)</f>
        <v/>
      </c>
      <c r="I160" s="1046" t="str">
        <f>IF(【2】見・謝金!I160="","",【2】見・謝金!I160)</f>
        <v/>
      </c>
      <c r="J160" s="1046"/>
      <c r="K160" s="496" t="str">
        <f>IF(【2】見・謝金!K160="","",【2】見・謝金!K160)</f>
        <v/>
      </c>
      <c r="L160" s="496" t="str">
        <f>IF(【2】見・謝金!L160="","",【2】見・謝金!L160)</f>
        <v/>
      </c>
      <c r="M160" s="484" t="str">
        <f>IF(【2】見・謝金!M160="","",【2】見・謝金!M160)</f>
        <v/>
      </c>
      <c r="N160" s="486" t="str">
        <f>IF(【2】見・謝金!N160="","",【2】見・謝金!N160)</f>
        <v/>
      </c>
      <c r="O160" s="523" t="str">
        <f>IF(【2】見・謝金!O160="","",【2】見・謝金!O160)</f>
        <v/>
      </c>
      <c r="P160" s="523" t="str">
        <f>IF(【2】見・謝金!P160="","",【2】見・謝金!P160)</f>
        <v/>
      </c>
      <c r="Q160" s="524" t="str">
        <f>IF(【2】見・謝金!Q160="","",【2】見・謝金!Q160)</f>
        <v/>
      </c>
      <c r="R160" s="530" t="str">
        <f>IF(【2】見・謝金!$R160="",IF($Q160="講師",IF($E160="","",TIME(HOUR($G160-$E160),ROUNDUP(MINUTE($G160-$E160)/30,0)*30,0)*24),""),IF(OR(【2】見・謝金!$E160&lt;&gt;$E160,【2】見・謝金!$G160&lt;&gt;$G160),TIME(HOUR($G160-$E160),ROUNDUP(MINUTE($G160-$E160)/30,0)*30,0)*24,IF($Q160&lt;&gt;"講師","",【2】見・謝金!$R160)))</f>
        <v/>
      </c>
      <c r="S160" s="526" t="str">
        <f>IF($R160="","",IF(OR($O160="",$M160=""),"",IF($P160="サブ",VLOOKUP($O160,単価表!$A$5:$C$14,MATCH($M160,単価表!$A$5:$C$5,0),0)/2,VLOOKUP($O160,単価表!$A$5:$C$14,MATCH($M160,単価表!$A$5:$C$5,0),0))))</f>
        <v/>
      </c>
      <c r="T160" s="493" t="str">
        <f t="shared" si="16"/>
        <v/>
      </c>
      <c r="U160" s="530" t="str">
        <f>IF(【2】見・謝金!$U160="",IF($Q160="検討会等参加",IF($E160="","",TIME(HOUR($G160-$E160),ROUNDUP(MINUTE($G160-$E160)/30,0)*30,0)*24),""),IF(OR(【2】見・謝金!$E160&lt;&gt;$E160,【2】見・謝金!$G160&lt;&gt;$G160),TIME(HOUR($G160-$E160),ROUNDUP(MINUTE($G160-$E160)/30,0)*30,0)*24,IF($Q160&lt;&gt;"検討会等参加","",【2】見・謝金!$U160)))</f>
        <v/>
      </c>
      <c r="V160" s="526" t="str">
        <f>IF($U160="","",IF(OR($M160="",$O160=""),"",VLOOKUP($O160,単価表!$A$5:$C$11,MATCH($M160,単価表!$A$5:$C$5,0),0)/2))</f>
        <v/>
      </c>
      <c r="W160" s="493" t="str">
        <f t="shared" si="17"/>
        <v/>
      </c>
      <c r="X160" s="486" t="str">
        <f>IF(【2】見・謝金!X160="","",【2】見・謝金!X160)</f>
        <v/>
      </c>
      <c r="Y160" s="527" t="str">
        <f>IF(【2】見・謝金!Y160="","",【2】見・謝金!Y160)</f>
        <v/>
      </c>
      <c r="Z160" s="484" t="str">
        <f>IF(【2】見・謝金!Z160="","",【2】見・謝金!Z160)</f>
        <v/>
      </c>
      <c r="AA160" s="493" t="str">
        <f t="shared" si="18"/>
        <v/>
      </c>
      <c r="AB160" s="493" t="str">
        <f t="shared" si="19"/>
        <v/>
      </c>
      <c r="AC160" s="528" t="str">
        <f>IF(【2】見・謝金!AC160="","",【2】見・謝金!AC160)</f>
        <v/>
      </c>
      <c r="AD160" s="484" t="str">
        <f>IF(【2】見・謝金!AD160="","",【2】見・謝金!AD160)</f>
        <v/>
      </c>
      <c r="AE160" s="493" t="str">
        <f t="shared" si="20"/>
        <v/>
      </c>
      <c r="AF160" s="493"/>
      <c r="AG160" s="493" t="str">
        <f t="shared" si="21"/>
        <v/>
      </c>
      <c r="AH160" s="530" t="str">
        <f>IF(【2】見・謝金!$AH160="",IF($Q160="講習料",IF($E160="","",TIME(HOUR($G160-$E160),ROUNDUP(MINUTE($G160-$E160)/30,0)*30,0)*24),""),IF(OR(【2】見・謝金!$E160&lt;&gt;$E160,【2】見・謝金!$G160&lt;&gt;$G160),TIME(HOUR($G160-$E160),ROUNDUP(MINUTE($G160-$E160)/30,0)*30,0)*24,IF($Q160&lt;&gt;"講習料","",【2】見・謝金!$AH160)))</f>
        <v/>
      </c>
      <c r="AI160" s="526" t="str">
        <f>IF($AH160="","",IF(OR($O160="",$M160=""),"",IF($P160="サブ",VLOOKUP($O160,単価表!$A$34:$C$38,MATCH($M160,単価表!$A$34:$C$34,0),0)/2,VLOOKUP($O160,単価表!$A$34:$C$38,MATCH($M160,単価表!$A$34:$C$34,0),0))))</f>
        <v/>
      </c>
      <c r="AJ160" s="493" t="str">
        <f t="shared" si="22"/>
        <v/>
      </c>
      <c r="AK160" s="530" t="str">
        <f>IF(【2】見・謝金!$AK160="",IF($Q160="検討会(法人参加)",IF($E160="","",TIME(HOUR($G160-$E160),ROUNDUP(MINUTE($G160-$E160)/30,0)*30,0)*24),""),IF(OR(【2】見・謝金!$E160&lt;&gt;$E160,【2】見・謝金!$G160&lt;&gt;$G160),TIME(HOUR($G160-$E160),ROUNDUP(MINUTE($G160-$E160)/30,0)*30,0)*24,IF($Q160&lt;&gt;"検討会(法人参加)","",【2】見・謝金!$AK160)))</f>
        <v/>
      </c>
      <c r="AL160" s="593" t="str">
        <f>IF($AK160="","",IF(OR($O160="",$M160=""),"",VLOOKUP($O160,単価表!$A$34:$C$38,MATCH($M160,単価表!$A$34:$C$34,0),0)/2))</f>
        <v/>
      </c>
      <c r="AM160" s="493" t="str">
        <f t="shared" si="23"/>
        <v/>
      </c>
      <c r="AN160" s="529"/>
      <c r="AO160" s="508" t="str">
        <f>IF(【2】見・謝金!$AO160="","",【2】見・謝金!$AO160)</f>
        <v/>
      </c>
    </row>
    <row r="161" spans="4:41" ht="27.75" customHeight="1">
      <c r="D161" s="695" t="str">
        <f>IF(【2】見・謝金!D161="","",【2】見・謝金!D161)</f>
        <v/>
      </c>
      <c r="E161" s="531" t="str">
        <f>IF(【2】見・謝金!E161="","",【2】見・謝金!E161)</f>
        <v/>
      </c>
      <c r="F161" s="482" t="s">
        <v>258</v>
      </c>
      <c r="G161" s="483" t="str">
        <f>IF(【2】見・謝金!G161="","",【2】見・謝金!G161)</f>
        <v/>
      </c>
      <c r="H161" s="484" t="str">
        <f>IF(【2】見・謝金!H161="","",【2】見・謝金!H161)</f>
        <v/>
      </c>
      <c r="I161" s="1046" t="str">
        <f>IF(【2】見・謝金!I161="","",【2】見・謝金!I161)</f>
        <v/>
      </c>
      <c r="J161" s="1046"/>
      <c r="K161" s="496" t="str">
        <f>IF(【2】見・謝金!K161="","",【2】見・謝金!K161)</f>
        <v/>
      </c>
      <c r="L161" s="496" t="str">
        <f>IF(【2】見・謝金!L161="","",【2】見・謝金!L161)</f>
        <v/>
      </c>
      <c r="M161" s="485" t="str">
        <f>IF(【2】見・謝金!M161="","",【2】見・謝金!M161)</f>
        <v/>
      </c>
      <c r="N161" s="486" t="str">
        <f>IF(【2】見・謝金!N161="","",【2】見・謝金!N161)</f>
        <v/>
      </c>
      <c r="O161" s="523" t="str">
        <f>IF(【2】見・謝金!O161="","",【2】見・謝金!O161)</f>
        <v/>
      </c>
      <c r="P161" s="523" t="str">
        <f>IF(【2】見・謝金!P161="","",【2】見・謝金!P161)</f>
        <v/>
      </c>
      <c r="Q161" s="524" t="str">
        <f>IF(【2】見・謝金!Q161="","",【2】見・謝金!Q161)</f>
        <v/>
      </c>
      <c r="R161" s="525" t="str">
        <f>IF(【2】見・謝金!$R161="",IF($Q161="講師",IF($E161="","",TIME(HOUR($G161-$E161),ROUNDUP(MINUTE($G161-$E161)/30,0)*30,0)*24),""),IF(OR(【2】見・謝金!$E161&lt;&gt;$E161,【2】見・謝金!$G161&lt;&gt;$G161),TIME(HOUR($G161-$E161),ROUNDUP(MINUTE($G161-$E161)/30,0)*30,0)*24,IF($Q161&lt;&gt;"講師","",【2】見・謝金!$R161)))</f>
        <v/>
      </c>
      <c r="S161" s="526" t="str">
        <f>IF($R161="","",IF(OR($O161="",$M161=""),"",IF($P161="サブ",VLOOKUP($O161,単価表!$A$5:$C$14,MATCH($M161,単価表!$A$5:$C$5,0),0)/2,VLOOKUP($O161,単価表!$A$5:$C$14,MATCH($M161,単価表!$A$5:$C$5,0),0))))</f>
        <v/>
      </c>
      <c r="T161" s="493" t="str">
        <f t="shared" si="16"/>
        <v/>
      </c>
      <c r="U161" s="525" t="str">
        <f>IF(【2】見・謝金!$U161="",IF($Q161="検討会等参加",IF($E161="","",TIME(HOUR($G161-$E161),ROUNDUP(MINUTE($G161-$E161)/30,0)*30,0)*24),""),IF(OR(【2】見・謝金!$E161&lt;&gt;$E161,【2】見・謝金!$G161&lt;&gt;$G161),TIME(HOUR($G161-$E161),ROUNDUP(MINUTE($G161-$E161)/30,0)*30,0)*24,IF($Q161&lt;&gt;"検討会等参加","",【2】見・謝金!$U161)))</f>
        <v/>
      </c>
      <c r="V161" s="526" t="str">
        <f>IF($U161="","",IF(OR($M161="",$O161=""),"",VLOOKUP($O161,単価表!$A$5:$C$11,MATCH($M161,単価表!$A$5:$C$5,0),0)/2))</f>
        <v/>
      </c>
      <c r="W161" s="493" t="str">
        <f t="shared" si="17"/>
        <v/>
      </c>
      <c r="X161" s="486" t="str">
        <f>IF(【2】見・謝金!X161="","",【2】見・謝金!X161)</f>
        <v/>
      </c>
      <c r="Y161" s="527" t="str">
        <f>IF(【2】見・謝金!Y161="","",【2】見・謝金!Y161)</f>
        <v/>
      </c>
      <c r="Z161" s="485" t="str">
        <f>IF(【2】見・謝金!Z161="","",【2】見・謝金!Z161)</f>
        <v/>
      </c>
      <c r="AA161" s="493" t="str">
        <f t="shared" si="18"/>
        <v/>
      </c>
      <c r="AB161" s="493" t="str">
        <f t="shared" si="19"/>
        <v/>
      </c>
      <c r="AC161" s="528" t="str">
        <f>IF(【2】見・謝金!AC161="","",【2】見・謝金!AC161)</f>
        <v/>
      </c>
      <c r="AD161" s="484" t="str">
        <f>IF(【2】見・謝金!AD161="","",【2】見・謝金!AD161)</f>
        <v/>
      </c>
      <c r="AE161" s="493" t="str">
        <f t="shared" si="20"/>
        <v/>
      </c>
      <c r="AF161" s="493"/>
      <c r="AG161" s="493" t="str">
        <f t="shared" si="21"/>
        <v/>
      </c>
      <c r="AH161" s="525" t="str">
        <f>IF(【2】見・謝金!$AH161="",IF($Q161="講習料",IF($E161="","",TIME(HOUR($G161-$E161),ROUNDUP(MINUTE($G161-$E161)/30,0)*30,0)*24),""),IF(OR(【2】見・謝金!$E161&lt;&gt;$E161,【2】見・謝金!$G161&lt;&gt;$G161),TIME(HOUR($G161-$E161),ROUNDUP(MINUTE($G161-$E161)/30,0)*30,0)*24,IF($Q161&lt;&gt;"講習料","",【2】見・謝金!$AH161)))</f>
        <v/>
      </c>
      <c r="AI161" s="526" t="str">
        <f>IF($AH161="","",IF(OR($O161="",$M161=""),"",IF($P161="サブ",VLOOKUP($O161,単価表!$A$34:$C$38,MATCH($M161,単価表!$A$34:$C$34,0),0)/2,VLOOKUP($O161,単価表!$A$34:$C$38,MATCH($M161,単価表!$A$34:$C$34,0),0))))</f>
        <v/>
      </c>
      <c r="AJ161" s="493" t="str">
        <f t="shared" si="22"/>
        <v/>
      </c>
      <c r="AK161" s="525" t="str">
        <f>IF(【2】見・謝金!$AK161="",IF($Q161="検討会(法人参加)",IF($E161="","",TIME(HOUR($G161-$E161),ROUNDUP(MINUTE($G161-$E161)/30,0)*30,0)*24),""),IF(OR(【2】見・謝金!$E161&lt;&gt;$E161,【2】見・謝金!$G161&lt;&gt;$G161),TIME(HOUR($G161-$E161),ROUNDUP(MINUTE($G161-$E161)/30,0)*30,0)*24,IF($Q161&lt;&gt;"検討会(法人参加)","",【2】見・謝金!$AK161)))</f>
        <v/>
      </c>
      <c r="AL161" s="595" t="str">
        <f>IF($AK161="","",IF(OR($O161="",$M161=""),"",VLOOKUP($O161,単価表!$A$34:$C$38,MATCH($M161,単価表!$A$34:$C$34,0),0)/2))</f>
        <v/>
      </c>
      <c r="AM161" s="493" t="str">
        <f t="shared" si="23"/>
        <v/>
      </c>
      <c r="AN161" s="529"/>
      <c r="AO161" s="508" t="str">
        <f>IF(【2】見・謝金!$AO161="","",【2】見・謝金!$AO161)</f>
        <v/>
      </c>
    </row>
    <row r="162" spans="4:41" ht="27.75" customHeight="1">
      <c r="D162" s="695" t="str">
        <f>IF(【2】見・謝金!D162="","",【2】見・謝金!D162)</f>
        <v/>
      </c>
      <c r="E162" s="531" t="str">
        <f>IF(【2】見・謝金!E162="","",【2】見・謝金!E162)</f>
        <v/>
      </c>
      <c r="F162" s="482" t="s">
        <v>257</v>
      </c>
      <c r="G162" s="483" t="str">
        <f>IF(【2】見・謝金!G162="","",【2】見・謝金!G162)</f>
        <v/>
      </c>
      <c r="H162" s="484" t="str">
        <f>IF(【2】見・謝金!H162="","",【2】見・謝金!H162)</f>
        <v/>
      </c>
      <c r="I162" s="1046" t="str">
        <f>IF(【2】見・謝金!I162="","",【2】見・謝金!I162)</f>
        <v/>
      </c>
      <c r="J162" s="1046"/>
      <c r="K162" s="496" t="str">
        <f>IF(【2】見・謝金!K162="","",【2】見・謝金!K162)</f>
        <v/>
      </c>
      <c r="L162" s="496" t="str">
        <f>IF(【2】見・謝金!L162="","",【2】見・謝金!L162)</f>
        <v/>
      </c>
      <c r="M162" s="484" t="str">
        <f>IF(【2】見・謝金!M162="","",【2】見・謝金!M162)</f>
        <v/>
      </c>
      <c r="N162" s="486" t="str">
        <f>IF(【2】見・謝金!N162="","",【2】見・謝金!N162)</f>
        <v/>
      </c>
      <c r="O162" s="523" t="str">
        <f>IF(【2】見・謝金!O162="","",【2】見・謝金!O162)</f>
        <v/>
      </c>
      <c r="P162" s="523" t="str">
        <f>IF(【2】見・謝金!P162="","",【2】見・謝金!P162)</f>
        <v/>
      </c>
      <c r="Q162" s="524" t="str">
        <f>IF(【2】見・謝金!Q162="","",【2】見・謝金!Q162)</f>
        <v/>
      </c>
      <c r="R162" s="530" t="str">
        <f>IF(【2】見・謝金!$R162="",IF($Q162="講師",IF($E162="","",TIME(HOUR($G162-$E162),ROUNDUP(MINUTE($G162-$E162)/30,0)*30,0)*24),""),IF(OR(【2】見・謝金!$E162&lt;&gt;$E162,【2】見・謝金!$G162&lt;&gt;$G162),TIME(HOUR($G162-$E162),ROUNDUP(MINUTE($G162-$E162)/30,0)*30,0)*24,IF($Q162&lt;&gt;"講師","",【2】見・謝金!$R162)))</f>
        <v/>
      </c>
      <c r="S162" s="526" t="str">
        <f>IF($R162="","",IF(OR($O162="",$M162=""),"",IF($P162="サブ",VLOOKUP($O162,単価表!$A$5:$C$14,MATCH($M162,単価表!$A$5:$C$5,0),0)/2,VLOOKUP($O162,単価表!$A$5:$C$14,MATCH($M162,単価表!$A$5:$C$5,0),0))))</f>
        <v/>
      </c>
      <c r="T162" s="493" t="str">
        <f t="shared" si="16"/>
        <v/>
      </c>
      <c r="U162" s="530" t="str">
        <f>IF(【2】見・謝金!$U162="",IF($Q162="検討会等参加",IF($E162="","",TIME(HOUR($G162-$E162),ROUNDUP(MINUTE($G162-$E162)/30,0)*30,0)*24),""),IF(OR(【2】見・謝金!$E162&lt;&gt;$E162,【2】見・謝金!$G162&lt;&gt;$G162),TIME(HOUR($G162-$E162),ROUNDUP(MINUTE($G162-$E162)/30,0)*30,0)*24,IF($Q162&lt;&gt;"検討会等参加","",【2】見・謝金!$U162)))</f>
        <v/>
      </c>
      <c r="V162" s="526" t="str">
        <f>IF($U162="","",IF(OR($M162="",$O162=""),"",VLOOKUP($O162,単価表!$A$5:$C$11,MATCH($M162,単価表!$A$5:$C$5,0),0)/2))</f>
        <v/>
      </c>
      <c r="W162" s="493" t="str">
        <f t="shared" si="17"/>
        <v/>
      </c>
      <c r="X162" s="486" t="str">
        <f>IF(【2】見・謝金!X162="","",【2】見・謝金!X162)</f>
        <v/>
      </c>
      <c r="Y162" s="527" t="str">
        <f>IF(【2】見・謝金!Y162="","",【2】見・謝金!Y162)</f>
        <v/>
      </c>
      <c r="Z162" s="484" t="str">
        <f>IF(【2】見・謝金!Z162="","",【2】見・謝金!Z162)</f>
        <v/>
      </c>
      <c r="AA162" s="493" t="str">
        <f t="shared" si="18"/>
        <v/>
      </c>
      <c r="AB162" s="493" t="str">
        <f t="shared" si="19"/>
        <v/>
      </c>
      <c r="AC162" s="528" t="str">
        <f>IF(【2】見・謝金!AC162="","",【2】見・謝金!AC162)</f>
        <v/>
      </c>
      <c r="AD162" s="484" t="str">
        <f>IF(【2】見・謝金!AD162="","",【2】見・謝金!AD162)</f>
        <v/>
      </c>
      <c r="AE162" s="493" t="str">
        <f t="shared" si="20"/>
        <v/>
      </c>
      <c r="AF162" s="493"/>
      <c r="AG162" s="493" t="str">
        <f t="shared" si="21"/>
        <v/>
      </c>
      <c r="AH162" s="530" t="str">
        <f>IF(【2】見・謝金!$AH162="",IF($Q162="講習料",IF($E162="","",TIME(HOUR($G162-$E162),ROUNDUP(MINUTE($G162-$E162)/30,0)*30,0)*24),""),IF(OR(【2】見・謝金!$E162&lt;&gt;$E162,【2】見・謝金!$G162&lt;&gt;$G162),TIME(HOUR($G162-$E162),ROUNDUP(MINUTE($G162-$E162)/30,0)*30,0)*24,IF($Q162&lt;&gt;"講習料","",【2】見・謝金!$AH162)))</f>
        <v/>
      </c>
      <c r="AI162" s="526" t="str">
        <f>IF($AH162="","",IF(OR($O162="",$M162=""),"",IF($P162="サブ",VLOOKUP($O162,単価表!$A$34:$C$38,MATCH($M162,単価表!$A$34:$C$34,0),0)/2,VLOOKUP($O162,単価表!$A$34:$C$38,MATCH($M162,単価表!$A$34:$C$34,0),0))))</f>
        <v/>
      </c>
      <c r="AJ162" s="493" t="str">
        <f t="shared" si="22"/>
        <v/>
      </c>
      <c r="AK162" s="530" t="str">
        <f>IF(【2】見・謝金!$AK162="",IF($Q162="検討会(法人参加)",IF($E162="","",TIME(HOUR($G162-$E162),ROUNDUP(MINUTE($G162-$E162)/30,0)*30,0)*24),""),IF(OR(【2】見・謝金!$E162&lt;&gt;$E162,【2】見・謝金!$G162&lt;&gt;$G162),TIME(HOUR($G162-$E162),ROUNDUP(MINUTE($G162-$E162)/30,0)*30,0)*24,IF($Q162&lt;&gt;"検討会(法人参加)","",【2】見・謝金!$AK162)))</f>
        <v/>
      </c>
      <c r="AL162" s="593" t="str">
        <f>IF($AK162="","",IF(OR($O162="",$M162=""),"",VLOOKUP($O162,単価表!$A$34:$C$38,MATCH($M162,単価表!$A$34:$C$34,0),0)/2))</f>
        <v/>
      </c>
      <c r="AM162" s="493" t="str">
        <f t="shared" si="23"/>
        <v/>
      </c>
      <c r="AN162" s="529"/>
      <c r="AO162" s="508" t="str">
        <f>IF(【2】見・謝金!$AO162="","",【2】見・謝金!$AO162)</f>
        <v/>
      </c>
    </row>
    <row r="163" spans="4:41" ht="27.75" customHeight="1">
      <c r="D163" s="695" t="str">
        <f>IF(【2】見・謝金!D163="","",【2】見・謝金!D163)</f>
        <v/>
      </c>
      <c r="E163" s="531" t="str">
        <f>IF(【2】見・謝金!E163="","",【2】見・謝金!E163)</f>
        <v/>
      </c>
      <c r="F163" s="482" t="s">
        <v>258</v>
      </c>
      <c r="G163" s="483" t="str">
        <f>IF(【2】見・謝金!G163="","",【2】見・謝金!G163)</f>
        <v/>
      </c>
      <c r="H163" s="484" t="str">
        <f>IF(【2】見・謝金!H163="","",【2】見・謝金!H163)</f>
        <v/>
      </c>
      <c r="I163" s="1046" t="str">
        <f>IF(【2】見・謝金!I163="","",【2】見・謝金!I163)</f>
        <v/>
      </c>
      <c r="J163" s="1046"/>
      <c r="K163" s="496" t="str">
        <f>IF(【2】見・謝金!K163="","",【2】見・謝金!K163)</f>
        <v/>
      </c>
      <c r="L163" s="496" t="str">
        <f>IF(【2】見・謝金!L163="","",【2】見・謝金!L163)</f>
        <v/>
      </c>
      <c r="M163" s="485" t="str">
        <f>IF(【2】見・謝金!M163="","",【2】見・謝金!M163)</f>
        <v/>
      </c>
      <c r="N163" s="486" t="str">
        <f>IF(【2】見・謝金!N163="","",【2】見・謝金!N163)</f>
        <v/>
      </c>
      <c r="O163" s="523" t="str">
        <f>IF(【2】見・謝金!O163="","",【2】見・謝金!O163)</f>
        <v/>
      </c>
      <c r="P163" s="523" t="str">
        <f>IF(【2】見・謝金!P163="","",【2】見・謝金!P163)</f>
        <v/>
      </c>
      <c r="Q163" s="524" t="str">
        <f>IF(【2】見・謝金!Q163="","",【2】見・謝金!Q163)</f>
        <v/>
      </c>
      <c r="R163" s="525" t="str">
        <f>IF(【2】見・謝金!$R163="",IF($Q163="講師",IF($E163="","",TIME(HOUR($G163-$E163),ROUNDUP(MINUTE($G163-$E163)/30,0)*30,0)*24),""),IF(OR(【2】見・謝金!$E163&lt;&gt;$E163,【2】見・謝金!$G163&lt;&gt;$G163),TIME(HOUR($G163-$E163),ROUNDUP(MINUTE($G163-$E163)/30,0)*30,0)*24,IF($Q163&lt;&gt;"講師","",【2】見・謝金!$R163)))</f>
        <v/>
      </c>
      <c r="S163" s="526" t="str">
        <f>IF($R163="","",IF(OR($O163="",$M163=""),"",IF($P163="サブ",VLOOKUP($O163,単価表!$A$5:$C$14,MATCH($M163,単価表!$A$5:$C$5,0),0)/2,VLOOKUP($O163,単価表!$A$5:$C$14,MATCH($M163,単価表!$A$5:$C$5,0),0))))</f>
        <v/>
      </c>
      <c r="T163" s="493" t="str">
        <f t="shared" si="16"/>
        <v/>
      </c>
      <c r="U163" s="525" t="str">
        <f>IF(【2】見・謝金!$U163="",IF($Q163="検討会等参加",IF($E163="","",TIME(HOUR($G163-$E163),ROUNDUP(MINUTE($G163-$E163)/30,0)*30,0)*24),""),IF(OR(【2】見・謝金!$E163&lt;&gt;$E163,【2】見・謝金!$G163&lt;&gt;$G163),TIME(HOUR($G163-$E163),ROUNDUP(MINUTE($G163-$E163)/30,0)*30,0)*24,IF($Q163&lt;&gt;"検討会等参加","",【2】見・謝金!$U163)))</f>
        <v/>
      </c>
      <c r="V163" s="526" t="str">
        <f>IF($U163="","",IF(OR($M163="",$O163=""),"",VLOOKUP($O163,単価表!$A$5:$C$11,MATCH($M163,単価表!$A$5:$C$5,0),0)/2))</f>
        <v/>
      </c>
      <c r="W163" s="493" t="str">
        <f t="shared" si="17"/>
        <v/>
      </c>
      <c r="X163" s="486" t="str">
        <f>IF(【2】見・謝金!X163="","",【2】見・謝金!X163)</f>
        <v/>
      </c>
      <c r="Y163" s="527" t="str">
        <f>IF(【2】見・謝金!Y163="","",【2】見・謝金!Y163)</f>
        <v/>
      </c>
      <c r="Z163" s="485" t="str">
        <f>IF(【2】見・謝金!Z163="","",【2】見・謝金!Z163)</f>
        <v/>
      </c>
      <c r="AA163" s="493" t="str">
        <f t="shared" si="18"/>
        <v/>
      </c>
      <c r="AB163" s="493" t="str">
        <f t="shared" si="19"/>
        <v/>
      </c>
      <c r="AC163" s="528" t="str">
        <f>IF(【2】見・謝金!AC163="","",【2】見・謝金!AC163)</f>
        <v/>
      </c>
      <c r="AD163" s="484" t="str">
        <f>IF(【2】見・謝金!AD163="","",【2】見・謝金!AD163)</f>
        <v/>
      </c>
      <c r="AE163" s="493" t="str">
        <f t="shared" si="20"/>
        <v/>
      </c>
      <c r="AF163" s="493"/>
      <c r="AG163" s="493" t="str">
        <f t="shared" si="21"/>
        <v/>
      </c>
      <c r="AH163" s="525" t="str">
        <f>IF(【2】見・謝金!$AH163="",IF($Q163="講習料",IF($E163="","",TIME(HOUR($G163-$E163),ROUNDUP(MINUTE($G163-$E163)/30,0)*30,0)*24),""),IF(OR(【2】見・謝金!$E163&lt;&gt;$E163,【2】見・謝金!$G163&lt;&gt;$G163),TIME(HOUR($G163-$E163),ROUNDUP(MINUTE($G163-$E163)/30,0)*30,0)*24,IF($Q163&lt;&gt;"講習料","",【2】見・謝金!$AH163)))</f>
        <v/>
      </c>
      <c r="AI163" s="526" t="str">
        <f>IF($AH163="","",IF(OR($O163="",$M163=""),"",IF($P163="サブ",VLOOKUP($O163,単価表!$A$34:$C$38,MATCH($M163,単価表!$A$34:$C$34,0),0)/2,VLOOKUP($O163,単価表!$A$34:$C$38,MATCH($M163,単価表!$A$34:$C$34,0),0))))</f>
        <v/>
      </c>
      <c r="AJ163" s="493" t="str">
        <f t="shared" si="22"/>
        <v/>
      </c>
      <c r="AK163" s="525" t="str">
        <f>IF(【2】見・謝金!$AK163="",IF($Q163="検討会(法人参加)",IF($E163="","",TIME(HOUR($G163-$E163),ROUNDUP(MINUTE($G163-$E163)/30,0)*30,0)*24),""),IF(OR(【2】見・謝金!$E163&lt;&gt;$E163,【2】見・謝金!$G163&lt;&gt;$G163),TIME(HOUR($G163-$E163),ROUNDUP(MINUTE($G163-$E163)/30,0)*30,0)*24,IF($Q163&lt;&gt;"検討会(法人参加)","",【2】見・謝金!$AK163)))</f>
        <v/>
      </c>
      <c r="AL163" s="595" t="str">
        <f>IF($AK163="","",IF(OR($O163="",$M163=""),"",VLOOKUP($O163,単価表!$A$34:$C$38,MATCH($M163,単価表!$A$34:$C$34,0),0)/2))</f>
        <v/>
      </c>
      <c r="AM163" s="493" t="str">
        <f t="shared" si="23"/>
        <v/>
      </c>
      <c r="AN163" s="529"/>
      <c r="AO163" s="508" t="str">
        <f>IF(【2】見・謝金!$AO163="","",【2】見・謝金!$AO163)</f>
        <v/>
      </c>
    </row>
    <row r="164" spans="4:41" ht="27.75" customHeight="1">
      <c r="D164" s="695" t="str">
        <f>IF(【2】見・謝金!D164="","",【2】見・謝金!D164)</f>
        <v/>
      </c>
      <c r="E164" s="531" t="str">
        <f>IF(【2】見・謝金!E164="","",【2】見・謝金!E164)</f>
        <v/>
      </c>
      <c r="F164" s="482" t="s">
        <v>257</v>
      </c>
      <c r="G164" s="483" t="str">
        <f>IF(【2】見・謝金!G164="","",【2】見・謝金!G164)</f>
        <v/>
      </c>
      <c r="H164" s="484" t="str">
        <f>IF(【2】見・謝金!H164="","",【2】見・謝金!H164)</f>
        <v/>
      </c>
      <c r="I164" s="1046" t="str">
        <f>IF(【2】見・謝金!I164="","",【2】見・謝金!I164)</f>
        <v/>
      </c>
      <c r="J164" s="1046"/>
      <c r="K164" s="496" t="str">
        <f>IF(【2】見・謝金!K164="","",【2】見・謝金!K164)</f>
        <v/>
      </c>
      <c r="L164" s="496" t="str">
        <f>IF(【2】見・謝金!L164="","",【2】見・謝金!L164)</f>
        <v/>
      </c>
      <c r="M164" s="484" t="str">
        <f>IF(【2】見・謝金!M164="","",【2】見・謝金!M164)</f>
        <v/>
      </c>
      <c r="N164" s="486" t="str">
        <f>IF(【2】見・謝金!N164="","",【2】見・謝金!N164)</f>
        <v/>
      </c>
      <c r="O164" s="523" t="str">
        <f>IF(【2】見・謝金!O164="","",【2】見・謝金!O164)</f>
        <v/>
      </c>
      <c r="P164" s="523" t="str">
        <f>IF(【2】見・謝金!P164="","",【2】見・謝金!P164)</f>
        <v/>
      </c>
      <c r="Q164" s="524" t="str">
        <f>IF(【2】見・謝金!Q164="","",【2】見・謝金!Q164)</f>
        <v/>
      </c>
      <c r="R164" s="530" t="str">
        <f>IF(【2】見・謝金!$R164="",IF($Q164="講師",IF($E164="","",TIME(HOUR($G164-$E164),ROUNDUP(MINUTE($G164-$E164)/30,0)*30,0)*24),""),IF(OR(【2】見・謝金!$E164&lt;&gt;$E164,【2】見・謝金!$G164&lt;&gt;$G164),TIME(HOUR($G164-$E164),ROUNDUP(MINUTE($G164-$E164)/30,0)*30,0)*24,IF($Q164&lt;&gt;"講師","",【2】見・謝金!$R164)))</f>
        <v/>
      </c>
      <c r="S164" s="526" t="str">
        <f>IF($R164="","",IF(OR($O164="",$M164=""),"",IF($P164="サブ",VLOOKUP($O164,単価表!$A$5:$C$14,MATCH($M164,単価表!$A$5:$C$5,0),0)/2,VLOOKUP($O164,単価表!$A$5:$C$14,MATCH($M164,単価表!$A$5:$C$5,0),0))))</f>
        <v/>
      </c>
      <c r="T164" s="493" t="str">
        <f t="shared" si="16"/>
        <v/>
      </c>
      <c r="U164" s="530" t="str">
        <f>IF(【2】見・謝金!$U164="",IF($Q164="検討会等参加",IF($E164="","",TIME(HOUR($G164-$E164),ROUNDUP(MINUTE($G164-$E164)/30,0)*30,0)*24),""),IF(OR(【2】見・謝金!$E164&lt;&gt;$E164,【2】見・謝金!$G164&lt;&gt;$G164),TIME(HOUR($G164-$E164),ROUNDUP(MINUTE($G164-$E164)/30,0)*30,0)*24,IF($Q164&lt;&gt;"検討会等参加","",【2】見・謝金!$U164)))</f>
        <v/>
      </c>
      <c r="V164" s="526" t="str">
        <f>IF($U164="","",IF(OR($M164="",$O164=""),"",VLOOKUP($O164,単価表!$A$5:$C$11,MATCH($M164,単価表!$A$5:$C$5,0),0)/2))</f>
        <v/>
      </c>
      <c r="W164" s="493" t="str">
        <f t="shared" si="17"/>
        <v/>
      </c>
      <c r="X164" s="486" t="str">
        <f>IF(【2】見・謝金!X164="","",【2】見・謝金!X164)</f>
        <v/>
      </c>
      <c r="Y164" s="527" t="str">
        <f>IF(【2】見・謝金!Y164="","",【2】見・謝金!Y164)</f>
        <v/>
      </c>
      <c r="Z164" s="484" t="str">
        <f>IF(【2】見・謝金!Z164="","",【2】見・謝金!Z164)</f>
        <v/>
      </c>
      <c r="AA164" s="493" t="str">
        <f t="shared" si="18"/>
        <v/>
      </c>
      <c r="AB164" s="493" t="str">
        <f t="shared" si="19"/>
        <v/>
      </c>
      <c r="AC164" s="528" t="str">
        <f>IF(【2】見・謝金!AC164="","",【2】見・謝金!AC164)</f>
        <v/>
      </c>
      <c r="AD164" s="484" t="str">
        <f>IF(【2】見・謝金!AD164="","",【2】見・謝金!AD164)</f>
        <v/>
      </c>
      <c r="AE164" s="493" t="str">
        <f t="shared" si="20"/>
        <v/>
      </c>
      <c r="AF164" s="493"/>
      <c r="AG164" s="493" t="str">
        <f t="shared" si="21"/>
        <v/>
      </c>
      <c r="AH164" s="530" t="str">
        <f>IF(【2】見・謝金!$AH164="",IF($Q164="講習料",IF($E164="","",TIME(HOUR($G164-$E164),ROUNDUP(MINUTE($G164-$E164)/30,0)*30,0)*24),""),IF(OR(【2】見・謝金!$E164&lt;&gt;$E164,【2】見・謝金!$G164&lt;&gt;$G164),TIME(HOUR($G164-$E164),ROUNDUP(MINUTE($G164-$E164)/30,0)*30,0)*24,IF($Q164&lt;&gt;"講習料","",【2】見・謝金!$AH164)))</f>
        <v/>
      </c>
      <c r="AI164" s="526" t="str">
        <f>IF($AH164="","",IF(OR($O164="",$M164=""),"",IF($P164="サブ",VLOOKUP($O164,単価表!$A$34:$C$38,MATCH($M164,単価表!$A$34:$C$34,0),0)/2,VLOOKUP($O164,単価表!$A$34:$C$38,MATCH($M164,単価表!$A$34:$C$34,0),0))))</f>
        <v/>
      </c>
      <c r="AJ164" s="493" t="str">
        <f t="shared" si="22"/>
        <v/>
      </c>
      <c r="AK164" s="530" t="str">
        <f>IF(【2】見・謝金!$AK164="",IF($Q164="検討会(法人参加)",IF($E164="","",TIME(HOUR($G164-$E164),ROUNDUP(MINUTE($G164-$E164)/30,0)*30,0)*24),""),IF(OR(【2】見・謝金!$E164&lt;&gt;$E164,【2】見・謝金!$G164&lt;&gt;$G164),TIME(HOUR($G164-$E164),ROUNDUP(MINUTE($G164-$E164)/30,0)*30,0)*24,IF($Q164&lt;&gt;"検討会(法人参加)","",【2】見・謝金!$AK164)))</f>
        <v/>
      </c>
      <c r="AL164" s="593" t="str">
        <f>IF($AK164="","",IF(OR($O164="",$M164=""),"",VLOOKUP($O164,単価表!$A$34:$C$38,MATCH($M164,単価表!$A$34:$C$34,0),0)/2))</f>
        <v/>
      </c>
      <c r="AM164" s="493" t="str">
        <f t="shared" si="23"/>
        <v/>
      </c>
      <c r="AN164" s="529"/>
      <c r="AO164" s="508" t="str">
        <f>IF(【2】見・謝金!$AO164="","",【2】見・謝金!$AO164)</f>
        <v/>
      </c>
    </row>
    <row r="165" spans="4:41" ht="27.75" customHeight="1">
      <c r="D165" s="695" t="str">
        <f>IF(【2】見・謝金!D165="","",【2】見・謝金!D165)</f>
        <v/>
      </c>
      <c r="E165" s="531" t="str">
        <f>IF(【2】見・謝金!E165="","",【2】見・謝金!E165)</f>
        <v/>
      </c>
      <c r="F165" s="482" t="s">
        <v>258</v>
      </c>
      <c r="G165" s="483" t="str">
        <f>IF(【2】見・謝金!G165="","",【2】見・謝金!G165)</f>
        <v/>
      </c>
      <c r="H165" s="484" t="str">
        <f>IF(【2】見・謝金!H165="","",【2】見・謝金!H165)</f>
        <v/>
      </c>
      <c r="I165" s="1046" t="str">
        <f>IF(【2】見・謝金!I165="","",【2】見・謝金!I165)</f>
        <v/>
      </c>
      <c r="J165" s="1046"/>
      <c r="K165" s="496" t="str">
        <f>IF(【2】見・謝金!K165="","",【2】見・謝金!K165)</f>
        <v/>
      </c>
      <c r="L165" s="496" t="str">
        <f>IF(【2】見・謝金!L165="","",【2】見・謝金!L165)</f>
        <v/>
      </c>
      <c r="M165" s="485" t="str">
        <f>IF(【2】見・謝金!M165="","",【2】見・謝金!M165)</f>
        <v/>
      </c>
      <c r="N165" s="486" t="str">
        <f>IF(【2】見・謝金!N165="","",【2】見・謝金!N165)</f>
        <v/>
      </c>
      <c r="O165" s="523" t="str">
        <f>IF(【2】見・謝金!O165="","",【2】見・謝金!O165)</f>
        <v/>
      </c>
      <c r="P165" s="523" t="str">
        <f>IF(【2】見・謝金!P165="","",【2】見・謝金!P165)</f>
        <v/>
      </c>
      <c r="Q165" s="524" t="str">
        <f>IF(【2】見・謝金!Q165="","",【2】見・謝金!Q165)</f>
        <v/>
      </c>
      <c r="R165" s="525" t="str">
        <f>IF(【2】見・謝金!$R165="",IF($Q165="講師",IF($E165="","",TIME(HOUR($G165-$E165),ROUNDUP(MINUTE($G165-$E165)/30,0)*30,0)*24),""),IF(OR(【2】見・謝金!$E165&lt;&gt;$E165,【2】見・謝金!$G165&lt;&gt;$G165),TIME(HOUR($G165-$E165),ROUNDUP(MINUTE($G165-$E165)/30,0)*30,0)*24,IF($Q165&lt;&gt;"講師","",【2】見・謝金!$R165)))</f>
        <v/>
      </c>
      <c r="S165" s="526" t="str">
        <f>IF($R165="","",IF(OR($O165="",$M165=""),"",IF($P165="サブ",VLOOKUP($O165,単価表!$A$5:$C$14,MATCH($M165,単価表!$A$5:$C$5,0),0)/2,VLOOKUP($O165,単価表!$A$5:$C$14,MATCH($M165,単価表!$A$5:$C$5,0),0))))</f>
        <v/>
      </c>
      <c r="T165" s="493" t="str">
        <f t="shared" si="16"/>
        <v/>
      </c>
      <c r="U165" s="525" t="str">
        <f>IF(【2】見・謝金!$U165="",IF($Q165="検討会等参加",IF($E165="","",TIME(HOUR($G165-$E165),ROUNDUP(MINUTE($G165-$E165)/30,0)*30,0)*24),""),IF(OR(【2】見・謝金!$E165&lt;&gt;$E165,【2】見・謝金!$G165&lt;&gt;$G165),TIME(HOUR($G165-$E165),ROUNDUP(MINUTE($G165-$E165)/30,0)*30,0)*24,IF($Q165&lt;&gt;"検討会等参加","",【2】見・謝金!$U165)))</f>
        <v/>
      </c>
      <c r="V165" s="526" t="str">
        <f>IF($U165="","",IF(OR($M165="",$O165=""),"",VLOOKUP($O165,単価表!$A$5:$C$11,MATCH($M165,単価表!$A$5:$C$5,0),0)/2))</f>
        <v/>
      </c>
      <c r="W165" s="493" t="str">
        <f t="shared" si="17"/>
        <v/>
      </c>
      <c r="X165" s="486" t="str">
        <f>IF(【2】見・謝金!X165="","",【2】見・謝金!X165)</f>
        <v/>
      </c>
      <c r="Y165" s="527" t="str">
        <f>IF(【2】見・謝金!Y165="","",【2】見・謝金!Y165)</f>
        <v/>
      </c>
      <c r="Z165" s="485" t="str">
        <f>IF(【2】見・謝金!Z165="","",【2】見・謝金!Z165)</f>
        <v/>
      </c>
      <c r="AA165" s="493" t="str">
        <f t="shared" si="18"/>
        <v/>
      </c>
      <c r="AB165" s="493" t="str">
        <f t="shared" si="19"/>
        <v/>
      </c>
      <c r="AC165" s="528" t="str">
        <f>IF(【2】見・謝金!AC165="","",【2】見・謝金!AC165)</f>
        <v/>
      </c>
      <c r="AD165" s="484" t="str">
        <f>IF(【2】見・謝金!AD165="","",【2】見・謝金!AD165)</f>
        <v/>
      </c>
      <c r="AE165" s="493" t="str">
        <f t="shared" si="20"/>
        <v/>
      </c>
      <c r="AF165" s="493"/>
      <c r="AG165" s="493" t="str">
        <f t="shared" si="21"/>
        <v/>
      </c>
      <c r="AH165" s="525" t="str">
        <f>IF(【2】見・謝金!$AH165="",IF($Q165="講習料",IF($E165="","",TIME(HOUR($G165-$E165),ROUNDUP(MINUTE($G165-$E165)/30,0)*30,0)*24),""),IF(OR(【2】見・謝金!$E165&lt;&gt;$E165,【2】見・謝金!$G165&lt;&gt;$G165),TIME(HOUR($G165-$E165),ROUNDUP(MINUTE($G165-$E165)/30,0)*30,0)*24,IF($Q165&lt;&gt;"講習料","",【2】見・謝金!$AH165)))</f>
        <v/>
      </c>
      <c r="AI165" s="526" t="str">
        <f>IF($AH165="","",IF(OR($O165="",$M165=""),"",IF($P165="サブ",VLOOKUP($O165,単価表!$A$34:$C$38,MATCH($M165,単価表!$A$34:$C$34,0),0)/2,VLOOKUP($O165,単価表!$A$34:$C$38,MATCH($M165,単価表!$A$34:$C$34,0),0))))</f>
        <v/>
      </c>
      <c r="AJ165" s="493" t="str">
        <f t="shared" si="22"/>
        <v/>
      </c>
      <c r="AK165" s="525" t="str">
        <f>IF(【2】見・謝金!$AK165="",IF($Q165="検討会(法人参加)",IF($E165="","",TIME(HOUR($G165-$E165),ROUNDUP(MINUTE($G165-$E165)/30,0)*30,0)*24),""),IF(OR(【2】見・謝金!$E165&lt;&gt;$E165,【2】見・謝金!$G165&lt;&gt;$G165),TIME(HOUR($G165-$E165),ROUNDUP(MINUTE($G165-$E165)/30,0)*30,0)*24,IF($Q165&lt;&gt;"検討会(法人参加)","",【2】見・謝金!$AK165)))</f>
        <v/>
      </c>
      <c r="AL165" s="595" t="str">
        <f>IF($AK165="","",IF(OR($O165="",$M165=""),"",VLOOKUP($O165,単価表!$A$34:$C$38,MATCH($M165,単価表!$A$34:$C$34,0),0)/2))</f>
        <v/>
      </c>
      <c r="AM165" s="493" t="str">
        <f t="shared" si="23"/>
        <v/>
      </c>
      <c r="AN165" s="529"/>
      <c r="AO165" s="508" t="str">
        <f>IF(【2】見・謝金!$AO165="","",【2】見・謝金!$AO165)</f>
        <v/>
      </c>
    </row>
    <row r="166" spans="4:41" ht="27.75" customHeight="1">
      <c r="D166" s="695" t="str">
        <f>IF(【2】見・謝金!D166="","",【2】見・謝金!D166)</f>
        <v/>
      </c>
      <c r="E166" s="531" t="str">
        <f>IF(【2】見・謝金!E166="","",【2】見・謝金!E166)</f>
        <v/>
      </c>
      <c r="F166" s="482" t="s">
        <v>257</v>
      </c>
      <c r="G166" s="483" t="str">
        <f>IF(【2】見・謝金!G166="","",【2】見・謝金!G166)</f>
        <v/>
      </c>
      <c r="H166" s="484" t="str">
        <f>IF(【2】見・謝金!H166="","",【2】見・謝金!H166)</f>
        <v/>
      </c>
      <c r="I166" s="1046" t="str">
        <f>IF(【2】見・謝金!I166="","",【2】見・謝金!I166)</f>
        <v/>
      </c>
      <c r="J166" s="1046"/>
      <c r="K166" s="496" t="str">
        <f>IF(【2】見・謝金!K166="","",【2】見・謝金!K166)</f>
        <v/>
      </c>
      <c r="L166" s="496" t="str">
        <f>IF(【2】見・謝金!L166="","",【2】見・謝金!L166)</f>
        <v/>
      </c>
      <c r="M166" s="484" t="str">
        <f>IF(【2】見・謝金!M166="","",【2】見・謝金!M166)</f>
        <v/>
      </c>
      <c r="N166" s="486" t="str">
        <f>IF(【2】見・謝金!N166="","",【2】見・謝金!N166)</f>
        <v/>
      </c>
      <c r="O166" s="523" t="str">
        <f>IF(【2】見・謝金!O166="","",【2】見・謝金!O166)</f>
        <v/>
      </c>
      <c r="P166" s="523" t="str">
        <f>IF(【2】見・謝金!P166="","",【2】見・謝金!P166)</f>
        <v/>
      </c>
      <c r="Q166" s="524" t="str">
        <f>IF(【2】見・謝金!Q166="","",【2】見・謝金!Q166)</f>
        <v/>
      </c>
      <c r="R166" s="530" t="str">
        <f>IF(【2】見・謝金!$R166="",IF($Q166="講師",IF($E166="","",TIME(HOUR($G166-$E166),ROUNDUP(MINUTE($G166-$E166)/30,0)*30,0)*24),""),IF(OR(【2】見・謝金!$E166&lt;&gt;$E166,【2】見・謝金!$G166&lt;&gt;$G166),TIME(HOUR($G166-$E166),ROUNDUP(MINUTE($G166-$E166)/30,0)*30,0)*24,IF($Q166&lt;&gt;"講師","",【2】見・謝金!$R166)))</f>
        <v/>
      </c>
      <c r="S166" s="526" t="str">
        <f>IF($R166="","",IF(OR($O166="",$M166=""),"",IF($P166="サブ",VLOOKUP($O166,単価表!$A$5:$C$14,MATCH($M166,単価表!$A$5:$C$5,0),0)/2,VLOOKUP($O166,単価表!$A$5:$C$14,MATCH($M166,単価表!$A$5:$C$5,0),0))))</f>
        <v/>
      </c>
      <c r="T166" s="493" t="str">
        <f t="shared" si="16"/>
        <v/>
      </c>
      <c r="U166" s="530" t="str">
        <f>IF(【2】見・謝金!$U166="",IF($Q166="検討会等参加",IF($E166="","",TIME(HOUR($G166-$E166),ROUNDUP(MINUTE($G166-$E166)/30,0)*30,0)*24),""),IF(OR(【2】見・謝金!$E166&lt;&gt;$E166,【2】見・謝金!$G166&lt;&gt;$G166),TIME(HOUR($G166-$E166),ROUNDUP(MINUTE($G166-$E166)/30,0)*30,0)*24,IF($Q166&lt;&gt;"検討会等参加","",【2】見・謝金!$U166)))</f>
        <v/>
      </c>
      <c r="V166" s="526" t="str">
        <f>IF($U166="","",IF(OR($M166="",$O166=""),"",VLOOKUP($O166,単価表!$A$5:$C$11,MATCH($M166,単価表!$A$5:$C$5,0),0)/2))</f>
        <v/>
      </c>
      <c r="W166" s="493" t="str">
        <f t="shared" si="17"/>
        <v/>
      </c>
      <c r="X166" s="486" t="str">
        <f>IF(【2】見・謝金!X166="","",【2】見・謝金!X166)</f>
        <v/>
      </c>
      <c r="Y166" s="527" t="str">
        <f>IF(【2】見・謝金!Y166="","",【2】見・謝金!Y166)</f>
        <v/>
      </c>
      <c r="Z166" s="484" t="str">
        <f>IF(【2】見・謝金!Z166="","",【2】見・謝金!Z166)</f>
        <v/>
      </c>
      <c r="AA166" s="493" t="str">
        <f t="shared" si="18"/>
        <v/>
      </c>
      <c r="AB166" s="493" t="str">
        <f t="shared" si="19"/>
        <v/>
      </c>
      <c r="AC166" s="528" t="str">
        <f>IF(【2】見・謝金!AC166="","",【2】見・謝金!AC166)</f>
        <v/>
      </c>
      <c r="AD166" s="484" t="str">
        <f>IF(【2】見・謝金!AD166="","",【2】見・謝金!AD166)</f>
        <v/>
      </c>
      <c r="AE166" s="493" t="str">
        <f t="shared" si="20"/>
        <v/>
      </c>
      <c r="AF166" s="493"/>
      <c r="AG166" s="493" t="str">
        <f t="shared" si="21"/>
        <v/>
      </c>
      <c r="AH166" s="530" t="str">
        <f>IF(【2】見・謝金!$AH166="",IF($Q166="講習料",IF($E166="","",TIME(HOUR($G166-$E166),ROUNDUP(MINUTE($G166-$E166)/30,0)*30,0)*24),""),IF(OR(【2】見・謝金!$E166&lt;&gt;$E166,【2】見・謝金!$G166&lt;&gt;$G166),TIME(HOUR($G166-$E166),ROUNDUP(MINUTE($G166-$E166)/30,0)*30,0)*24,IF($Q166&lt;&gt;"講習料","",【2】見・謝金!$AH166)))</f>
        <v/>
      </c>
      <c r="AI166" s="526" t="str">
        <f>IF($AH166="","",IF(OR($O166="",$M166=""),"",IF($P166="サブ",VLOOKUP($O166,単価表!$A$34:$C$38,MATCH($M166,単価表!$A$34:$C$34,0),0)/2,VLOOKUP($O166,単価表!$A$34:$C$38,MATCH($M166,単価表!$A$34:$C$34,0),0))))</f>
        <v/>
      </c>
      <c r="AJ166" s="493" t="str">
        <f t="shared" si="22"/>
        <v/>
      </c>
      <c r="AK166" s="530" t="str">
        <f>IF(【2】見・謝金!$AK166="",IF($Q166="検討会(法人参加)",IF($E166="","",TIME(HOUR($G166-$E166),ROUNDUP(MINUTE($G166-$E166)/30,0)*30,0)*24),""),IF(OR(【2】見・謝金!$E166&lt;&gt;$E166,【2】見・謝金!$G166&lt;&gt;$G166),TIME(HOUR($G166-$E166),ROUNDUP(MINUTE($G166-$E166)/30,0)*30,0)*24,IF($Q166&lt;&gt;"検討会(法人参加)","",【2】見・謝金!$AK166)))</f>
        <v/>
      </c>
      <c r="AL166" s="593" t="str">
        <f>IF($AK166="","",IF(OR($O166="",$M166=""),"",VLOOKUP($O166,単価表!$A$34:$C$38,MATCH($M166,単価表!$A$34:$C$34,0),0)/2))</f>
        <v/>
      </c>
      <c r="AM166" s="493" t="str">
        <f t="shared" si="23"/>
        <v/>
      </c>
      <c r="AN166" s="529"/>
      <c r="AO166" s="508" t="str">
        <f>IF(【2】見・謝金!$AO166="","",【2】見・謝金!$AO166)</f>
        <v/>
      </c>
    </row>
    <row r="167" spans="4:41" ht="27.75" customHeight="1">
      <c r="D167" s="695" t="str">
        <f>IF(【2】見・謝金!D167="","",【2】見・謝金!D167)</f>
        <v/>
      </c>
      <c r="E167" s="531" t="str">
        <f>IF(【2】見・謝金!E167="","",【2】見・謝金!E167)</f>
        <v/>
      </c>
      <c r="F167" s="482" t="s">
        <v>258</v>
      </c>
      <c r="G167" s="483" t="str">
        <f>IF(【2】見・謝金!G167="","",【2】見・謝金!G167)</f>
        <v/>
      </c>
      <c r="H167" s="484" t="str">
        <f>IF(【2】見・謝金!H167="","",【2】見・謝金!H167)</f>
        <v/>
      </c>
      <c r="I167" s="1046" t="str">
        <f>IF(【2】見・謝金!I167="","",【2】見・謝金!I167)</f>
        <v/>
      </c>
      <c r="J167" s="1046"/>
      <c r="K167" s="496" t="str">
        <f>IF(【2】見・謝金!K167="","",【2】見・謝金!K167)</f>
        <v/>
      </c>
      <c r="L167" s="496" t="str">
        <f>IF(【2】見・謝金!L167="","",【2】見・謝金!L167)</f>
        <v/>
      </c>
      <c r="M167" s="485" t="str">
        <f>IF(【2】見・謝金!M167="","",【2】見・謝金!M167)</f>
        <v/>
      </c>
      <c r="N167" s="486" t="str">
        <f>IF(【2】見・謝金!N167="","",【2】見・謝金!N167)</f>
        <v/>
      </c>
      <c r="O167" s="523" t="str">
        <f>IF(【2】見・謝金!O167="","",【2】見・謝金!O167)</f>
        <v/>
      </c>
      <c r="P167" s="523" t="str">
        <f>IF(【2】見・謝金!P167="","",【2】見・謝金!P167)</f>
        <v/>
      </c>
      <c r="Q167" s="524" t="str">
        <f>IF(【2】見・謝金!Q167="","",【2】見・謝金!Q167)</f>
        <v/>
      </c>
      <c r="R167" s="525" t="str">
        <f>IF(【2】見・謝金!$R167="",IF($Q167="講師",IF($E167="","",TIME(HOUR($G167-$E167),ROUNDUP(MINUTE($G167-$E167)/30,0)*30,0)*24),""),IF(OR(【2】見・謝金!$E167&lt;&gt;$E167,【2】見・謝金!$G167&lt;&gt;$G167),TIME(HOUR($G167-$E167),ROUNDUP(MINUTE($G167-$E167)/30,0)*30,0)*24,IF($Q167&lt;&gt;"講師","",【2】見・謝金!$R167)))</f>
        <v/>
      </c>
      <c r="S167" s="526" t="str">
        <f>IF($R167="","",IF(OR($O167="",$M167=""),"",IF($P167="サブ",VLOOKUP($O167,単価表!$A$5:$C$14,MATCH($M167,単価表!$A$5:$C$5,0),0)/2,VLOOKUP($O167,単価表!$A$5:$C$14,MATCH($M167,単価表!$A$5:$C$5,0),0))))</f>
        <v/>
      </c>
      <c r="T167" s="493" t="str">
        <f t="shared" si="16"/>
        <v/>
      </c>
      <c r="U167" s="525" t="str">
        <f>IF(【2】見・謝金!$U167="",IF($Q167="検討会等参加",IF($E167="","",TIME(HOUR($G167-$E167),ROUNDUP(MINUTE($G167-$E167)/30,0)*30,0)*24),""),IF(OR(【2】見・謝金!$E167&lt;&gt;$E167,【2】見・謝金!$G167&lt;&gt;$G167),TIME(HOUR($G167-$E167),ROUNDUP(MINUTE($G167-$E167)/30,0)*30,0)*24,IF($Q167&lt;&gt;"検討会等参加","",【2】見・謝金!$U167)))</f>
        <v/>
      </c>
      <c r="V167" s="526" t="str">
        <f>IF($U167="","",IF(OR($M167="",$O167=""),"",VLOOKUP($O167,単価表!$A$5:$C$11,MATCH($M167,単価表!$A$5:$C$5,0),0)/2))</f>
        <v/>
      </c>
      <c r="W167" s="493" t="str">
        <f t="shared" si="17"/>
        <v/>
      </c>
      <c r="X167" s="486" t="str">
        <f>IF(【2】見・謝金!X167="","",【2】見・謝金!X167)</f>
        <v/>
      </c>
      <c r="Y167" s="527" t="str">
        <f>IF(【2】見・謝金!Y167="","",【2】見・謝金!Y167)</f>
        <v/>
      </c>
      <c r="Z167" s="485" t="str">
        <f>IF(【2】見・謝金!Z167="","",【2】見・謝金!Z167)</f>
        <v/>
      </c>
      <c r="AA167" s="493" t="str">
        <f t="shared" si="18"/>
        <v/>
      </c>
      <c r="AB167" s="493" t="str">
        <f t="shared" si="19"/>
        <v/>
      </c>
      <c r="AC167" s="528" t="str">
        <f>IF(【2】見・謝金!AC167="","",【2】見・謝金!AC167)</f>
        <v/>
      </c>
      <c r="AD167" s="484" t="str">
        <f>IF(【2】見・謝金!AD167="","",【2】見・謝金!AD167)</f>
        <v/>
      </c>
      <c r="AE167" s="493" t="str">
        <f t="shared" si="20"/>
        <v/>
      </c>
      <c r="AF167" s="493"/>
      <c r="AG167" s="493" t="str">
        <f t="shared" si="21"/>
        <v/>
      </c>
      <c r="AH167" s="525" t="str">
        <f>IF(【2】見・謝金!$AH167="",IF($Q167="講習料",IF($E167="","",TIME(HOUR($G167-$E167),ROUNDUP(MINUTE($G167-$E167)/30,0)*30,0)*24),""),IF(OR(【2】見・謝金!$E167&lt;&gt;$E167,【2】見・謝金!$G167&lt;&gt;$G167),TIME(HOUR($G167-$E167),ROUNDUP(MINUTE($G167-$E167)/30,0)*30,0)*24,IF($Q167&lt;&gt;"講習料","",【2】見・謝金!$AH167)))</f>
        <v/>
      </c>
      <c r="AI167" s="526" t="str">
        <f>IF($AH167="","",IF(OR($O167="",$M167=""),"",IF($P167="サブ",VLOOKUP($O167,単価表!$A$34:$C$38,MATCH($M167,単価表!$A$34:$C$34,0),0)/2,VLOOKUP($O167,単価表!$A$34:$C$38,MATCH($M167,単価表!$A$34:$C$34,0),0))))</f>
        <v/>
      </c>
      <c r="AJ167" s="493" t="str">
        <f t="shared" si="22"/>
        <v/>
      </c>
      <c r="AK167" s="525" t="str">
        <f>IF(【2】見・謝金!$AK167="",IF($Q167="検討会(法人参加)",IF($E167="","",TIME(HOUR($G167-$E167),ROUNDUP(MINUTE($G167-$E167)/30,0)*30,0)*24),""),IF(OR(【2】見・謝金!$E167&lt;&gt;$E167,【2】見・謝金!$G167&lt;&gt;$G167),TIME(HOUR($G167-$E167),ROUNDUP(MINUTE($G167-$E167)/30,0)*30,0)*24,IF($Q167&lt;&gt;"検討会(法人参加)","",【2】見・謝金!$AK167)))</f>
        <v/>
      </c>
      <c r="AL167" s="595" t="str">
        <f>IF($AK167="","",IF(OR($O167="",$M167=""),"",VLOOKUP($O167,単価表!$A$34:$C$38,MATCH($M167,単価表!$A$34:$C$34,0),0)/2))</f>
        <v/>
      </c>
      <c r="AM167" s="493" t="str">
        <f t="shared" si="23"/>
        <v/>
      </c>
      <c r="AN167" s="529"/>
      <c r="AO167" s="508" t="str">
        <f>IF(【2】見・謝金!$AO167="","",【2】見・謝金!$AO167)</f>
        <v/>
      </c>
    </row>
    <row r="168" spans="4:41" ht="27.75" customHeight="1">
      <c r="D168" s="695" t="str">
        <f>IF(【2】見・謝金!D168="","",【2】見・謝金!D168)</f>
        <v/>
      </c>
      <c r="E168" s="531" t="str">
        <f>IF(【2】見・謝金!E168="","",【2】見・謝金!E168)</f>
        <v/>
      </c>
      <c r="F168" s="482" t="s">
        <v>257</v>
      </c>
      <c r="G168" s="483" t="str">
        <f>IF(【2】見・謝金!G168="","",【2】見・謝金!G168)</f>
        <v/>
      </c>
      <c r="H168" s="484" t="str">
        <f>IF(【2】見・謝金!H168="","",【2】見・謝金!H168)</f>
        <v/>
      </c>
      <c r="I168" s="1046" t="str">
        <f>IF(【2】見・謝金!I168="","",【2】見・謝金!I168)</f>
        <v/>
      </c>
      <c r="J168" s="1046"/>
      <c r="K168" s="496" t="str">
        <f>IF(【2】見・謝金!K168="","",【2】見・謝金!K168)</f>
        <v/>
      </c>
      <c r="L168" s="496" t="str">
        <f>IF(【2】見・謝金!L168="","",【2】見・謝金!L168)</f>
        <v/>
      </c>
      <c r="M168" s="484" t="str">
        <f>IF(【2】見・謝金!M168="","",【2】見・謝金!M168)</f>
        <v/>
      </c>
      <c r="N168" s="486" t="str">
        <f>IF(【2】見・謝金!N168="","",【2】見・謝金!N168)</f>
        <v/>
      </c>
      <c r="O168" s="523" t="str">
        <f>IF(【2】見・謝金!O168="","",【2】見・謝金!O168)</f>
        <v/>
      </c>
      <c r="P168" s="523" t="str">
        <f>IF(【2】見・謝金!P168="","",【2】見・謝金!P168)</f>
        <v/>
      </c>
      <c r="Q168" s="524" t="str">
        <f>IF(【2】見・謝金!Q168="","",【2】見・謝金!Q168)</f>
        <v/>
      </c>
      <c r="R168" s="530" t="str">
        <f>IF(【2】見・謝金!$R168="",IF($Q168="講師",IF($E168="","",TIME(HOUR($G168-$E168),ROUNDUP(MINUTE($G168-$E168)/30,0)*30,0)*24),""),IF(OR(【2】見・謝金!$E168&lt;&gt;$E168,【2】見・謝金!$G168&lt;&gt;$G168),TIME(HOUR($G168-$E168),ROUNDUP(MINUTE($G168-$E168)/30,0)*30,0)*24,IF($Q168&lt;&gt;"講師","",【2】見・謝金!$R168)))</f>
        <v/>
      </c>
      <c r="S168" s="526" t="str">
        <f>IF($R168="","",IF(OR($O168="",$M168=""),"",IF($P168="サブ",VLOOKUP($O168,単価表!$A$5:$C$14,MATCH($M168,単価表!$A$5:$C$5,0),0)/2,VLOOKUP($O168,単価表!$A$5:$C$14,MATCH($M168,単価表!$A$5:$C$5,0),0))))</f>
        <v/>
      </c>
      <c r="T168" s="493" t="str">
        <f t="shared" si="16"/>
        <v/>
      </c>
      <c r="U168" s="530" t="str">
        <f>IF(【2】見・謝金!$U168="",IF($Q168="検討会等参加",IF($E168="","",TIME(HOUR($G168-$E168),ROUNDUP(MINUTE($G168-$E168)/30,0)*30,0)*24),""),IF(OR(【2】見・謝金!$E168&lt;&gt;$E168,【2】見・謝金!$G168&lt;&gt;$G168),TIME(HOUR($G168-$E168),ROUNDUP(MINUTE($G168-$E168)/30,0)*30,0)*24,IF($Q168&lt;&gt;"検討会等参加","",【2】見・謝金!$U168)))</f>
        <v/>
      </c>
      <c r="V168" s="526" t="str">
        <f>IF($U168="","",IF(OR($M168="",$O168=""),"",VLOOKUP($O168,単価表!$A$5:$C$11,MATCH($M168,単価表!$A$5:$C$5,0),0)/2))</f>
        <v/>
      </c>
      <c r="W168" s="493" t="str">
        <f t="shared" si="17"/>
        <v/>
      </c>
      <c r="X168" s="486" t="str">
        <f>IF(【2】見・謝金!X168="","",【2】見・謝金!X168)</f>
        <v/>
      </c>
      <c r="Y168" s="527" t="str">
        <f>IF(【2】見・謝金!Y168="","",【2】見・謝金!Y168)</f>
        <v/>
      </c>
      <c r="Z168" s="484" t="str">
        <f>IF(【2】見・謝金!Z168="","",【2】見・謝金!Z168)</f>
        <v/>
      </c>
      <c r="AA168" s="493" t="str">
        <f t="shared" si="18"/>
        <v/>
      </c>
      <c r="AB168" s="493" t="str">
        <f t="shared" si="19"/>
        <v/>
      </c>
      <c r="AC168" s="528" t="str">
        <f>IF(【2】見・謝金!AC168="","",【2】見・謝金!AC168)</f>
        <v/>
      </c>
      <c r="AD168" s="484" t="str">
        <f>IF(【2】見・謝金!AD168="","",【2】見・謝金!AD168)</f>
        <v/>
      </c>
      <c r="AE168" s="493" t="str">
        <f t="shared" si="20"/>
        <v/>
      </c>
      <c r="AF168" s="493"/>
      <c r="AG168" s="493" t="str">
        <f t="shared" si="21"/>
        <v/>
      </c>
      <c r="AH168" s="530" t="str">
        <f>IF(【2】見・謝金!$AH168="",IF($Q168="講習料",IF($E168="","",TIME(HOUR($G168-$E168),ROUNDUP(MINUTE($G168-$E168)/30,0)*30,0)*24),""),IF(OR(【2】見・謝金!$E168&lt;&gt;$E168,【2】見・謝金!$G168&lt;&gt;$G168),TIME(HOUR($G168-$E168),ROUNDUP(MINUTE($G168-$E168)/30,0)*30,0)*24,IF($Q168&lt;&gt;"講習料","",【2】見・謝金!$AH168)))</f>
        <v/>
      </c>
      <c r="AI168" s="526" t="str">
        <f>IF($AH168="","",IF(OR($O168="",$M168=""),"",IF($P168="サブ",VLOOKUP($O168,単価表!$A$34:$C$38,MATCH($M168,単価表!$A$34:$C$34,0),0)/2,VLOOKUP($O168,単価表!$A$34:$C$38,MATCH($M168,単価表!$A$34:$C$34,0),0))))</f>
        <v/>
      </c>
      <c r="AJ168" s="493" t="str">
        <f t="shared" si="22"/>
        <v/>
      </c>
      <c r="AK168" s="530" t="str">
        <f>IF(【2】見・謝金!$AK168="",IF($Q168="検討会(法人参加)",IF($E168="","",TIME(HOUR($G168-$E168),ROUNDUP(MINUTE($G168-$E168)/30,0)*30,0)*24),""),IF(OR(【2】見・謝金!$E168&lt;&gt;$E168,【2】見・謝金!$G168&lt;&gt;$G168),TIME(HOUR($G168-$E168),ROUNDUP(MINUTE($G168-$E168)/30,0)*30,0)*24,IF($Q168&lt;&gt;"検討会(法人参加)","",【2】見・謝金!$AK168)))</f>
        <v/>
      </c>
      <c r="AL168" s="593" t="str">
        <f>IF($AK168="","",IF(OR($O168="",$M168=""),"",VLOOKUP($O168,単価表!$A$34:$C$38,MATCH($M168,単価表!$A$34:$C$34,0),0)/2))</f>
        <v/>
      </c>
      <c r="AM168" s="493" t="str">
        <f t="shared" si="23"/>
        <v/>
      </c>
      <c r="AN168" s="529"/>
      <c r="AO168" s="508" t="str">
        <f>IF(【2】見・謝金!$AO168="","",【2】見・謝金!$AO168)</f>
        <v/>
      </c>
    </row>
    <row r="169" spans="4:41" ht="27.75" customHeight="1">
      <c r="D169" s="695" t="str">
        <f>IF(【2】見・謝金!D169="","",【2】見・謝金!D169)</f>
        <v/>
      </c>
      <c r="E169" s="531" t="str">
        <f>IF(【2】見・謝金!E169="","",【2】見・謝金!E169)</f>
        <v/>
      </c>
      <c r="F169" s="482" t="s">
        <v>258</v>
      </c>
      <c r="G169" s="483" t="str">
        <f>IF(【2】見・謝金!G169="","",【2】見・謝金!G169)</f>
        <v/>
      </c>
      <c r="H169" s="484" t="str">
        <f>IF(【2】見・謝金!H169="","",【2】見・謝金!H169)</f>
        <v/>
      </c>
      <c r="I169" s="1046" t="str">
        <f>IF(【2】見・謝金!I169="","",【2】見・謝金!I169)</f>
        <v/>
      </c>
      <c r="J169" s="1046"/>
      <c r="K169" s="496" t="str">
        <f>IF(【2】見・謝金!K169="","",【2】見・謝金!K169)</f>
        <v/>
      </c>
      <c r="L169" s="496" t="str">
        <f>IF(【2】見・謝金!L169="","",【2】見・謝金!L169)</f>
        <v/>
      </c>
      <c r="M169" s="485" t="str">
        <f>IF(【2】見・謝金!M169="","",【2】見・謝金!M169)</f>
        <v/>
      </c>
      <c r="N169" s="486" t="str">
        <f>IF(【2】見・謝金!N169="","",【2】見・謝金!N169)</f>
        <v/>
      </c>
      <c r="O169" s="523" t="str">
        <f>IF(【2】見・謝金!O169="","",【2】見・謝金!O169)</f>
        <v/>
      </c>
      <c r="P169" s="523" t="str">
        <f>IF(【2】見・謝金!P169="","",【2】見・謝金!P169)</f>
        <v/>
      </c>
      <c r="Q169" s="524" t="str">
        <f>IF(【2】見・謝金!Q169="","",【2】見・謝金!Q169)</f>
        <v/>
      </c>
      <c r="R169" s="525" t="str">
        <f>IF(【2】見・謝金!$R169="",IF($Q169="講師",IF($E169="","",TIME(HOUR($G169-$E169),ROUNDUP(MINUTE($G169-$E169)/30,0)*30,0)*24),""),IF(OR(【2】見・謝金!$E169&lt;&gt;$E169,【2】見・謝金!$G169&lt;&gt;$G169),TIME(HOUR($G169-$E169),ROUNDUP(MINUTE($G169-$E169)/30,0)*30,0)*24,IF($Q169&lt;&gt;"講師","",【2】見・謝金!$R169)))</f>
        <v/>
      </c>
      <c r="S169" s="526" t="str">
        <f>IF($R169="","",IF(OR($O169="",$M169=""),"",IF($P169="サブ",VLOOKUP($O169,単価表!$A$5:$C$14,MATCH($M169,単価表!$A$5:$C$5,0),0)/2,VLOOKUP($O169,単価表!$A$5:$C$14,MATCH($M169,単価表!$A$5:$C$5,0),0))))</f>
        <v/>
      </c>
      <c r="T169" s="493" t="str">
        <f t="shared" si="16"/>
        <v/>
      </c>
      <c r="U169" s="525" t="str">
        <f>IF(【2】見・謝金!$U169="",IF($Q169="検討会等参加",IF($E169="","",TIME(HOUR($G169-$E169),ROUNDUP(MINUTE($G169-$E169)/30,0)*30,0)*24),""),IF(OR(【2】見・謝金!$E169&lt;&gt;$E169,【2】見・謝金!$G169&lt;&gt;$G169),TIME(HOUR($G169-$E169),ROUNDUP(MINUTE($G169-$E169)/30,0)*30,0)*24,IF($Q169&lt;&gt;"検討会等参加","",【2】見・謝金!$U169)))</f>
        <v/>
      </c>
      <c r="V169" s="526" t="str">
        <f>IF($U169="","",IF(OR($M169="",$O169=""),"",VLOOKUP($O169,単価表!$A$5:$C$11,MATCH($M169,単価表!$A$5:$C$5,0),0)/2))</f>
        <v/>
      </c>
      <c r="W169" s="493" t="str">
        <f t="shared" si="17"/>
        <v/>
      </c>
      <c r="X169" s="486" t="str">
        <f>IF(【2】見・謝金!X169="","",【2】見・謝金!X169)</f>
        <v/>
      </c>
      <c r="Y169" s="527" t="str">
        <f>IF(【2】見・謝金!Y169="","",【2】見・謝金!Y169)</f>
        <v/>
      </c>
      <c r="Z169" s="485" t="str">
        <f>IF(【2】見・謝金!Z169="","",【2】見・謝金!Z169)</f>
        <v/>
      </c>
      <c r="AA169" s="493" t="str">
        <f t="shared" si="18"/>
        <v/>
      </c>
      <c r="AB169" s="493" t="str">
        <f t="shared" si="19"/>
        <v/>
      </c>
      <c r="AC169" s="528" t="str">
        <f>IF(【2】見・謝金!AC169="","",【2】見・謝金!AC169)</f>
        <v/>
      </c>
      <c r="AD169" s="484" t="str">
        <f>IF(【2】見・謝金!AD169="","",【2】見・謝金!AD169)</f>
        <v/>
      </c>
      <c r="AE169" s="493" t="str">
        <f t="shared" si="20"/>
        <v/>
      </c>
      <c r="AF169" s="493"/>
      <c r="AG169" s="493" t="str">
        <f t="shared" si="21"/>
        <v/>
      </c>
      <c r="AH169" s="525" t="str">
        <f>IF(【2】見・謝金!$AH169="",IF($Q169="講習料",IF($E169="","",TIME(HOUR($G169-$E169),ROUNDUP(MINUTE($G169-$E169)/30,0)*30,0)*24),""),IF(OR(【2】見・謝金!$E169&lt;&gt;$E169,【2】見・謝金!$G169&lt;&gt;$G169),TIME(HOUR($G169-$E169),ROUNDUP(MINUTE($G169-$E169)/30,0)*30,0)*24,IF($Q169&lt;&gt;"講習料","",【2】見・謝金!$AH169)))</f>
        <v/>
      </c>
      <c r="AI169" s="526" t="str">
        <f>IF($AH169="","",IF(OR($O169="",$M169=""),"",IF($P169="サブ",VLOOKUP($O169,単価表!$A$34:$C$38,MATCH($M169,単価表!$A$34:$C$34,0),0)/2,VLOOKUP($O169,単価表!$A$34:$C$38,MATCH($M169,単価表!$A$34:$C$34,0),0))))</f>
        <v/>
      </c>
      <c r="AJ169" s="493" t="str">
        <f t="shared" si="22"/>
        <v/>
      </c>
      <c r="AK169" s="525" t="str">
        <f>IF(【2】見・謝金!$AK169="",IF($Q169="検討会(法人参加)",IF($E169="","",TIME(HOUR($G169-$E169),ROUNDUP(MINUTE($G169-$E169)/30,0)*30,0)*24),""),IF(OR(【2】見・謝金!$E169&lt;&gt;$E169,【2】見・謝金!$G169&lt;&gt;$G169),TIME(HOUR($G169-$E169),ROUNDUP(MINUTE($G169-$E169)/30,0)*30,0)*24,IF($Q169&lt;&gt;"検討会(法人参加)","",【2】見・謝金!$AK169)))</f>
        <v/>
      </c>
      <c r="AL169" s="595" t="str">
        <f>IF($AK169="","",IF(OR($O169="",$M169=""),"",VLOOKUP($O169,単価表!$A$34:$C$38,MATCH($M169,単価表!$A$34:$C$34,0),0)/2))</f>
        <v/>
      </c>
      <c r="AM169" s="493" t="str">
        <f t="shared" si="23"/>
        <v/>
      </c>
      <c r="AN169" s="529"/>
      <c r="AO169" s="508" t="str">
        <f>IF(【2】見・謝金!$AO169="","",【2】見・謝金!$AO169)</f>
        <v/>
      </c>
    </row>
    <row r="170" spans="4:41" ht="27.75" customHeight="1">
      <c r="D170" s="695" t="str">
        <f>IF(【2】見・謝金!D170="","",【2】見・謝金!D170)</f>
        <v/>
      </c>
      <c r="E170" s="531" t="str">
        <f>IF(【2】見・謝金!E170="","",【2】見・謝金!E170)</f>
        <v/>
      </c>
      <c r="F170" s="482" t="s">
        <v>257</v>
      </c>
      <c r="G170" s="483" t="str">
        <f>IF(【2】見・謝金!G170="","",【2】見・謝金!G170)</f>
        <v/>
      </c>
      <c r="H170" s="484" t="str">
        <f>IF(【2】見・謝金!H170="","",【2】見・謝金!H170)</f>
        <v/>
      </c>
      <c r="I170" s="1046" t="str">
        <f>IF(【2】見・謝金!I170="","",【2】見・謝金!I170)</f>
        <v/>
      </c>
      <c r="J170" s="1046"/>
      <c r="K170" s="496" t="str">
        <f>IF(【2】見・謝金!K170="","",【2】見・謝金!K170)</f>
        <v/>
      </c>
      <c r="L170" s="496" t="str">
        <f>IF(【2】見・謝金!L170="","",【2】見・謝金!L170)</f>
        <v/>
      </c>
      <c r="M170" s="484" t="str">
        <f>IF(【2】見・謝金!M170="","",【2】見・謝金!M170)</f>
        <v/>
      </c>
      <c r="N170" s="486" t="str">
        <f>IF(【2】見・謝金!N170="","",【2】見・謝金!N170)</f>
        <v/>
      </c>
      <c r="O170" s="523" t="str">
        <f>IF(【2】見・謝金!O170="","",【2】見・謝金!O170)</f>
        <v/>
      </c>
      <c r="P170" s="523" t="str">
        <f>IF(【2】見・謝金!P170="","",【2】見・謝金!P170)</f>
        <v/>
      </c>
      <c r="Q170" s="524" t="str">
        <f>IF(【2】見・謝金!Q170="","",【2】見・謝金!Q170)</f>
        <v/>
      </c>
      <c r="R170" s="530" t="str">
        <f>IF(【2】見・謝金!$R170="",IF($Q170="講師",IF($E170="","",TIME(HOUR($G170-$E170),ROUNDUP(MINUTE($G170-$E170)/30,0)*30,0)*24),""),IF(OR(【2】見・謝金!$E170&lt;&gt;$E170,【2】見・謝金!$G170&lt;&gt;$G170),TIME(HOUR($G170-$E170),ROUNDUP(MINUTE($G170-$E170)/30,0)*30,0)*24,IF($Q170&lt;&gt;"講師","",【2】見・謝金!$R170)))</f>
        <v/>
      </c>
      <c r="S170" s="526" t="str">
        <f>IF($R170="","",IF(OR($O170="",$M170=""),"",IF($P170="サブ",VLOOKUP($O170,単価表!$A$5:$C$14,MATCH($M170,単価表!$A$5:$C$5,0),0)/2,VLOOKUP($O170,単価表!$A$5:$C$14,MATCH($M170,単価表!$A$5:$C$5,0),0))))</f>
        <v/>
      </c>
      <c r="T170" s="493" t="str">
        <f t="shared" si="16"/>
        <v/>
      </c>
      <c r="U170" s="530" t="str">
        <f>IF(【2】見・謝金!$U170="",IF($Q170="検討会等参加",IF($E170="","",TIME(HOUR($G170-$E170),ROUNDUP(MINUTE($G170-$E170)/30,0)*30,0)*24),""),IF(OR(【2】見・謝金!$E170&lt;&gt;$E170,【2】見・謝金!$G170&lt;&gt;$G170),TIME(HOUR($G170-$E170),ROUNDUP(MINUTE($G170-$E170)/30,0)*30,0)*24,IF($Q170&lt;&gt;"検討会等参加","",【2】見・謝金!$U170)))</f>
        <v/>
      </c>
      <c r="V170" s="526" t="str">
        <f>IF($U170="","",IF(OR($M170="",$O170=""),"",VLOOKUP($O170,単価表!$A$5:$C$11,MATCH($M170,単価表!$A$5:$C$5,0),0)/2))</f>
        <v/>
      </c>
      <c r="W170" s="493" t="str">
        <f t="shared" si="17"/>
        <v/>
      </c>
      <c r="X170" s="486" t="str">
        <f>IF(【2】見・謝金!X170="","",【2】見・謝金!X170)</f>
        <v/>
      </c>
      <c r="Y170" s="527" t="str">
        <f>IF(【2】見・謝金!Y170="","",【2】見・謝金!Y170)</f>
        <v/>
      </c>
      <c r="Z170" s="484" t="str">
        <f>IF(【2】見・謝金!Z170="","",【2】見・謝金!Z170)</f>
        <v/>
      </c>
      <c r="AA170" s="493" t="str">
        <f t="shared" si="18"/>
        <v/>
      </c>
      <c r="AB170" s="493" t="str">
        <f t="shared" si="19"/>
        <v/>
      </c>
      <c r="AC170" s="528" t="str">
        <f>IF(【2】見・謝金!AC170="","",【2】見・謝金!AC170)</f>
        <v/>
      </c>
      <c r="AD170" s="484" t="str">
        <f>IF(【2】見・謝金!AD170="","",【2】見・謝金!AD170)</f>
        <v/>
      </c>
      <c r="AE170" s="493" t="str">
        <f t="shared" si="20"/>
        <v/>
      </c>
      <c r="AF170" s="493"/>
      <c r="AG170" s="493" t="str">
        <f t="shared" si="21"/>
        <v/>
      </c>
      <c r="AH170" s="530" t="str">
        <f>IF(【2】見・謝金!$AH170="",IF($Q170="講習料",IF($E170="","",TIME(HOUR($G170-$E170),ROUNDUP(MINUTE($G170-$E170)/30,0)*30,0)*24),""),IF(OR(【2】見・謝金!$E170&lt;&gt;$E170,【2】見・謝金!$G170&lt;&gt;$G170),TIME(HOUR($G170-$E170),ROUNDUP(MINUTE($G170-$E170)/30,0)*30,0)*24,IF($Q170&lt;&gt;"講習料","",【2】見・謝金!$AH170)))</f>
        <v/>
      </c>
      <c r="AI170" s="526" t="str">
        <f>IF($AH170="","",IF(OR($O170="",$M170=""),"",IF($P170="サブ",VLOOKUP($O170,単価表!$A$34:$C$38,MATCH($M170,単価表!$A$34:$C$34,0),0)/2,VLOOKUP($O170,単価表!$A$34:$C$38,MATCH($M170,単価表!$A$34:$C$34,0),0))))</f>
        <v/>
      </c>
      <c r="AJ170" s="493" t="str">
        <f t="shared" si="22"/>
        <v/>
      </c>
      <c r="AK170" s="530" t="str">
        <f>IF(【2】見・謝金!$AK170="",IF($Q170="検討会(法人参加)",IF($E170="","",TIME(HOUR($G170-$E170),ROUNDUP(MINUTE($G170-$E170)/30,0)*30,0)*24),""),IF(OR(【2】見・謝金!$E170&lt;&gt;$E170,【2】見・謝金!$G170&lt;&gt;$G170),TIME(HOUR($G170-$E170),ROUNDUP(MINUTE($G170-$E170)/30,0)*30,0)*24,IF($Q170&lt;&gt;"検討会(法人参加)","",【2】見・謝金!$AK170)))</f>
        <v/>
      </c>
      <c r="AL170" s="593" t="str">
        <f>IF($AK170="","",IF(OR($O170="",$M170=""),"",VLOOKUP($O170,単価表!$A$34:$C$38,MATCH($M170,単価表!$A$34:$C$34,0),0)/2))</f>
        <v/>
      </c>
      <c r="AM170" s="493" t="str">
        <f t="shared" si="23"/>
        <v/>
      </c>
      <c r="AN170" s="529"/>
      <c r="AO170" s="508" t="str">
        <f>IF(【2】見・謝金!$AO170="","",【2】見・謝金!$AO170)</f>
        <v/>
      </c>
    </row>
    <row r="171" spans="4:41" ht="27.75" customHeight="1">
      <c r="D171" s="695" t="str">
        <f>IF(【2】見・謝金!D171="","",【2】見・謝金!D171)</f>
        <v/>
      </c>
      <c r="E171" s="531" t="str">
        <f>IF(【2】見・謝金!E171="","",【2】見・謝金!E171)</f>
        <v/>
      </c>
      <c r="F171" s="482" t="s">
        <v>258</v>
      </c>
      <c r="G171" s="483" t="str">
        <f>IF(【2】見・謝金!G171="","",【2】見・謝金!G171)</f>
        <v/>
      </c>
      <c r="H171" s="484" t="str">
        <f>IF(【2】見・謝金!H171="","",【2】見・謝金!H171)</f>
        <v/>
      </c>
      <c r="I171" s="1046" t="str">
        <f>IF(【2】見・謝金!I171="","",【2】見・謝金!I171)</f>
        <v/>
      </c>
      <c r="J171" s="1046"/>
      <c r="K171" s="496" t="str">
        <f>IF(【2】見・謝金!K171="","",【2】見・謝金!K171)</f>
        <v/>
      </c>
      <c r="L171" s="496" t="str">
        <f>IF(【2】見・謝金!L171="","",【2】見・謝金!L171)</f>
        <v/>
      </c>
      <c r="M171" s="485" t="str">
        <f>IF(【2】見・謝金!M171="","",【2】見・謝金!M171)</f>
        <v/>
      </c>
      <c r="N171" s="486" t="str">
        <f>IF(【2】見・謝金!N171="","",【2】見・謝金!N171)</f>
        <v/>
      </c>
      <c r="O171" s="523" t="str">
        <f>IF(【2】見・謝金!O171="","",【2】見・謝金!O171)</f>
        <v/>
      </c>
      <c r="P171" s="523" t="str">
        <f>IF(【2】見・謝金!P171="","",【2】見・謝金!P171)</f>
        <v/>
      </c>
      <c r="Q171" s="524" t="str">
        <f>IF(【2】見・謝金!Q171="","",【2】見・謝金!Q171)</f>
        <v/>
      </c>
      <c r="R171" s="525" t="str">
        <f>IF(【2】見・謝金!$R171="",IF($Q171="講師",IF($E171="","",TIME(HOUR($G171-$E171),ROUNDUP(MINUTE($G171-$E171)/30,0)*30,0)*24),""),IF(OR(【2】見・謝金!$E171&lt;&gt;$E171,【2】見・謝金!$G171&lt;&gt;$G171),TIME(HOUR($G171-$E171),ROUNDUP(MINUTE($G171-$E171)/30,0)*30,0)*24,IF($Q171&lt;&gt;"講師","",【2】見・謝金!$R171)))</f>
        <v/>
      </c>
      <c r="S171" s="526" t="str">
        <f>IF($R171="","",IF(OR($O171="",$M171=""),"",IF($P171="サブ",VLOOKUP($O171,単価表!$A$5:$C$14,MATCH($M171,単価表!$A$5:$C$5,0),0)/2,VLOOKUP($O171,単価表!$A$5:$C$14,MATCH($M171,単価表!$A$5:$C$5,0),0))))</f>
        <v/>
      </c>
      <c r="T171" s="493" t="str">
        <f t="shared" si="16"/>
        <v/>
      </c>
      <c r="U171" s="525" t="str">
        <f>IF(【2】見・謝金!$U171="",IF($Q171="検討会等参加",IF($E171="","",TIME(HOUR($G171-$E171),ROUNDUP(MINUTE($G171-$E171)/30,0)*30,0)*24),""),IF(OR(【2】見・謝金!$E171&lt;&gt;$E171,【2】見・謝金!$G171&lt;&gt;$G171),TIME(HOUR($G171-$E171),ROUNDUP(MINUTE($G171-$E171)/30,0)*30,0)*24,IF($Q171&lt;&gt;"検討会等参加","",【2】見・謝金!$U171)))</f>
        <v/>
      </c>
      <c r="V171" s="526" t="str">
        <f>IF($U171="","",IF(OR($M171="",$O171=""),"",VLOOKUP($O171,単価表!$A$5:$C$11,MATCH($M171,単価表!$A$5:$C$5,0),0)/2))</f>
        <v/>
      </c>
      <c r="W171" s="493" t="str">
        <f t="shared" si="17"/>
        <v/>
      </c>
      <c r="X171" s="486" t="str">
        <f>IF(【2】見・謝金!X171="","",【2】見・謝金!X171)</f>
        <v/>
      </c>
      <c r="Y171" s="527" t="str">
        <f>IF(【2】見・謝金!Y171="","",【2】見・謝金!Y171)</f>
        <v/>
      </c>
      <c r="Z171" s="485" t="str">
        <f>IF(【2】見・謝金!Z171="","",【2】見・謝金!Z171)</f>
        <v/>
      </c>
      <c r="AA171" s="493" t="str">
        <f t="shared" si="18"/>
        <v/>
      </c>
      <c r="AB171" s="493" t="str">
        <f t="shared" si="19"/>
        <v/>
      </c>
      <c r="AC171" s="528" t="str">
        <f>IF(【2】見・謝金!AC171="","",【2】見・謝金!AC171)</f>
        <v/>
      </c>
      <c r="AD171" s="484" t="str">
        <f>IF(【2】見・謝金!AD171="","",【2】見・謝金!AD171)</f>
        <v/>
      </c>
      <c r="AE171" s="493" t="str">
        <f t="shared" si="20"/>
        <v/>
      </c>
      <c r="AF171" s="493"/>
      <c r="AG171" s="493" t="str">
        <f t="shared" si="21"/>
        <v/>
      </c>
      <c r="AH171" s="525" t="str">
        <f>IF(【2】見・謝金!$AH171="",IF($Q171="講習料",IF($E171="","",TIME(HOUR($G171-$E171),ROUNDUP(MINUTE($G171-$E171)/30,0)*30,0)*24),""),IF(OR(【2】見・謝金!$E171&lt;&gt;$E171,【2】見・謝金!$G171&lt;&gt;$G171),TIME(HOUR($G171-$E171),ROUNDUP(MINUTE($G171-$E171)/30,0)*30,0)*24,IF($Q171&lt;&gt;"講習料","",【2】見・謝金!$AH171)))</f>
        <v/>
      </c>
      <c r="AI171" s="526" t="str">
        <f>IF($AH171="","",IF(OR($O171="",$M171=""),"",IF($P171="サブ",VLOOKUP($O171,単価表!$A$34:$C$38,MATCH($M171,単価表!$A$34:$C$34,0),0)/2,VLOOKUP($O171,単価表!$A$34:$C$38,MATCH($M171,単価表!$A$34:$C$34,0),0))))</f>
        <v/>
      </c>
      <c r="AJ171" s="493" t="str">
        <f t="shared" si="22"/>
        <v/>
      </c>
      <c r="AK171" s="525" t="str">
        <f>IF(【2】見・謝金!$AK171="",IF($Q171="検討会(法人参加)",IF($E171="","",TIME(HOUR($G171-$E171),ROUNDUP(MINUTE($G171-$E171)/30,0)*30,0)*24),""),IF(OR(【2】見・謝金!$E171&lt;&gt;$E171,【2】見・謝金!$G171&lt;&gt;$G171),TIME(HOUR($G171-$E171),ROUNDUP(MINUTE($G171-$E171)/30,0)*30,0)*24,IF($Q171&lt;&gt;"検討会(法人参加)","",【2】見・謝金!$AK171)))</f>
        <v/>
      </c>
      <c r="AL171" s="595" t="str">
        <f>IF($AK171="","",IF(OR($O171="",$M171=""),"",VLOOKUP($O171,単価表!$A$34:$C$38,MATCH($M171,単価表!$A$34:$C$34,0),0)/2))</f>
        <v/>
      </c>
      <c r="AM171" s="493" t="str">
        <f t="shared" si="23"/>
        <v/>
      </c>
      <c r="AN171" s="529"/>
      <c r="AO171" s="508" t="str">
        <f>IF(【2】見・謝金!$AO171="","",【2】見・謝金!$AO171)</f>
        <v/>
      </c>
    </row>
    <row r="172" spans="4:41" ht="27.75" customHeight="1">
      <c r="D172" s="695" t="str">
        <f>IF(【2】見・謝金!D172="","",【2】見・謝金!D172)</f>
        <v/>
      </c>
      <c r="E172" s="531" t="str">
        <f>IF(【2】見・謝金!E172="","",【2】見・謝金!E172)</f>
        <v/>
      </c>
      <c r="F172" s="482" t="s">
        <v>257</v>
      </c>
      <c r="G172" s="483" t="str">
        <f>IF(【2】見・謝金!G172="","",【2】見・謝金!G172)</f>
        <v/>
      </c>
      <c r="H172" s="484" t="str">
        <f>IF(【2】見・謝金!H172="","",【2】見・謝金!H172)</f>
        <v/>
      </c>
      <c r="I172" s="1046" t="str">
        <f>IF(【2】見・謝金!I172="","",【2】見・謝金!I172)</f>
        <v/>
      </c>
      <c r="J172" s="1046"/>
      <c r="K172" s="496" t="str">
        <f>IF(【2】見・謝金!K172="","",【2】見・謝金!K172)</f>
        <v/>
      </c>
      <c r="L172" s="496" t="str">
        <f>IF(【2】見・謝金!L172="","",【2】見・謝金!L172)</f>
        <v/>
      </c>
      <c r="M172" s="484" t="str">
        <f>IF(【2】見・謝金!M172="","",【2】見・謝金!M172)</f>
        <v/>
      </c>
      <c r="N172" s="486" t="str">
        <f>IF(【2】見・謝金!N172="","",【2】見・謝金!N172)</f>
        <v/>
      </c>
      <c r="O172" s="523" t="str">
        <f>IF(【2】見・謝金!O172="","",【2】見・謝金!O172)</f>
        <v/>
      </c>
      <c r="P172" s="523" t="str">
        <f>IF(【2】見・謝金!P172="","",【2】見・謝金!P172)</f>
        <v/>
      </c>
      <c r="Q172" s="524" t="str">
        <f>IF(【2】見・謝金!Q172="","",【2】見・謝金!Q172)</f>
        <v/>
      </c>
      <c r="R172" s="530" t="str">
        <f>IF(【2】見・謝金!$R172="",IF($Q172="講師",IF($E172="","",TIME(HOUR($G172-$E172),ROUNDUP(MINUTE($G172-$E172)/30,0)*30,0)*24),""),IF(OR(【2】見・謝金!$E172&lt;&gt;$E172,【2】見・謝金!$G172&lt;&gt;$G172),TIME(HOUR($G172-$E172),ROUNDUP(MINUTE($G172-$E172)/30,0)*30,0)*24,IF($Q172&lt;&gt;"講師","",【2】見・謝金!$R172)))</f>
        <v/>
      </c>
      <c r="S172" s="526" t="str">
        <f>IF($R172="","",IF(OR($O172="",$M172=""),"",IF($P172="サブ",VLOOKUP($O172,単価表!$A$5:$C$14,MATCH($M172,単価表!$A$5:$C$5,0),0)/2,VLOOKUP($O172,単価表!$A$5:$C$14,MATCH($M172,単価表!$A$5:$C$5,0),0))))</f>
        <v/>
      </c>
      <c r="T172" s="493" t="str">
        <f t="shared" si="16"/>
        <v/>
      </c>
      <c r="U172" s="530" t="str">
        <f>IF(【2】見・謝金!$U172="",IF($Q172="検討会等参加",IF($E172="","",TIME(HOUR($G172-$E172),ROUNDUP(MINUTE($G172-$E172)/30,0)*30,0)*24),""),IF(OR(【2】見・謝金!$E172&lt;&gt;$E172,【2】見・謝金!$G172&lt;&gt;$G172),TIME(HOUR($G172-$E172),ROUNDUP(MINUTE($G172-$E172)/30,0)*30,0)*24,IF($Q172&lt;&gt;"検討会等参加","",【2】見・謝金!$U172)))</f>
        <v/>
      </c>
      <c r="V172" s="526" t="str">
        <f>IF($U172="","",IF(OR($M172="",$O172=""),"",VLOOKUP($O172,単価表!$A$5:$C$11,MATCH($M172,単価表!$A$5:$C$5,0),0)/2))</f>
        <v/>
      </c>
      <c r="W172" s="493" t="str">
        <f t="shared" si="17"/>
        <v/>
      </c>
      <c r="X172" s="486" t="str">
        <f>IF(【2】見・謝金!X172="","",【2】見・謝金!X172)</f>
        <v/>
      </c>
      <c r="Y172" s="527" t="str">
        <f>IF(【2】見・謝金!Y172="","",【2】見・謝金!Y172)</f>
        <v/>
      </c>
      <c r="Z172" s="484" t="str">
        <f>IF(【2】見・謝金!Z172="","",【2】見・謝金!Z172)</f>
        <v/>
      </c>
      <c r="AA172" s="493" t="str">
        <f t="shared" si="18"/>
        <v/>
      </c>
      <c r="AB172" s="493" t="str">
        <f t="shared" si="19"/>
        <v/>
      </c>
      <c r="AC172" s="528" t="str">
        <f>IF(【2】見・謝金!AC172="","",【2】見・謝金!AC172)</f>
        <v/>
      </c>
      <c r="AD172" s="484" t="str">
        <f>IF(【2】見・謝金!AD172="","",【2】見・謝金!AD172)</f>
        <v/>
      </c>
      <c r="AE172" s="493" t="str">
        <f t="shared" si="20"/>
        <v/>
      </c>
      <c r="AF172" s="493"/>
      <c r="AG172" s="493" t="str">
        <f t="shared" si="21"/>
        <v/>
      </c>
      <c r="AH172" s="530" t="str">
        <f>IF(【2】見・謝金!$AH172="",IF($Q172="講習料",IF($E172="","",TIME(HOUR($G172-$E172),ROUNDUP(MINUTE($G172-$E172)/30,0)*30,0)*24),""),IF(OR(【2】見・謝金!$E172&lt;&gt;$E172,【2】見・謝金!$G172&lt;&gt;$G172),TIME(HOUR($G172-$E172),ROUNDUP(MINUTE($G172-$E172)/30,0)*30,0)*24,IF($Q172&lt;&gt;"講習料","",【2】見・謝金!$AH172)))</f>
        <v/>
      </c>
      <c r="AI172" s="526" t="str">
        <f>IF($AH172="","",IF(OR($O172="",$M172=""),"",IF($P172="サブ",VLOOKUP($O172,単価表!$A$34:$C$38,MATCH($M172,単価表!$A$34:$C$34,0),0)/2,VLOOKUP($O172,単価表!$A$34:$C$38,MATCH($M172,単価表!$A$34:$C$34,0),0))))</f>
        <v/>
      </c>
      <c r="AJ172" s="493" t="str">
        <f t="shared" si="22"/>
        <v/>
      </c>
      <c r="AK172" s="530" t="str">
        <f>IF(【2】見・謝金!$AK172="",IF($Q172="検討会(法人参加)",IF($E172="","",TIME(HOUR($G172-$E172),ROUNDUP(MINUTE($G172-$E172)/30,0)*30,0)*24),""),IF(OR(【2】見・謝金!$E172&lt;&gt;$E172,【2】見・謝金!$G172&lt;&gt;$G172),TIME(HOUR($G172-$E172),ROUNDUP(MINUTE($G172-$E172)/30,0)*30,0)*24,IF($Q172&lt;&gt;"検討会(法人参加)","",【2】見・謝金!$AK172)))</f>
        <v/>
      </c>
      <c r="AL172" s="593" t="str">
        <f>IF($AK172="","",IF(OR($O172="",$M172=""),"",VLOOKUP($O172,単価表!$A$34:$C$38,MATCH($M172,単価表!$A$34:$C$34,0),0)/2))</f>
        <v/>
      </c>
      <c r="AM172" s="493" t="str">
        <f t="shared" si="23"/>
        <v/>
      </c>
      <c r="AN172" s="529"/>
      <c r="AO172" s="508" t="str">
        <f>IF(【2】見・謝金!$AO172="","",【2】見・謝金!$AO172)</f>
        <v/>
      </c>
    </row>
    <row r="173" spans="4:41" ht="27.75" customHeight="1">
      <c r="D173" s="695" t="str">
        <f>IF(【2】見・謝金!D173="","",【2】見・謝金!D173)</f>
        <v/>
      </c>
      <c r="E173" s="531" t="str">
        <f>IF(【2】見・謝金!E173="","",【2】見・謝金!E173)</f>
        <v/>
      </c>
      <c r="F173" s="482" t="s">
        <v>258</v>
      </c>
      <c r="G173" s="483" t="str">
        <f>IF(【2】見・謝金!G173="","",【2】見・謝金!G173)</f>
        <v/>
      </c>
      <c r="H173" s="484" t="str">
        <f>IF(【2】見・謝金!H173="","",【2】見・謝金!H173)</f>
        <v/>
      </c>
      <c r="I173" s="1046" t="str">
        <f>IF(【2】見・謝金!I173="","",【2】見・謝金!I173)</f>
        <v/>
      </c>
      <c r="J173" s="1046"/>
      <c r="K173" s="496" t="str">
        <f>IF(【2】見・謝金!K173="","",【2】見・謝金!K173)</f>
        <v/>
      </c>
      <c r="L173" s="496" t="str">
        <f>IF(【2】見・謝金!L173="","",【2】見・謝金!L173)</f>
        <v/>
      </c>
      <c r="M173" s="485" t="str">
        <f>IF(【2】見・謝金!M173="","",【2】見・謝金!M173)</f>
        <v/>
      </c>
      <c r="N173" s="486" t="str">
        <f>IF(【2】見・謝金!N173="","",【2】見・謝金!N173)</f>
        <v/>
      </c>
      <c r="O173" s="523" t="str">
        <f>IF(【2】見・謝金!O173="","",【2】見・謝金!O173)</f>
        <v/>
      </c>
      <c r="P173" s="523" t="str">
        <f>IF(【2】見・謝金!P173="","",【2】見・謝金!P173)</f>
        <v/>
      </c>
      <c r="Q173" s="524" t="str">
        <f>IF(【2】見・謝金!Q173="","",【2】見・謝金!Q173)</f>
        <v/>
      </c>
      <c r="R173" s="525" t="str">
        <f>IF(【2】見・謝金!$R173="",IF($Q173="講師",IF($E173="","",TIME(HOUR($G173-$E173),ROUNDUP(MINUTE($G173-$E173)/30,0)*30,0)*24),""),IF(OR(【2】見・謝金!$E173&lt;&gt;$E173,【2】見・謝金!$G173&lt;&gt;$G173),TIME(HOUR($G173-$E173),ROUNDUP(MINUTE($G173-$E173)/30,0)*30,0)*24,IF($Q173&lt;&gt;"講師","",【2】見・謝金!$R173)))</f>
        <v/>
      </c>
      <c r="S173" s="526" t="str">
        <f>IF($R173="","",IF(OR($O173="",$M173=""),"",IF($P173="サブ",VLOOKUP($O173,単価表!$A$5:$C$14,MATCH($M173,単価表!$A$5:$C$5,0),0)/2,VLOOKUP($O173,単価表!$A$5:$C$14,MATCH($M173,単価表!$A$5:$C$5,0),0))))</f>
        <v/>
      </c>
      <c r="T173" s="493" t="str">
        <f t="shared" si="16"/>
        <v/>
      </c>
      <c r="U173" s="525" t="str">
        <f>IF(【2】見・謝金!$U173="",IF($Q173="検討会等参加",IF($E173="","",TIME(HOUR($G173-$E173),ROUNDUP(MINUTE($G173-$E173)/30,0)*30,0)*24),""),IF(OR(【2】見・謝金!$E173&lt;&gt;$E173,【2】見・謝金!$G173&lt;&gt;$G173),TIME(HOUR($G173-$E173),ROUNDUP(MINUTE($G173-$E173)/30,0)*30,0)*24,IF($Q173&lt;&gt;"検討会等参加","",【2】見・謝金!$U173)))</f>
        <v/>
      </c>
      <c r="V173" s="526" t="str">
        <f>IF($U173="","",IF(OR($M173="",$O173=""),"",VLOOKUP($O173,単価表!$A$5:$C$11,MATCH($M173,単価表!$A$5:$C$5,0),0)/2))</f>
        <v/>
      </c>
      <c r="W173" s="493" t="str">
        <f t="shared" si="17"/>
        <v/>
      </c>
      <c r="X173" s="486" t="str">
        <f>IF(【2】見・謝金!X173="","",【2】見・謝金!X173)</f>
        <v/>
      </c>
      <c r="Y173" s="527" t="str">
        <f>IF(【2】見・謝金!Y173="","",【2】見・謝金!Y173)</f>
        <v/>
      </c>
      <c r="Z173" s="485" t="str">
        <f>IF(【2】見・謝金!Z173="","",【2】見・謝金!Z173)</f>
        <v/>
      </c>
      <c r="AA173" s="493" t="str">
        <f t="shared" si="18"/>
        <v/>
      </c>
      <c r="AB173" s="493" t="str">
        <f t="shared" si="19"/>
        <v/>
      </c>
      <c r="AC173" s="528" t="str">
        <f>IF(【2】見・謝金!AC173="","",【2】見・謝金!AC173)</f>
        <v/>
      </c>
      <c r="AD173" s="484" t="str">
        <f>IF(【2】見・謝金!AD173="","",【2】見・謝金!AD173)</f>
        <v/>
      </c>
      <c r="AE173" s="493" t="str">
        <f t="shared" si="20"/>
        <v/>
      </c>
      <c r="AF173" s="493"/>
      <c r="AG173" s="493" t="str">
        <f t="shared" si="21"/>
        <v/>
      </c>
      <c r="AH173" s="525" t="str">
        <f>IF(【2】見・謝金!$AH173="",IF($Q173="講習料",IF($E173="","",TIME(HOUR($G173-$E173),ROUNDUP(MINUTE($G173-$E173)/30,0)*30,0)*24),""),IF(OR(【2】見・謝金!$E173&lt;&gt;$E173,【2】見・謝金!$G173&lt;&gt;$G173),TIME(HOUR($G173-$E173),ROUNDUP(MINUTE($G173-$E173)/30,0)*30,0)*24,IF($Q173&lt;&gt;"講習料","",【2】見・謝金!$AH173)))</f>
        <v/>
      </c>
      <c r="AI173" s="526" t="str">
        <f>IF($AH173="","",IF(OR($O173="",$M173=""),"",IF($P173="サブ",VLOOKUP($O173,単価表!$A$34:$C$38,MATCH($M173,単価表!$A$34:$C$34,0),0)/2,VLOOKUP($O173,単価表!$A$34:$C$38,MATCH($M173,単価表!$A$34:$C$34,0),0))))</f>
        <v/>
      </c>
      <c r="AJ173" s="493" t="str">
        <f t="shared" si="22"/>
        <v/>
      </c>
      <c r="AK173" s="525" t="str">
        <f>IF(【2】見・謝金!$AK173="",IF($Q173="検討会(法人参加)",IF($E173="","",TIME(HOUR($G173-$E173),ROUNDUP(MINUTE($G173-$E173)/30,0)*30,0)*24),""),IF(OR(【2】見・謝金!$E173&lt;&gt;$E173,【2】見・謝金!$G173&lt;&gt;$G173),TIME(HOUR($G173-$E173),ROUNDUP(MINUTE($G173-$E173)/30,0)*30,0)*24,IF($Q173&lt;&gt;"検討会(法人参加)","",【2】見・謝金!$AK173)))</f>
        <v/>
      </c>
      <c r="AL173" s="595" t="str">
        <f>IF($AK173="","",IF(OR($O173="",$M173=""),"",VLOOKUP($O173,単価表!$A$34:$C$38,MATCH($M173,単価表!$A$34:$C$34,0),0)/2))</f>
        <v/>
      </c>
      <c r="AM173" s="493" t="str">
        <f t="shared" si="23"/>
        <v/>
      </c>
      <c r="AN173" s="529"/>
      <c r="AO173" s="508" t="str">
        <f>IF(【2】見・謝金!$AO173="","",【2】見・謝金!$AO173)</f>
        <v/>
      </c>
    </row>
    <row r="174" spans="4:41" ht="27.75" customHeight="1">
      <c r="D174" s="695" t="str">
        <f>IF(【2】見・謝金!D174="","",【2】見・謝金!D174)</f>
        <v/>
      </c>
      <c r="E174" s="531" t="str">
        <f>IF(【2】見・謝金!E174="","",【2】見・謝金!E174)</f>
        <v/>
      </c>
      <c r="F174" s="482" t="s">
        <v>257</v>
      </c>
      <c r="G174" s="483" t="str">
        <f>IF(【2】見・謝金!G174="","",【2】見・謝金!G174)</f>
        <v/>
      </c>
      <c r="H174" s="484" t="str">
        <f>IF(【2】見・謝金!H174="","",【2】見・謝金!H174)</f>
        <v/>
      </c>
      <c r="I174" s="1046" t="str">
        <f>IF(【2】見・謝金!I174="","",【2】見・謝金!I174)</f>
        <v/>
      </c>
      <c r="J174" s="1046"/>
      <c r="K174" s="496" t="str">
        <f>IF(【2】見・謝金!K174="","",【2】見・謝金!K174)</f>
        <v/>
      </c>
      <c r="L174" s="496" t="str">
        <f>IF(【2】見・謝金!L174="","",【2】見・謝金!L174)</f>
        <v/>
      </c>
      <c r="M174" s="484" t="str">
        <f>IF(【2】見・謝金!M174="","",【2】見・謝金!M174)</f>
        <v/>
      </c>
      <c r="N174" s="486" t="str">
        <f>IF(【2】見・謝金!N174="","",【2】見・謝金!N174)</f>
        <v/>
      </c>
      <c r="O174" s="523" t="str">
        <f>IF(【2】見・謝金!O174="","",【2】見・謝金!O174)</f>
        <v/>
      </c>
      <c r="P174" s="523" t="str">
        <f>IF(【2】見・謝金!P174="","",【2】見・謝金!P174)</f>
        <v/>
      </c>
      <c r="Q174" s="524" t="str">
        <f>IF(【2】見・謝金!Q174="","",【2】見・謝金!Q174)</f>
        <v/>
      </c>
      <c r="R174" s="530" t="str">
        <f>IF(【2】見・謝金!$R174="",IF($Q174="講師",IF($E174="","",TIME(HOUR($G174-$E174),ROUNDUP(MINUTE($G174-$E174)/30,0)*30,0)*24),""),IF(OR(【2】見・謝金!$E174&lt;&gt;$E174,【2】見・謝金!$G174&lt;&gt;$G174),TIME(HOUR($G174-$E174),ROUNDUP(MINUTE($G174-$E174)/30,0)*30,0)*24,IF($Q174&lt;&gt;"講師","",【2】見・謝金!$R174)))</f>
        <v/>
      </c>
      <c r="S174" s="526" t="str">
        <f>IF($R174="","",IF(OR($O174="",$M174=""),"",IF($P174="サブ",VLOOKUP($O174,単価表!$A$5:$C$14,MATCH($M174,単価表!$A$5:$C$5,0),0)/2,VLOOKUP($O174,単価表!$A$5:$C$14,MATCH($M174,単価表!$A$5:$C$5,0),0))))</f>
        <v/>
      </c>
      <c r="T174" s="493" t="str">
        <f t="shared" si="16"/>
        <v/>
      </c>
      <c r="U174" s="530" t="str">
        <f>IF(【2】見・謝金!$U174="",IF($Q174="検討会等参加",IF($E174="","",TIME(HOUR($G174-$E174),ROUNDUP(MINUTE($G174-$E174)/30,0)*30,0)*24),""),IF(OR(【2】見・謝金!$E174&lt;&gt;$E174,【2】見・謝金!$G174&lt;&gt;$G174),TIME(HOUR($G174-$E174),ROUNDUP(MINUTE($G174-$E174)/30,0)*30,0)*24,IF($Q174&lt;&gt;"検討会等参加","",【2】見・謝金!$U174)))</f>
        <v/>
      </c>
      <c r="V174" s="526" t="str">
        <f>IF($U174="","",IF(OR($M174="",$O174=""),"",VLOOKUP($O174,単価表!$A$5:$C$11,MATCH($M174,単価表!$A$5:$C$5,0),0)/2))</f>
        <v/>
      </c>
      <c r="W174" s="493" t="str">
        <f t="shared" si="17"/>
        <v/>
      </c>
      <c r="X174" s="486" t="str">
        <f>IF(【2】見・謝金!X174="","",【2】見・謝金!X174)</f>
        <v/>
      </c>
      <c r="Y174" s="527" t="str">
        <f>IF(【2】見・謝金!Y174="","",【2】見・謝金!Y174)</f>
        <v/>
      </c>
      <c r="Z174" s="484" t="str">
        <f>IF(【2】見・謝金!Z174="","",【2】見・謝金!Z174)</f>
        <v/>
      </c>
      <c r="AA174" s="493" t="str">
        <f t="shared" si="18"/>
        <v/>
      </c>
      <c r="AB174" s="493" t="str">
        <f t="shared" si="19"/>
        <v/>
      </c>
      <c r="AC174" s="528" t="str">
        <f>IF(【2】見・謝金!AC174="","",【2】見・謝金!AC174)</f>
        <v/>
      </c>
      <c r="AD174" s="484" t="str">
        <f>IF(【2】見・謝金!AD174="","",【2】見・謝金!AD174)</f>
        <v/>
      </c>
      <c r="AE174" s="493" t="str">
        <f t="shared" si="20"/>
        <v/>
      </c>
      <c r="AF174" s="493"/>
      <c r="AG174" s="493" t="str">
        <f t="shared" si="21"/>
        <v/>
      </c>
      <c r="AH174" s="530" t="str">
        <f>IF(【2】見・謝金!$AH174="",IF($Q174="講習料",IF($E174="","",TIME(HOUR($G174-$E174),ROUNDUP(MINUTE($G174-$E174)/30,0)*30,0)*24),""),IF(OR(【2】見・謝金!$E174&lt;&gt;$E174,【2】見・謝金!$G174&lt;&gt;$G174),TIME(HOUR($G174-$E174),ROUNDUP(MINUTE($G174-$E174)/30,0)*30,0)*24,IF($Q174&lt;&gt;"講習料","",【2】見・謝金!$AH174)))</f>
        <v/>
      </c>
      <c r="AI174" s="526" t="str">
        <f>IF($AH174="","",IF(OR($O174="",$M174=""),"",IF($P174="サブ",VLOOKUP($O174,単価表!$A$34:$C$38,MATCH($M174,単価表!$A$34:$C$34,0),0)/2,VLOOKUP($O174,単価表!$A$34:$C$38,MATCH($M174,単価表!$A$34:$C$34,0),0))))</f>
        <v/>
      </c>
      <c r="AJ174" s="493" t="str">
        <f t="shared" si="22"/>
        <v/>
      </c>
      <c r="AK174" s="530" t="str">
        <f>IF(【2】見・謝金!$AK174="",IF($Q174="検討会(法人参加)",IF($E174="","",TIME(HOUR($G174-$E174),ROUNDUP(MINUTE($G174-$E174)/30,0)*30,0)*24),""),IF(OR(【2】見・謝金!$E174&lt;&gt;$E174,【2】見・謝金!$G174&lt;&gt;$G174),TIME(HOUR($G174-$E174),ROUNDUP(MINUTE($G174-$E174)/30,0)*30,0)*24,IF($Q174&lt;&gt;"検討会(法人参加)","",【2】見・謝金!$AK174)))</f>
        <v/>
      </c>
      <c r="AL174" s="593" t="str">
        <f>IF($AK174="","",IF(OR($O174="",$M174=""),"",VLOOKUP($O174,単価表!$A$34:$C$38,MATCH($M174,単価表!$A$34:$C$34,0),0)/2))</f>
        <v/>
      </c>
      <c r="AM174" s="493" t="str">
        <f t="shared" si="23"/>
        <v/>
      </c>
      <c r="AN174" s="529"/>
      <c r="AO174" s="508" t="str">
        <f>IF(【2】見・謝金!$AO174="","",【2】見・謝金!$AO174)</f>
        <v/>
      </c>
    </row>
    <row r="175" spans="4:41" ht="27.75" customHeight="1">
      <c r="D175" s="695" t="str">
        <f>IF(【2】見・謝金!D175="","",【2】見・謝金!D175)</f>
        <v/>
      </c>
      <c r="E175" s="531" t="str">
        <f>IF(【2】見・謝金!E175="","",【2】見・謝金!E175)</f>
        <v/>
      </c>
      <c r="F175" s="482" t="s">
        <v>258</v>
      </c>
      <c r="G175" s="483" t="str">
        <f>IF(【2】見・謝金!G175="","",【2】見・謝金!G175)</f>
        <v/>
      </c>
      <c r="H175" s="484" t="str">
        <f>IF(【2】見・謝金!H175="","",【2】見・謝金!H175)</f>
        <v/>
      </c>
      <c r="I175" s="1046" t="str">
        <f>IF(【2】見・謝金!I175="","",【2】見・謝金!I175)</f>
        <v/>
      </c>
      <c r="J175" s="1046"/>
      <c r="K175" s="496" t="str">
        <f>IF(【2】見・謝金!K175="","",【2】見・謝金!K175)</f>
        <v/>
      </c>
      <c r="L175" s="496" t="str">
        <f>IF(【2】見・謝金!L175="","",【2】見・謝金!L175)</f>
        <v/>
      </c>
      <c r="M175" s="485" t="str">
        <f>IF(【2】見・謝金!M175="","",【2】見・謝金!M175)</f>
        <v/>
      </c>
      <c r="N175" s="486" t="str">
        <f>IF(【2】見・謝金!N175="","",【2】見・謝金!N175)</f>
        <v/>
      </c>
      <c r="O175" s="523" t="str">
        <f>IF(【2】見・謝金!O175="","",【2】見・謝金!O175)</f>
        <v/>
      </c>
      <c r="P175" s="523" t="str">
        <f>IF(【2】見・謝金!P175="","",【2】見・謝金!P175)</f>
        <v/>
      </c>
      <c r="Q175" s="524" t="str">
        <f>IF(【2】見・謝金!Q175="","",【2】見・謝金!Q175)</f>
        <v/>
      </c>
      <c r="R175" s="525" t="str">
        <f>IF(【2】見・謝金!$R175="",IF($Q175="講師",IF($E175="","",TIME(HOUR($G175-$E175),ROUNDUP(MINUTE($G175-$E175)/30,0)*30,0)*24),""),IF(OR(【2】見・謝金!$E175&lt;&gt;$E175,【2】見・謝金!$G175&lt;&gt;$G175),TIME(HOUR($G175-$E175),ROUNDUP(MINUTE($G175-$E175)/30,0)*30,0)*24,IF($Q175&lt;&gt;"講師","",【2】見・謝金!$R175)))</f>
        <v/>
      </c>
      <c r="S175" s="526" t="str">
        <f>IF($R175="","",IF(OR($O175="",$M175=""),"",IF($P175="サブ",VLOOKUP($O175,単価表!$A$5:$C$14,MATCH($M175,単価表!$A$5:$C$5,0),0)/2,VLOOKUP($O175,単価表!$A$5:$C$14,MATCH($M175,単価表!$A$5:$C$5,0),0))))</f>
        <v/>
      </c>
      <c r="T175" s="493" t="str">
        <f t="shared" si="16"/>
        <v/>
      </c>
      <c r="U175" s="525" t="str">
        <f>IF(【2】見・謝金!$U175="",IF($Q175="検討会等参加",IF($E175="","",TIME(HOUR($G175-$E175),ROUNDUP(MINUTE($G175-$E175)/30,0)*30,0)*24),""),IF(OR(【2】見・謝金!$E175&lt;&gt;$E175,【2】見・謝金!$G175&lt;&gt;$G175),TIME(HOUR($G175-$E175),ROUNDUP(MINUTE($G175-$E175)/30,0)*30,0)*24,IF($Q175&lt;&gt;"検討会等参加","",【2】見・謝金!$U175)))</f>
        <v/>
      </c>
      <c r="V175" s="526" t="str">
        <f>IF($U175="","",IF(OR($M175="",$O175=""),"",VLOOKUP($O175,単価表!$A$5:$C$11,MATCH($M175,単価表!$A$5:$C$5,0),0)/2))</f>
        <v/>
      </c>
      <c r="W175" s="493" t="str">
        <f t="shared" si="17"/>
        <v/>
      </c>
      <c r="X175" s="486" t="str">
        <f>IF(【2】見・謝金!X175="","",【2】見・謝金!X175)</f>
        <v/>
      </c>
      <c r="Y175" s="527" t="str">
        <f>IF(【2】見・謝金!Y175="","",【2】見・謝金!Y175)</f>
        <v/>
      </c>
      <c r="Z175" s="485" t="str">
        <f>IF(【2】見・謝金!Z175="","",【2】見・謝金!Z175)</f>
        <v/>
      </c>
      <c r="AA175" s="493" t="str">
        <f t="shared" si="18"/>
        <v/>
      </c>
      <c r="AB175" s="493" t="str">
        <f t="shared" si="19"/>
        <v/>
      </c>
      <c r="AC175" s="528" t="str">
        <f>IF(【2】見・謝金!AC175="","",【2】見・謝金!AC175)</f>
        <v/>
      </c>
      <c r="AD175" s="484" t="str">
        <f>IF(【2】見・謝金!AD175="","",【2】見・謝金!AD175)</f>
        <v/>
      </c>
      <c r="AE175" s="493" t="str">
        <f t="shared" si="20"/>
        <v/>
      </c>
      <c r="AF175" s="493"/>
      <c r="AG175" s="493" t="str">
        <f t="shared" si="21"/>
        <v/>
      </c>
      <c r="AH175" s="525" t="str">
        <f>IF(【2】見・謝金!$AH175="",IF($Q175="講習料",IF($E175="","",TIME(HOUR($G175-$E175),ROUNDUP(MINUTE($G175-$E175)/30,0)*30,0)*24),""),IF(OR(【2】見・謝金!$E175&lt;&gt;$E175,【2】見・謝金!$G175&lt;&gt;$G175),TIME(HOUR($G175-$E175),ROUNDUP(MINUTE($G175-$E175)/30,0)*30,0)*24,IF($Q175&lt;&gt;"講習料","",【2】見・謝金!$AH175)))</f>
        <v/>
      </c>
      <c r="AI175" s="526" t="str">
        <f>IF($AH175="","",IF(OR($O175="",$M175=""),"",IF($P175="サブ",VLOOKUP($O175,単価表!$A$34:$C$38,MATCH($M175,単価表!$A$34:$C$34,0),0)/2,VLOOKUP($O175,単価表!$A$34:$C$38,MATCH($M175,単価表!$A$34:$C$34,0),0))))</f>
        <v/>
      </c>
      <c r="AJ175" s="493" t="str">
        <f t="shared" si="22"/>
        <v/>
      </c>
      <c r="AK175" s="525" t="str">
        <f>IF(【2】見・謝金!$AK175="",IF($Q175="検討会(法人参加)",IF($E175="","",TIME(HOUR($G175-$E175),ROUNDUP(MINUTE($G175-$E175)/30,0)*30,0)*24),""),IF(OR(【2】見・謝金!$E175&lt;&gt;$E175,【2】見・謝金!$G175&lt;&gt;$G175),TIME(HOUR($G175-$E175),ROUNDUP(MINUTE($G175-$E175)/30,0)*30,0)*24,IF($Q175&lt;&gt;"検討会(法人参加)","",【2】見・謝金!$AK175)))</f>
        <v/>
      </c>
      <c r="AL175" s="595" t="str">
        <f>IF($AK175="","",IF(OR($O175="",$M175=""),"",VLOOKUP($O175,単価表!$A$34:$C$38,MATCH($M175,単価表!$A$34:$C$34,0),0)/2))</f>
        <v/>
      </c>
      <c r="AM175" s="493" t="str">
        <f t="shared" si="23"/>
        <v/>
      </c>
      <c r="AN175" s="529"/>
      <c r="AO175" s="508" t="str">
        <f>IF(【2】見・謝金!$AO175="","",【2】見・謝金!$AO175)</f>
        <v/>
      </c>
    </row>
    <row r="176" spans="4:41" ht="27.75" customHeight="1">
      <c r="D176" s="695" t="str">
        <f>IF(【2】見・謝金!D176="","",【2】見・謝金!D176)</f>
        <v/>
      </c>
      <c r="E176" s="531" t="str">
        <f>IF(【2】見・謝金!E176="","",【2】見・謝金!E176)</f>
        <v/>
      </c>
      <c r="F176" s="482" t="s">
        <v>257</v>
      </c>
      <c r="G176" s="483" t="str">
        <f>IF(【2】見・謝金!G176="","",【2】見・謝金!G176)</f>
        <v/>
      </c>
      <c r="H176" s="484" t="str">
        <f>IF(【2】見・謝金!H176="","",【2】見・謝金!H176)</f>
        <v/>
      </c>
      <c r="I176" s="1046" t="str">
        <f>IF(【2】見・謝金!I176="","",【2】見・謝金!I176)</f>
        <v/>
      </c>
      <c r="J176" s="1046"/>
      <c r="K176" s="496" t="str">
        <f>IF(【2】見・謝金!K176="","",【2】見・謝金!K176)</f>
        <v/>
      </c>
      <c r="L176" s="496" t="str">
        <f>IF(【2】見・謝金!L176="","",【2】見・謝金!L176)</f>
        <v/>
      </c>
      <c r="M176" s="484" t="str">
        <f>IF(【2】見・謝金!M176="","",【2】見・謝金!M176)</f>
        <v/>
      </c>
      <c r="N176" s="486" t="str">
        <f>IF(【2】見・謝金!N176="","",【2】見・謝金!N176)</f>
        <v/>
      </c>
      <c r="O176" s="523" t="str">
        <f>IF(【2】見・謝金!O176="","",【2】見・謝金!O176)</f>
        <v/>
      </c>
      <c r="P176" s="523" t="str">
        <f>IF(【2】見・謝金!P176="","",【2】見・謝金!P176)</f>
        <v/>
      </c>
      <c r="Q176" s="524" t="str">
        <f>IF(【2】見・謝金!Q176="","",【2】見・謝金!Q176)</f>
        <v/>
      </c>
      <c r="R176" s="530" t="str">
        <f>IF(【2】見・謝金!$R176="",IF($Q176="講師",IF($E176="","",TIME(HOUR($G176-$E176),ROUNDUP(MINUTE($G176-$E176)/30,0)*30,0)*24),""),IF(OR(【2】見・謝金!$E176&lt;&gt;$E176,【2】見・謝金!$G176&lt;&gt;$G176),TIME(HOUR($G176-$E176),ROUNDUP(MINUTE($G176-$E176)/30,0)*30,0)*24,IF($Q176&lt;&gt;"講師","",【2】見・謝金!$R176)))</f>
        <v/>
      </c>
      <c r="S176" s="526" t="str">
        <f>IF($R176="","",IF(OR($O176="",$M176=""),"",IF($P176="サブ",VLOOKUP($O176,単価表!$A$5:$C$14,MATCH($M176,単価表!$A$5:$C$5,0),0)/2,VLOOKUP($O176,単価表!$A$5:$C$14,MATCH($M176,単価表!$A$5:$C$5,0),0))))</f>
        <v/>
      </c>
      <c r="T176" s="493" t="str">
        <f t="shared" si="16"/>
        <v/>
      </c>
      <c r="U176" s="530" t="str">
        <f>IF(【2】見・謝金!$U176="",IF($Q176="検討会等参加",IF($E176="","",TIME(HOUR($G176-$E176),ROUNDUP(MINUTE($G176-$E176)/30,0)*30,0)*24),""),IF(OR(【2】見・謝金!$E176&lt;&gt;$E176,【2】見・謝金!$G176&lt;&gt;$G176),TIME(HOUR($G176-$E176),ROUNDUP(MINUTE($G176-$E176)/30,0)*30,0)*24,IF($Q176&lt;&gt;"検討会等参加","",【2】見・謝金!$U176)))</f>
        <v/>
      </c>
      <c r="V176" s="526" t="str">
        <f>IF($U176="","",IF(OR($M176="",$O176=""),"",VLOOKUP($O176,単価表!$A$5:$C$11,MATCH($M176,単価表!$A$5:$C$5,0),0)/2))</f>
        <v/>
      </c>
      <c r="W176" s="493" t="str">
        <f t="shared" si="17"/>
        <v/>
      </c>
      <c r="X176" s="486" t="str">
        <f>IF(【2】見・謝金!X176="","",【2】見・謝金!X176)</f>
        <v/>
      </c>
      <c r="Y176" s="527" t="str">
        <f>IF(【2】見・謝金!Y176="","",【2】見・謝金!Y176)</f>
        <v/>
      </c>
      <c r="Z176" s="484" t="str">
        <f>IF(【2】見・謝金!Z176="","",【2】見・謝金!Z176)</f>
        <v/>
      </c>
      <c r="AA176" s="493" t="str">
        <f t="shared" si="18"/>
        <v/>
      </c>
      <c r="AB176" s="493" t="str">
        <f t="shared" si="19"/>
        <v/>
      </c>
      <c r="AC176" s="528" t="str">
        <f>IF(【2】見・謝金!AC176="","",【2】見・謝金!AC176)</f>
        <v/>
      </c>
      <c r="AD176" s="484" t="str">
        <f>IF(【2】見・謝金!AD176="","",【2】見・謝金!AD176)</f>
        <v/>
      </c>
      <c r="AE176" s="493" t="str">
        <f t="shared" si="20"/>
        <v/>
      </c>
      <c r="AF176" s="493"/>
      <c r="AG176" s="493" t="str">
        <f t="shared" si="21"/>
        <v/>
      </c>
      <c r="AH176" s="530" t="str">
        <f>IF(【2】見・謝金!$AH176="",IF($Q176="講習料",IF($E176="","",TIME(HOUR($G176-$E176),ROUNDUP(MINUTE($G176-$E176)/30,0)*30,0)*24),""),IF(OR(【2】見・謝金!$E176&lt;&gt;$E176,【2】見・謝金!$G176&lt;&gt;$G176),TIME(HOUR($G176-$E176),ROUNDUP(MINUTE($G176-$E176)/30,0)*30,0)*24,IF($Q176&lt;&gt;"講習料","",【2】見・謝金!$AH176)))</f>
        <v/>
      </c>
      <c r="AI176" s="526" t="str">
        <f>IF($AH176="","",IF(OR($O176="",$M176=""),"",IF($P176="サブ",VLOOKUP($O176,単価表!$A$34:$C$38,MATCH($M176,単価表!$A$34:$C$34,0),0)/2,VLOOKUP($O176,単価表!$A$34:$C$38,MATCH($M176,単価表!$A$34:$C$34,0),0))))</f>
        <v/>
      </c>
      <c r="AJ176" s="493" t="str">
        <f t="shared" si="22"/>
        <v/>
      </c>
      <c r="AK176" s="530" t="str">
        <f>IF(【2】見・謝金!$AK176="",IF($Q176="検討会(法人参加)",IF($E176="","",TIME(HOUR($G176-$E176),ROUNDUP(MINUTE($G176-$E176)/30,0)*30,0)*24),""),IF(OR(【2】見・謝金!$E176&lt;&gt;$E176,【2】見・謝金!$G176&lt;&gt;$G176),TIME(HOUR($G176-$E176),ROUNDUP(MINUTE($G176-$E176)/30,0)*30,0)*24,IF($Q176&lt;&gt;"検討会(法人参加)","",【2】見・謝金!$AK176)))</f>
        <v/>
      </c>
      <c r="AL176" s="593" t="str">
        <f>IF($AK176="","",IF(OR($O176="",$M176=""),"",VLOOKUP($O176,単価表!$A$34:$C$38,MATCH($M176,単価表!$A$34:$C$34,0),0)/2))</f>
        <v/>
      </c>
      <c r="AM176" s="493" t="str">
        <f t="shared" si="23"/>
        <v/>
      </c>
      <c r="AN176" s="529"/>
      <c r="AO176" s="508" t="str">
        <f>IF(【2】見・謝金!$AO176="","",【2】見・謝金!$AO176)</f>
        <v/>
      </c>
    </row>
    <row r="177" spans="3:41" ht="27.75" customHeight="1">
      <c r="D177" s="695" t="str">
        <f>IF(【2】見・謝金!D177="","",【2】見・謝金!D177)</f>
        <v/>
      </c>
      <c r="E177" s="531" t="str">
        <f>IF(【2】見・謝金!E177="","",【2】見・謝金!E177)</f>
        <v/>
      </c>
      <c r="F177" s="482" t="s">
        <v>258</v>
      </c>
      <c r="G177" s="483" t="str">
        <f>IF(【2】見・謝金!G177="","",【2】見・謝金!G177)</f>
        <v/>
      </c>
      <c r="H177" s="484" t="str">
        <f>IF(【2】見・謝金!H177="","",【2】見・謝金!H177)</f>
        <v/>
      </c>
      <c r="I177" s="1046" t="str">
        <f>IF(【2】見・謝金!I177="","",【2】見・謝金!I177)</f>
        <v/>
      </c>
      <c r="J177" s="1046"/>
      <c r="K177" s="496" t="str">
        <f>IF(【2】見・謝金!K177="","",【2】見・謝金!K177)</f>
        <v/>
      </c>
      <c r="L177" s="496" t="str">
        <f>IF(【2】見・謝金!L177="","",【2】見・謝金!L177)</f>
        <v/>
      </c>
      <c r="M177" s="485" t="str">
        <f>IF(【2】見・謝金!M177="","",【2】見・謝金!M177)</f>
        <v/>
      </c>
      <c r="N177" s="486" t="str">
        <f>IF(【2】見・謝金!N177="","",【2】見・謝金!N177)</f>
        <v/>
      </c>
      <c r="O177" s="523" t="str">
        <f>IF(【2】見・謝金!O177="","",【2】見・謝金!O177)</f>
        <v/>
      </c>
      <c r="P177" s="523" t="str">
        <f>IF(【2】見・謝金!P177="","",【2】見・謝金!P177)</f>
        <v/>
      </c>
      <c r="Q177" s="524" t="str">
        <f>IF(【2】見・謝金!Q177="","",【2】見・謝金!Q177)</f>
        <v/>
      </c>
      <c r="R177" s="525" t="str">
        <f>IF(【2】見・謝金!$R177="",IF($Q177="講師",IF($E177="","",TIME(HOUR($G177-$E177),ROUNDUP(MINUTE($G177-$E177)/30,0)*30,0)*24),""),IF(OR(【2】見・謝金!$E177&lt;&gt;$E177,【2】見・謝金!$G177&lt;&gt;$G177),TIME(HOUR($G177-$E177),ROUNDUP(MINUTE($G177-$E177)/30,0)*30,0)*24,IF($Q177&lt;&gt;"講師","",【2】見・謝金!$R177)))</f>
        <v/>
      </c>
      <c r="S177" s="526" t="str">
        <f>IF($R177="","",IF(OR($O177="",$M177=""),"",IF($P177="サブ",VLOOKUP($O177,単価表!$A$5:$C$14,MATCH($M177,単価表!$A$5:$C$5,0),0)/2,VLOOKUP($O177,単価表!$A$5:$C$14,MATCH($M177,単価表!$A$5:$C$5,0),0))))</f>
        <v/>
      </c>
      <c r="T177" s="493" t="str">
        <f t="shared" si="16"/>
        <v/>
      </c>
      <c r="U177" s="525" t="str">
        <f>IF(【2】見・謝金!$U177="",IF($Q177="検討会等参加",IF($E177="","",TIME(HOUR($G177-$E177),ROUNDUP(MINUTE($G177-$E177)/30,0)*30,0)*24),""),IF(OR(【2】見・謝金!$E177&lt;&gt;$E177,【2】見・謝金!$G177&lt;&gt;$G177),TIME(HOUR($G177-$E177),ROUNDUP(MINUTE($G177-$E177)/30,0)*30,0)*24,IF($Q177&lt;&gt;"検討会等参加","",【2】見・謝金!$U177)))</f>
        <v/>
      </c>
      <c r="V177" s="526" t="str">
        <f>IF($U177="","",IF(OR($M177="",$O177=""),"",VLOOKUP($O177,単価表!$A$5:$C$11,MATCH($M177,単価表!$A$5:$C$5,0),0)/2))</f>
        <v/>
      </c>
      <c r="W177" s="493" t="str">
        <f t="shared" si="17"/>
        <v/>
      </c>
      <c r="X177" s="486" t="str">
        <f>IF(【2】見・謝金!X177="","",【2】見・謝金!X177)</f>
        <v/>
      </c>
      <c r="Y177" s="527" t="str">
        <f>IF(【2】見・謝金!Y177="","",【2】見・謝金!Y177)</f>
        <v/>
      </c>
      <c r="Z177" s="485" t="str">
        <f>IF(【2】見・謝金!Z177="","",【2】見・謝金!Z177)</f>
        <v/>
      </c>
      <c r="AA177" s="493" t="str">
        <f t="shared" si="18"/>
        <v/>
      </c>
      <c r="AB177" s="493" t="str">
        <f t="shared" si="19"/>
        <v/>
      </c>
      <c r="AC177" s="528" t="str">
        <f>IF(【2】見・謝金!AC177="","",【2】見・謝金!AC177)</f>
        <v/>
      </c>
      <c r="AD177" s="484" t="str">
        <f>IF(【2】見・謝金!AD177="","",【2】見・謝金!AD177)</f>
        <v/>
      </c>
      <c r="AE177" s="493" t="str">
        <f t="shared" si="20"/>
        <v/>
      </c>
      <c r="AF177" s="493"/>
      <c r="AG177" s="493" t="str">
        <f t="shared" si="21"/>
        <v/>
      </c>
      <c r="AH177" s="525" t="str">
        <f>IF(【2】見・謝金!$AH177="",IF($Q177="講習料",IF($E177="","",TIME(HOUR($G177-$E177),ROUNDUP(MINUTE($G177-$E177)/30,0)*30,0)*24),""),IF(OR(【2】見・謝金!$E177&lt;&gt;$E177,【2】見・謝金!$G177&lt;&gt;$G177),TIME(HOUR($G177-$E177),ROUNDUP(MINUTE($G177-$E177)/30,0)*30,0)*24,IF($Q177&lt;&gt;"講習料","",【2】見・謝金!$AH177)))</f>
        <v/>
      </c>
      <c r="AI177" s="526" t="str">
        <f>IF($AH177="","",IF(OR($O177="",$M177=""),"",IF($P177="サブ",VLOOKUP($O177,単価表!$A$34:$C$38,MATCH($M177,単価表!$A$34:$C$34,0),0)/2,VLOOKUP($O177,単価表!$A$34:$C$38,MATCH($M177,単価表!$A$34:$C$34,0),0))))</f>
        <v/>
      </c>
      <c r="AJ177" s="493" t="str">
        <f t="shared" si="22"/>
        <v/>
      </c>
      <c r="AK177" s="525" t="str">
        <f>IF(【2】見・謝金!$AK177="",IF($Q177="検討会(法人参加)",IF($E177="","",TIME(HOUR($G177-$E177),ROUNDUP(MINUTE($G177-$E177)/30,0)*30,0)*24),""),IF(OR(【2】見・謝金!$E177&lt;&gt;$E177,【2】見・謝金!$G177&lt;&gt;$G177),TIME(HOUR($G177-$E177),ROUNDUP(MINUTE($G177-$E177)/30,0)*30,0)*24,IF($Q177&lt;&gt;"検討会(法人参加)","",【2】見・謝金!$AK177)))</f>
        <v/>
      </c>
      <c r="AL177" s="595" t="str">
        <f>IF($AK177="","",IF(OR($O177="",$M177=""),"",VLOOKUP($O177,単価表!$A$34:$C$38,MATCH($M177,単価表!$A$34:$C$34,0),0)/2))</f>
        <v/>
      </c>
      <c r="AM177" s="493" t="str">
        <f t="shared" si="23"/>
        <v/>
      </c>
      <c r="AN177" s="529"/>
      <c r="AO177" s="508" t="str">
        <f>IF(【2】見・謝金!$AO177="","",【2】見・謝金!$AO177)</f>
        <v/>
      </c>
    </row>
    <row r="178" spans="3:41" ht="27.75" customHeight="1">
      <c r="D178" s="695" t="str">
        <f>IF(【2】見・謝金!D178="","",【2】見・謝金!D178)</f>
        <v/>
      </c>
      <c r="E178" s="531" t="str">
        <f>IF(【2】見・謝金!E178="","",【2】見・謝金!E178)</f>
        <v/>
      </c>
      <c r="F178" s="482" t="s">
        <v>257</v>
      </c>
      <c r="G178" s="483" t="str">
        <f>IF(【2】見・謝金!G178="","",【2】見・謝金!G178)</f>
        <v/>
      </c>
      <c r="H178" s="484" t="str">
        <f>IF(【2】見・謝金!H178="","",【2】見・謝金!H178)</f>
        <v/>
      </c>
      <c r="I178" s="1046" t="str">
        <f>IF(【2】見・謝金!I178="","",【2】見・謝金!I178)</f>
        <v/>
      </c>
      <c r="J178" s="1046"/>
      <c r="K178" s="496" t="str">
        <f>IF(【2】見・謝金!K178="","",【2】見・謝金!K178)</f>
        <v/>
      </c>
      <c r="L178" s="496" t="str">
        <f>IF(【2】見・謝金!L178="","",【2】見・謝金!L178)</f>
        <v/>
      </c>
      <c r="M178" s="484" t="str">
        <f>IF(【2】見・謝金!M178="","",【2】見・謝金!M178)</f>
        <v/>
      </c>
      <c r="N178" s="486" t="str">
        <f>IF(【2】見・謝金!N178="","",【2】見・謝金!N178)</f>
        <v/>
      </c>
      <c r="O178" s="523" t="str">
        <f>IF(【2】見・謝金!O178="","",【2】見・謝金!O178)</f>
        <v/>
      </c>
      <c r="P178" s="523" t="str">
        <f>IF(【2】見・謝金!P178="","",【2】見・謝金!P178)</f>
        <v/>
      </c>
      <c r="Q178" s="524" t="str">
        <f>IF(【2】見・謝金!Q178="","",【2】見・謝金!Q178)</f>
        <v/>
      </c>
      <c r="R178" s="530" t="str">
        <f>IF(【2】見・謝金!$R178="",IF($Q178="講師",IF($E178="","",TIME(HOUR($G178-$E178),ROUNDUP(MINUTE($G178-$E178)/30,0)*30,0)*24),""),IF(OR(【2】見・謝金!$E178&lt;&gt;$E178,【2】見・謝金!$G178&lt;&gt;$G178),TIME(HOUR($G178-$E178),ROUNDUP(MINUTE($G178-$E178)/30,0)*30,0)*24,IF($Q178&lt;&gt;"講師","",【2】見・謝金!$R178)))</f>
        <v/>
      </c>
      <c r="S178" s="526" t="str">
        <f>IF($R178="","",IF(OR($O178="",$M178=""),"",IF($P178="サブ",VLOOKUP($O178,単価表!$A$5:$C$14,MATCH($M178,単価表!$A$5:$C$5,0),0)/2,VLOOKUP($O178,単価表!$A$5:$C$14,MATCH($M178,単価表!$A$5:$C$5,0),0))))</f>
        <v/>
      </c>
      <c r="T178" s="493" t="str">
        <f t="shared" si="16"/>
        <v/>
      </c>
      <c r="U178" s="530" t="str">
        <f>IF(【2】見・謝金!$U178="",IF($Q178="検討会等参加",IF($E178="","",TIME(HOUR($G178-$E178),ROUNDUP(MINUTE($G178-$E178)/30,0)*30,0)*24),""),IF(OR(【2】見・謝金!$E178&lt;&gt;$E178,【2】見・謝金!$G178&lt;&gt;$G178),TIME(HOUR($G178-$E178),ROUNDUP(MINUTE($G178-$E178)/30,0)*30,0)*24,IF($Q178&lt;&gt;"検討会等参加","",【2】見・謝金!$U178)))</f>
        <v/>
      </c>
      <c r="V178" s="526" t="str">
        <f>IF($U178="","",IF(OR($M178="",$O178=""),"",VLOOKUP($O178,単価表!$A$5:$C$11,MATCH($M178,単価表!$A$5:$C$5,0),0)/2))</f>
        <v/>
      </c>
      <c r="W178" s="493" t="str">
        <f t="shared" si="17"/>
        <v/>
      </c>
      <c r="X178" s="486" t="str">
        <f>IF(【2】見・謝金!X178="","",【2】見・謝金!X178)</f>
        <v/>
      </c>
      <c r="Y178" s="527" t="str">
        <f>IF(【2】見・謝金!Y178="","",【2】見・謝金!Y178)</f>
        <v/>
      </c>
      <c r="Z178" s="484" t="str">
        <f>IF(【2】見・謝金!Z178="","",【2】見・謝金!Z178)</f>
        <v/>
      </c>
      <c r="AA178" s="493" t="str">
        <f t="shared" si="18"/>
        <v/>
      </c>
      <c r="AB178" s="493" t="str">
        <f t="shared" si="19"/>
        <v/>
      </c>
      <c r="AC178" s="528" t="str">
        <f>IF(【2】見・謝金!AC178="","",【2】見・謝金!AC178)</f>
        <v/>
      </c>
      <c r="AD178" s="484" t="str">
        <f>IF(【2】見・謝金!AD178="","",【2】見・謝金!AD178)</f>
        <v/>
      </c>
      <c r="AE178" s="493" t="str">
        <f t="shared" si="20"/>
        <v/>
      </c>
      <c r="AF178" s="493"/>
      <c r="AG178" s="493" t="str">
        <f t="shared" si="21"/>
        <v/>
      </c>
      <c r="AH178" s="530" t="str">
        <f>IF(【2】見・謝金!$AH178="",IF($Q178="講習料",IF($E178="","",TIME(HOUR($G178-$E178),ROUNDUP(MINUTE($G178-$E178)/30,0)*30,0)*24),""),IF(OR(【2】見・謝金!$E178&lt;&gt;$E178,【2】見・謝金!$G178&lt;&gt;$G178),TIME(HOUR($G178-$E178),ROUNDUP(MINUTE($G178-$E178)/30,0)*30,0)*24,IF($Q178&lt;&gt;"講習料","",【2】見・謝金!$AH178)))</f>
        <v/>
      </c>
      <c r="AI178" s="526" t="str">
        <f>IF($AH178="","",IF(OR($O178="",$M178=""),"",IF($P178="サブ",VLOOKUP($O178,単価表!$A$34:$C$38,MATCH($M178,単価表!$A$34:$C$34,0),0)/2,VLOOKUP($O178,単価表!$A$34:$C$38,MATCH($M178,単価表!$A$34:$C$34,0),0))))</f>
        <v/>
      </c>
      <c r="AJ178" s="493" t="str">
        <f t="shared" si="22"/>
        <v/>
      </c>
      <c r="AK178" s="530" t="str">
        <f>IF(【2】見・謝金!$AK178="",IF($Q178="検討会(法人参加)",IF($E178="","",TIME(HOUR($G178-$E178),ROUNDUP(MINUTE($G178-$E178)/30,0)*30,0)*24),""),IF(OR(【2】見・謝金!$E178&lt;&gt;$E178,【2】見・謝金!$G178&lt;&gt;$G178),TIME(HOUR($G178-$E178),ROUNDUP(MINUTE($G178-$E178)/30,0)*30,0)*24,IF($Q178&lt;&gt;"検討会(法人参加)","",【2】見・謝金!$AK178)))</f>
        <v/>
      </c>
      <c r="AL178" s="593" t="str">
        <f>IF($AK178="","",IF(OR($O178="",$M178=""),"",VLOOKUP($O178,単価表!$A$34:$C$38,MATCH($M178,単価表!$A$34:$C$34,0),0)/2))</f>
        <v/>
      </c>
      <c r="AM178" s="493" t="str">
        <f t="shared" si="23"/>
        <v/>
      </c>
      <c r="AN178" s="529"/>
      <c r="AO178" s="508" t="str">
        <f>IF(【2】見・謝金!$AO178="","",【2】見・謝金!$AO178)</f>
        <v/>
      </c>
    </row>
    <row r="179" spans="3:41" ht="27.75" customHeight="1">
      <c r="D179" s="695" t="str">
        <f>IF(【2】見・謝金!D179="","",【2】見・謝金!D179)</f>
        <v/>
      </c>
      <c r="E179" s="531" t="str">
        <f>IF(【2】見・謝金!E179="","",【2】見・謝金!E179)</f>
        <v/>
      </c>
      <c r="F179" s="482" t="s">
        <v>258</v>
      </c>
      <c r="G179" s="483" t="str">
        <f>IF(【2】見・謝金!G179="","",【2】見・謝金!G179)</f>
        <v/>
      </c>
      <c r="H179" s="484" t="str">
        <f>IF(【2】見・謝金!H179="","",【2】見・謝金!H179)</f>
        <v/>
      </c>
      <c r="I179" s="1046" t="str">
        <f>IF(【2】見・謝金!I179="","",【2】見・謝金!I179)</f>
        <v/>
      </c>
      <c r="J179" s="1046"/>
      <c r="K179" s="496" t="str">
        <f>IF(【2】見・謝金!K179="","",【2】見・謝金!K179)</f>
        <v/>
      </c>
      <c r="L179" s="496" t="str">
        <f>IF(【2】見・謝金!L179="","",【2】見・謝金!L179)</f>
        <v/>
      </c>
      <c r="M179" s="485" t="str">
        <f>IF(【2】見・謝金!M179="","",【2】見・謝金!M179)</f>
        <v/>
      </c>
      <c r="N179" s="486" t="str">
        <f>IF(【2】見・謝金!N179="","",【2】見・謝金!N179)</f>
        <v/>
      </c>
      <c r="O179" s="523" t="str">
        <f>IF(【2】見・謝金!O179="","",【2】見・謝金!O179)</f>
        <v/>
      </c>
      <c r="P179" s="523" t="str">
        <f>IF(【2】見・謝金!P179="","",【2】見・謝金!P179)</f>
        <v/>
      </c>
      <c r="Q179" s="524" t="str">
        <f>IF(【2】見・謝金!Q179="","",【2】見・謝金!Q179)</f>
        <v/>
      </c>
      <c r="R179" s="525" t="str">
        <f>IF(【2】見・謝金!$R179="",IF($Q179="講師",IF($E179="","",TIME(HOUR($G179-$E179),ROUNDUP(MINUTE($G179-$E179)/30,0)*30,0)*24),""),IF(OR(【2】見・謝金!$E179&lt;&gt;$E179,【2】見・謝金!$G179&lt;&gt;$G179),TIME(HOUR($G179-$E179),ROUNDUP(MINUTE($G179-$E179)/30,0)*30,0)*24,IF($Q179&lt;&gt;"講師","",【2】見・謝金!$R179)))</f>
        <v/>
      </c>
      <c r="S179" s="526" t="str">
        <f>IF($R179="","",IF(OR($O179="",$M179=""),"",IF($P179="サブ",VLOOKUP($O179,単価表!$A$5:$C$14,MATCH($M179,単価表!$A$5:$C$5,0),0)/2,VLOOKUP($O179,単価表!$A$5:$C$14,MATCH($M179,単価表!$A$5:$C$5,0),0))))</f>
        <v/>
      </c>
      <c r="T179" s="493" t="str">
        <f t="shared" si="16"/>
        <v/>
      </c>
      <c r="U179" s="525" t="str">
        <f>IF(【2】見・謝金!$U179="",IF($Q179="検討会等参加",IF($E179="","",TIME(HOUR($G179-$E179),ROUNDUP(MINUTE($G179-$E179)/30,0)*30,0)*24),""),IF(OR(【2】見・謝金!$E179&lt;&gt;$E179,【2】見・謝金!$G179&lt;&gt;$G179),TIME(HOUR($G179-$E179),ROUNDUP(MINUTE($G179-$E179)/30,0)*30,0)*24,IF($Q179&lt;&gt;"検討会等参加","",【2】見・謝金!$U179)))</f>
        <v/>
      </c>
      <c r="V179" s="526" t="str">
        <f>IF($U179="","",IF(OR($M179="",$O179=""),"",VLOOKUP($O179,単価表!$A$5:$C$11,MATCH($M179,単価表!$A$5:$C$5,0),0)/2))</f>
        <v/>
      </c>
      <c r="W179" s="493" t="str">
        <f t="shared" si="17"/>
        <v/>
      </c>
      <c r="X179" s="486" t="str">
        <f>IF(【2】見・謝金!X179="","",【2】見・謝金!X179)</f>
        <v/>
      </c>
      <c r="Y179" s="527" t="str">
        <f>IF(【2】見・謝金!Y179="","",【2】見・謝金!Y179)</f>
        <v/>
      </c>
      <c r="Z179" s="485" t="str">
        <f>IF(【2】見・謝金!Z179="","",【2】見・謝金!Z179)</f>
        <v/>
      </c>
      <c r="AA179" s="493" t="str">
        <f t="shared" si="18"/>
        <v/>
      </c>
      <c r="AB179" s="493" t="str">
        <f t="shared" si="19"/>
        <v/>
      </c>
      <c r="AC179" s="528" t="str">
        <f>IF(【2】見・謝金!AC179="","",【2】見・謝金!AC179)</f>
        <v/>
      </c>
      <c r="AD179" s="484" t="str">
        <f>IF(【2】見・謝金!AD179="","",【2】見・謝金!AD179)</f>
        <v/>
      </c>
      <c r="AE179" s="493" t="str">
        <f t="shared" si="20"/>
        <v/>
      </c>
      <c r="AF179" s="493"/>
      <c r="AG179" s="493" t="str">
        <f t="shared" si="21"/>
        <v/>
      </c>
      <c r="AH179" s="525" t="str">
        <f>IF(【2】見・謝金!$AH179="",IF($Q179="講習料",IF($E179="","",TIME(HOUR($G179-$E179),ROUNDUP(MINUTE($G179-$E179)/30,0)*30,0)*24),""),IF(OR(【2】見・謝金!$E179&lt;&gt;$E179,【2】見・謝金!$G179&lt;&gt;$G179),TIME(HOUR($G179-$E179),ROUNDUP(MINUTE($G179-$E179)/30,0)*30,0)*24,IF($Q179&lt;&gt;"講習料","",【2】見・謝金!$AH179)))</f>
        <v/>
      </c>
      <c r="AI179" s="526" t="str">
        <f>IF($AH179="","",IF(OR($O179="",$M179=""),"",IF($P179="サブ",VLOOKUP($O179,単価表!$A$34:$C$38,MATCH($M179,単価表!$A$34:$C$34,0),0)/2,VLOOKUP($O179,単価表!$A$34:$C$38,MATCH($M179,単価表!$A$34:$C$34,0),0))))</f>
        <v/>
      </c>
      <c r="AJ179" s="493" t="str">
        <f t="shared" si="22"/>
        <v/>
      </c>
      <c r="AK179" s="525" t="str">
        <f>IF(【2】見・謝金!$AK179="",IF($Q179="検討会(法人参加)",IF($E179="","",TIME(HOUR($G179-$E179),ROUNDUP(MINUTE($G179-$E179)/30,0)*30,0)*24),""),IF(OR(【2】見・謝金!$E179&lt;&gt;$E179,【2】見・謝金!$G179&lt;&gt;$G179),TIME(HOUR($G179-$E179),ROUNDUP(MINUTE($G179-$E179)/30,0)*30,0)*24,IF($Q179&lt;&gt;"検討会(法人参加)","",【2】見・謝金!$AK179)))</f>
        <v/>
      </c>
      <c r="AL179" s="595" t="str">
        <f>IF($AK179="","",IF(OR($O179="",$M179=""),"",VLOOKUP($O179,単価表!$A$34:$C$38,MATCH($M179,単価表!$A$34:$C$34,0),0)/2))</f>
        <v/>
      </c>
      <c r="AM179" s="493" t="str">
        <f t="shared" si="23"/>
        <v/>
      </c>
      <c r="AN179" s="529"/>
      <c r="AO179" s="508" t="str">
        <f>IF(【2】見・謝金!$AO179="","",【2】見・謝金!$AO179)</f>
        <v/>
      </c>
    </row>
    <row r="180" spans="3:41" ht="27.75" customHeight="1">
      <c r="D180" s="695" t="str">
        <f>IF(【2】見・謝金!D180="","",【2】見・謝金!D180)</f>
        <v/>
      </c>
      <c r="E180" s="531" t="str">
        <f>IF(【2】見・謝金!E180="","",【2】見・謝金!E180)</f>
        <v/>
      </c>
      <c r="F180" s="482" t="s">
        <v>257</v>
      </c>
      <c r="G180" s="483" t="str">
        <f>IF(【2】見・謝金!G180="","",【2】見・謝金!G180)</f>
        <v/>
      </c>
      <c r="H180" s="484" t="str">
        <f>IF(【2】見・謝金!H180="","",【2】見・謝金!H180)</f>
        <v/>
      </c>
      <c r="I180" s="1046" t="str">
        <f>IF(【2】見・謝金!I180="","",【2】見・謝金!I180)</f>
        <v/>
      </c>
      <c r="J180" s="1046"/>
      <c r="K180" s="496" t="str">
        <f>IF(【2】見・謝金!K180="","",【2】見・謝金!K180)</f>
        <v/>
      </c>
      <c r="L180" s="496" t="str">
        <f>IF(【2】見・謝金!L180="","",【2】見・謝金!L180)</f>
        <v/>
      </c>
      <c r="M180" s="484" t="str">
        <f>IF(【2】見・謝金!M180="","",【2】見・謝金!M180)</f>
        <v/>
      </c>
      <c r="N180" s="486" t="str">
        <f>IF(【2】見・謝金!N180="","",【2】見・謝金!N180)</f>
        <v/>
      </c>
      <c r="O180" s="523" t="str">
        <f>IF(【2】見・謝金!O180="","",【2】見・謝金!O180)</f>
        <v/>
      </c>
      <c r="P180" s="523" t="str">
        <f>IF(【2】見・謝金!P180="","",【2】見・謝金!P180)</f>
        <v/>
      </c>
      <c r="Q180" s="524" t="str">
        <f>IF(【2】見・謝金!Q180="","",【2】見・謝金!Q180)</f>
        <v/>
      </c>
      <c r="R180" s="530" t="str">
        <f>IF(【2】見・謝金!$R180="",IF($Q180="講師",IF($E180="","",TIME(HOUR($G180-$E180),ROUNDUP(MINUTE($G180-$E180)/30,0)*30,0)*24),""),IF(OR(【2】見・謝金!$E180&lt;&gt;$E180,【2】見・謝金!$G180&lt;&gt;$G180),TIME(HOUR($G180-$E180),ROUNDUP(MINUTE($G180-$E180)/30,0)*30,0)*24,IF($Q180&lt;&gt;"講師","",【2】見・謝金!$R180)))</f>
        <v/>
      </c>
      <c r="S180" s="526" t="str">
        <f>IF($R180="","",IF(OR($O180="",$M180=""),"",IF($P180="サブ",VLOOKUP($O180,単価表!$A$5:$C$14,MATCH($M180,単価表!$A$5:$C$5,0),0)/2,VLOOKUP($O180,単価表!$A$5:$C$14,MATCH($M180,単価表!$A$5:$C$5,0),0))))</f>
        <v/>
      </c>
      <c r="T180" s="493" t="str">
        <f t="shared" si="16"/>
        <v/>
      </c>
      <c r="U180" s="530" t="str">
        <f>IF(【2】見・謝金!$U180="",IF($Q180="検討会等参加",IF($E180="","",TIME(HOUR($G180-$E180),ROUNDUP(MINUTE($G180-$E180)/30,0)*30,0)*24),""),IF(OR(【2】見・謝金!$E180&lt;&gt;$E180,【2】見・謝金!$G180&lt;&gt;$G180),TIME(HOUR($G180-$E180),ROUNDUP(MINUTE($G180-$E180)/30,0)*30,0)*24,IF($Q180&lt;&gt;"検討会等参加","",【2】見・謝金!$U180)))</f>
        <v/>
      </c>
      <c r="V180" s="526" t="str">
        <f>IF($U180="","",IF(OR($M180="",$O180=""),"",VLOOKUP($O180,単価表!$A$5:$C$11,MATCH($M180,単価表!$A$5:$C$5,0),0)/2))</f>
        <v/>
      </c>
      <c r="W180" s="493" t="str">
        <f t="shared" si="17"/>
        <v/>
      </c>
      <c r="X180" s="486" t="str">
        <f>IF(【2】見・謝金!X180="","",【2】見・謝金!X180)</f>
        <v/>
      </c>
      <c r="Y180" s="527" t="str">
        <f>IF(【2】見・謝金!Y180="","",【2】見・謝金!Y180)</f>
        <v/>
      </c>
      <c r="Z180" s="484" t="str">
        <f>IF(【2】見・謝金!Z180="","",【2】見・謝金!Z180)</f>
        <v/>
      </c>
      <c r="AA180" s="493" t="str">
        <f t="shared" si="18"/>
        <v/>
      </c>
      <c r="AB180" s="493" t="str">
        <f t="shared" si="19"/>
        <v/>
      </c>
      <c r="AC180" s="528" t="str">
        <f>IF(【2】見・謝金!AC180="","",【2】見・謝金!AC180)</f>
        <v/>
      </c>
      <c r="AD180" s="484" t="str">
        <f>IF(【2】見・謝金!AD180="","",【2】見・謝金!AD180)</f>
        <v/>
      </c>
      <c r="AE180" s="493" t="str">
        <f t="shared" si="20"/>
        <v/>
      </c>
      <c r="AF180" s="493"/>
      <c r="AG180" s="493" t="str">
        <f t="shared" si="21"/>
        <v/>
      </c>
      <c r="AH180" s="530" t="str">
        <f>IF(【2】見・謝金!$AH180="",IF($Q180="講習料",IF($E180="","",TIME(HOUR($G180-$E180),ROUNDUP(MINUTE($G180-$E180)/30,0)*30,0)*24),""),IF(OR(【2】見・謝金!$E180&lt;&gt;$E180,【2】見・謝金!$G180&lt;&gt;$G180),TIME(HOUR($G180-$E180),ROUNDUP(MINUTE($G180-$E180)/30,0)*30,0)*24,IF($Q180&lt;&gt;"講習料","",【2】見・謝金!$AH180)))</f>
        <v/>
      </c>
      <c r="AI180" s="526" t="str">
        <f>IF($AH180="","",IF(OR($O180="",$M180=""),"",IF($P180="サブ",VLOOKUP($O180,単価表!$A$34:$C$38,MATCH($M180,単価表!$A$34:$C$34,0),0)/2,VLOOKUP($O180,単価表!$A$34:$C$38,MATCH($M180,単価表!$A$34:$C$34,0),0))))</f>
        <v/>
      </c>
      <c r="AJ180" s="493" t="str">
        <f t="shared" si="22"/>
        <v/>
      </c>
      <c r="AK180" s="530" t="str">
        <f>IF(【2】見・謝金!$AK180="",IF($Q180="検討会(法人参加)",IF($E180="","",TIME(HOUR($G180-$E180),ROUNDUP(MINUTE($G180-$E180)/30,0)*30,0)*24),""),IF(OR(【2】見・謝金!$E180&lt;&gt;$E180,【2】見・謝金!$G180&lt;&gt;$G180),TIME(HOUR($G180-$E180),ROUNDUP(MINUTE($G180-$E180)/30,0)*30,0)*24,IF($Q180&lt;&gt;"検討会(法人参加)","",【2】見・謝金!$AK180)))</f>
        <v/>
      </c>
      <c r="AL180" s="593" t="str">
        <f>IF($AK180="","",IF(OR($O180="",$M180=""),"",VLOOKUP($O180,単価表!$A$34:$C$38,MATCH($M180,単価表!$A$34:$C$34,0),0)/2))</f>
        <v/>
      </c>
      <c r="AM180" s="493" t="str">
        <f t="shared" si="23"/>
        <v/>
      </c>
      <c r="AN180" s="529"/>
      <c r="AO180" s="508" t="str">
        <f>IF(【2】見・謝金!$AO180="","",【2】見・謝金!$AO180)</f>
        <v/>
      </c>
    </row>
    <row r="181" spans="3:41" ht="27.75" customHeight="1">
      <c r="D181" s="695" t="str">
        <f>IF(【2】見・謝金!D181="","",【2】見・謝金!D181)</f>
        <v/>
      </c>
      <c r="E181" s="531" t="str">
        <f>IF(【2】見・謝金!E181="","",【2】見・謝金!E181)</f>
        <v/>
      </c>
      <c r="F181" s="482" t="s">
        <v>258</v>
      </c>
      <c r="G181" s="483" t="str">
        <f>IF(【2】見・謝金!G181="","",【2】見・謝金!G181)</f>
        <v/>
      </c>
      <c r="H181" s="484" t="str">
        <f>IF(【2】見・謝金!H181="","",【2】見・謝金!H181)</f>
        <v/>
      </c>
      <c r="I181" s="1046" t="str">
        <f>IF(【2】見・謝金!I181="","",【2】見・謝金!I181)</f>
        <v/>
      </c>
      <c r="J181" s="1046"/>
      <c r="K181" s="496" t="str">
        <f>IF(【2】見・謝金!K181="","",【2】見・謝金!K181)</f>
        <v/>
      </c>
      <c r="L181" s="496" t="str">
        <f>IF(【2】見・謝金!L181="","",【2】見・謝金!L181)</f>
        <v/>
      </c>
      <c r="M181" s="485" t="str">
        <f>IF(【2】見・謝金!M181="","",【2】見・謝金!M181)</f>
        <v/>
      </c>
      <c r="N181" s="486" t="str">
        <f>IF(【2】見・謝金!N181="","",【2】見・謝金!N181)</f>
        <v/>
      </c>
      <c r="O181" s="523" t="str">
        <f>IF(【2】見・謝金!O181="","",【2】見・謝金!O181)</f>
        <v/>
      </c>
      <c r="P181" s="523" t="str">
        <f>IF(【2】見・謝金!P181="","",【2】見・謝金!P181)</f>
        <v/>
      </c>
      <c r="Q181" s="524" t="str">
        <f>IF(【2】見・謝金!Q181="","",【2】見・謝金!Q181)</f>
        <v/>
      </c>
      <c r="R181" s="525" t="str">
        <f>IF(【2】見・謝金!$R181="",IF($Q181="講師",IF($E181="","",TIME(HOUR($G181-$E181),ROUNDUP(MINUTE($G181-$E181)/30,0)*30,0)*24),""),IF(OR(【2】見・謝金!$E181&lt;&gt;$E181,【2】見・謝金!$G181&lt;&gt;$G181),TIME(HOUR($G181-$E181),ROUNDUP(MINUTE($G181-$E181)/30,0)*30,0)*24,IF($Q181&lt;&gt;"講師","",【2】見・謝金!$R181)))</f>
        <v/>
      </c>
      <c r="S181" s="526" t="str">
        <f>IF($R181="","",IF(OR($O181="",$M181=""),"",IF($P181="サブ",VLOOKUP($O181,単価表!$A$5:$C$14,MATCH($M181,単価表!$A$5:$C$5,0),0)/2,VLOOKUP($O181,単価表!$A$5:$C$14,MATCH($M181,単価表!$A$5:$C$5,0),0))))</f>
        <v/>
      </c>
      <c r="T181" s="493" t="str">
        <f t="shared" si="16"/>
        <v/>
      </c>
      <c r="U181" s="525" t="str">
        <f>IF(【2】見・謝金!$U181="",IF($Q181="検討会等参加",IF($E181="","",TIME(HOUR($G181-$E181),ROUNDUP(MINUTE($G181-$E181)/30,0)*30,0)*24),""),IF(OR(【2】見・謝金!$E181&lt;&gt;$E181,【2】見・謝金!$G181&lt;&gt;$G181),TIME(HOUR($G181-$E181),ROUNDUP(MINUTE($G181-$E181)/30,0)*30,0)*24,IF($Q181&lt;&gt;"検討会等参加","",【2】見・謝金!$U181)))</f>
        <v/>
      </c>
      <c r="V181" s="526" t="str">
        <f>IF($U181="","",IF(OR($M181="",$O181=""),"",VLOOKUP($O181,単価表!$A$5:$C$11,MATCH($M181,単価表!$A$5:$C$5,0),0)/2))</f>
        <v/>
      </c>
      <c r="W181" s="493" t="str">
        <f t="shared" si="17"/>
        <v/>
      </c>
      <c r="X181" s="486" t="str">
        <f>IF(【2】見・謝金!X181="","",【2】見・謝金!X181)</f>
        <v/>
      </c>
      <c r="Y181" s="527" t="str">
        <f>IF(【2】見・謝金!Y181="","",【2】見・謝金!Y181)</f>
        <v/>
      </c>
      <c r="Z181" s="485" t="str">
        <f>IF(【2】見・謝金!Z181="","",【2】見・謝金!Z181)</f>
        <v/>
      </c>
      <c r="AA181" s="493" t="str">
        <f t="shared" si="18"/>
        <v/>
      </c>
      <c r="AB181" s="493" t="str">
        <f t="shared" si="19"/>
        <v/>
      </c>
      <c r="AC181" s="528" t="str">
        <f>IF(【2】見・謝金!AC181="","",【2】見・謝金!AC181)</f>
        <v/>
      </c>
      <c r="AD181" s="484" t="str">
        <f>IF(【2】見・謝金!AD181="","",【2】見・謝金!AD181)</f>
        <v/>
      </c>
      <c r="AE181" s="493" t="str">
        <f t="shared" si="20"/>
        <v/>
      </c>
      <c r="AF181" s="493"/>
      <c r="AG181" s="493" t="str">
        <f t="shared" si="21"/>
        <v/>
      </c>
      <c r="AH181" s="525" t="str">
        <f>IF(【2】見・謝金!$AH181="",IF($Q181="講習料",IF($E181="","",TIME(HOUR($G181-$E181),ROUNDUP(MINUTE($G181-$E181)/30,0)*30,0)*24),""),IF(OR(【2】見・謝金!$E181&lt;&gt;$E181,【2】見・謝金!$G181&lt;&gt;$G181),TIME(HOUR($G181-$E181),ROUNDUP(MINUTE($G181-$E181)/30,0)*30,0)*24,IF($Q181&lt;&gt;"講習料","",【2】見・謝金!$AH181)))</f>
        <v/>
      </c>
      <c r="AI181" s="526" t="str">
        <f>IF($AH181="","",IF(OR($O181="",$M181=""),"",IF($P181="サブ",VLOOKUP($O181,単価表!$A$34:$C$38,MATCH($M181,単価表!$A$34:$C$34,0),0)/2,VLOOKUP($O181,単価表!$A$34:$C$38,MATCH($M181,単価表!$A$34:$C$34,0),0))))</f>
        <v/>
      </c>
      <c r="AJ181" s="493" t="str">
        <f t="shared" si="22"/>
        <v/>
      </c>
      <c r="AK181" s="525" t="str">
        <f>IF(【2】見・謝金!$AK181="",IF($Q181="検討会(法人参加)",IF($E181="","",TIME(HOUR($G181-$E181),ROUNDUP(MINUTE($G181-$E181)/30,0)*30,0)*24),""),IF(OR(【2】見・謝金!$E181&lt;&gt;$E181,【2】見・謝金!$G181&lt;&gt;$G181),TIME(HOUR($G181-$E181),ROUNDUP(MINUTE($G181-$E181)/30,0)*30,0)*24,IF($Q181&lt;&gt;"検討会(法人参加)","",【2】見・謝金!$AK181)))</f>
        <v/>
      </c>
      <c r="AL181" s="595" t="str">
        <f>IF($AK181="","",IF(OR($O181="",$M181=""),"",VLOOKUP($O181,単価表!$A$34:$C$38,MATCH($M181,単価表!$A$34:$C$34,0),0)/2))</f>
        <v/>
      </c>
      <c r="AM181" s="493" t="str">
        <f t="shared" si="23"/>
        <v/>
      </c>
      <c r="AN181" s="529"/>
      <c r="AO181" s="508" t="str">
        <f>IF(【2】見・謝金!$AO181="","",【2】見・謝金!$AO181)</f>
        <v/>
      </c>
    </row>
    <row r="182" spans="3:41" ht="27.75" customHeight="1">
      <c r="D182" s="695" t="str">
        <f>IF(【2】見・謝金!D182="","",【2】見・謝金!D182)</f>
        <v/>
      </c>
      <c r="E182" s="531" t="str">
        <f>IF(【2】見・謝金!E182="","",【2】見・謝金!E182)</f>
        <v/>
      </c>
      <c r="F182" s="482" t="s">
        <v>257</v>
      </c>
      <c r="G182" s="483" t="str">
        <f>IF(【2】見・謝金!G182="","",【2】見・謝金!G182)</f>
        <v/>
      </c>
      <c r="H182" s="484" t="str">
        <f>IF(【2】見・謝金!H182="","",【2】見・謝金!H182)</f>
        <v/>
      </c>
      <c r="I182" s="1046" t="str">
        <f>IF(【2】見・謝金!I182="","",【2】見・謝金!I182)</f>
        <v/>
      </c>
      <c r="J182" s="1046"/>
      <c r="K182" s="496" t="str">
        <f>IF(【2】見・謝金!K182="","",【2】見・謝金!K182)</f>
        <v/>
      </c>
      <c r="L182" s="496" t="str">
        <f>IF(【2】見・謝金!L182="","",【2】見・謝金!L182)</f>
        <v/>
      </c>
      <c r="M182" s="484" t="str">
        <f>IF(【2】見・謝金!M182="","",【2】見・謝金!M182)</f>
        <v/>
      </c>
      <c r="N182" s="486" t="str">
        <f>IF(【2】見・謝金!N182="","",【2】見・謝金!N182)</f>
        <v/>
      </c>
      <c r="O182" s="523" t="str">
        <f>IF(【2】見・謝金!O182="","",【2】見・謝金!O182)</f>
        <v/>
      </c>
      <c r="P182" s="523" t="str">
        <f>IF(【2】見・謝金!P182="","",【2】見・謝金!P182)</f>
        <v/>
      </c>
      <c r="Q182" s="524" t="str">
        <f>IF(【2】見・謝金!Q182="","",【2】見・謝金!Q182)</f>
        <v/>
      </c>
      <c r="R182" s="530" t="str">
        <f>IF(【2】見・謝金!$R182="",IF($Q182="講師",IF($E182="","",TIME(HOUR($G182-$E182),ROUNDUP(MINUTE($G182-$E182)/30,0)*30,0)*24),""),IF(OR(【2】見・謝金!$E182&lt;&gt;$E182,【2】見・謝金!$G182&lt;&gt;$G182),TIME(HOUR($G182-$E182),ROUNDUP(MINUTE($G182-$E182)/30,0)*30,0)*24,IF($Q182&lt;&gt;"講師","",【2】見・謝金!$R182)))</f>
        <v/>
      </c>
      <c r="S182" s="526" t="str">
        <f>IF($R182="","",IF(OR($O182="",$M182=""),"",IF($P182="サブ",VLOOKUP($O182,単価表!$A$5:$C$14,MATCH($M182,単価表!$A$5:$C$5,0),0)/2,VLOOKUP($O182,単価表!$A$5:$C$14,MATCH($M182,単価表!$A$5:$C$5,0),0))))</f>
        <v/>
      </c>
      <c r="T182" s="493" t="str">
        <f t="shared" si="16"/>
        <v/>
      </c>
      <c r="U182" s="530" t="str">
        <f>IF(【2】見・謝金!$U182="",IF($Q182="検討会等参加",IF($E182="","",TIME(HOUR($G182-$E182),ROUNDUP(MINUTE($G182-$E182)/30,0)*30,0)*24),""),IF(OR(【2】見・謝金!$E182&lt;&gt;$E182,【2】見・謝金!$G182&lt;&gt;$G182),TIME(HOUR($G182-$E182),ROUNDUP(MINUTE($G182-$E182)/30,0)*30,0)*24,IF($Q182&lt;&gt;"検討会等参加","",【2】見・謝金!$U182)))</f>
        <v/>
      </c>
      <c r="V182" s="526" t="str">
        <f>IF($U182="","",IF(OR($M182="",$O182=""),"",VLOOKUP($O182,単価表!$A$5:$C$11,MATCH($M182,単価表!$A$5:$C$5,0),0)/2))</f>
        <v/>
      </c>
      <c r="W182" s="493" t="str">
        <f t="shared" si="17"/>
        <v/>
      </c>
      <c r="X182" s="486" t="str">
        <f>IF(【2】見・謝金!X182="","",【2】見・謝金!X182)</f>
        <v/>
      </c>
      <c r="Y182" s="527" t="str">
        <f>IF(【2】見・謝金!Y182="","",【2】見・謝金!Y182)</f>
        <v/>
      </c>
      <c r="Z182" s="484" t="str">
        <f>IF(【2】見・謝金!Z182="","",【2】見・謝金!Z182)</f>
        <v/>
      </c>
      <c r="AA182" s="493" t="str">
        <f t="shared" si="18"/>
        <v/>
      </c>
      <c r="AB182" s="493" t="str">
        <f t="shared" si="19"/>
        <v/>
      </c>
      <c r="AC182" s="528" t="str">
        <f>IF(【2】見・謝金!AC182="","",【2】見・謝金!AC182)</f>
        <v/>
      </c>
      <c r="AD182" s="484" t="str">
        <f>IF(【2】見・謝金!AD182="","",【2】見・謝金!AD182)</f>
        <v/>
      </c>
      <c r="AE182" s="493" t="str">
        <f t="shared" si="20"/>
        <v/>
      </c>
      <c r="AF182" s="493"/>
      <c r="AG182" s="493" t="str">
        <f t="shared" si="21"/>
        <v/>
      </c>
      <c r="AH182" s="530" t="str">
        <f>IF(【2】見・謝金!$AH182="",IF($Q182="講習料",IF($E182="","",TIME(HOUR($G182-$E182),ROUNDUP(MINUTE($G182-$E182)/30,0)*30,0)*24),""),IF(OR(【2】見・謝金!$E182&lt;&gt;$E182,【2】見・謝金!$G182&lt;&gt;$G182),TIME(HOUR($G182-$E182),ROUNDUP(MINUTE($G182-$E182)/30,0)*30,0)*24,IF($Q182&lt;&gt;"講習料","",【2】見・謝金!$AH182)))</f>
        <v/>
      </c>
      <c r="AI182" s="526" t="str">
        <f>IF($AH182="","",IF(OR($O182="",$M182=""),"",IF($P182="サブ",VLOOKUP($O182,単価表!$A$34:$C$38,MATCH($M182,単価表!$A$34:$C$34,0),0)/2,VLOOKUP($O182,単価表!$A$34:$C$38,MATCH($M182,単価表!$A$34:$C$34,0),0))))</f>
        <v/>
      </c>
      <c r="AJ182" s="493" t="str">
        <f t="shared" si="22"/>
        <v/>
      </c>
      <c r="AK182" s="530" t="str">
        <f>IF(【2】見・謝金!$AK182="",IF($Q182="検討会(法人参加)",IF($E182="","",TIME(HOUR($G182-$E182),ROUNDUP(MINUTE($G182-$E182)/30,0)*30,0)*24),""),IF(OR(【2】見・謝金!$E182&lt;&gt;$E182,【2】見・謝金!$G182&lt;&gt;$G182),TIME(HOUR($G182-$E182),ROUNDUP(MINUTE($G182-$E182)/30,0)*30,0)*24,IF($Q182&lt;&gt;"検討会(法人参加)","",【2】見・謝金!$AK182)))</f>
        <v/>
      </c>
      <c r="AL182" s="593" t="str">
        <f>IF($AK182="","",IF(OR($O182="",$M182=""),"",VLOOKUP($O182,単価表!$A$34:$C$38,MATCH($M182,単価表!$A$34:$C$34,0),0)/2))</f>
        <v/>
      </c>
      <c r="AM182" s="493" t="str">
        <f t="shared" si="23"/>
        <v/>
      </c>
      <c r="AN182" s="529"/>
      <c r="AO182" s="508" t="str">
        <f>IF(【2】見・謝金!$AO182="","",【2】見・謝金!$AO182)</f>
        <v/>
      </c>
    </row>
    <row r="183" spans="3:41" ht="27.75" customHeight="1">
      <c r="D183" s="695" t="str">
        <f>IF(【2】見・謝金!D183="","",【2】見・謝金!D183)</f>
        <v/>
      </c>
      <c r="E183" s="531" t="str">
        <f>IF(【2】見・謝金!E183="","",【2】見・謝金!E183)</f>
        <v/>
      </c>
      <c r="F183" s="482" t="s">
        <v>258</v>
      </c>
      <c r="G183" s="483" t="str">
        <f>IF(【2】見・謝金!G183="","",【2】見・謝金!G183)</f>
        <v/>
      </c>
      <c r="H183" s="484" t="str">
        <f>IF(【2】見・謝金!H183="","",【2】見・謝金!H183)</f>
        <v/>
      </c>
      <c r="I183" s="1046" t="str">
        <f>IF(【2】見・謝金!I183="","",【2】見・謝金!I183)</f>
        <v/>
      </c>
      <c r="J183" s="1046"/>
      <c r="K183" s="496" t="str">
        <f>IF(【2】見・謝金!K183="","",【2】見・謝金!K183)</f>
        <v/>
      </c>
      <c r="L183" s="496" t="str">
        <f>IF(【2】見・謝金!L183="","",【2】見・謝金!L183)</f>
        <v/>
      </c>
      <c r="M183" s="485" t="str">
        <f>IF(【2】見・謝金!M183="","",【2】見・謝金!M183)</f>
        <v/>
      </c>
      <c r="N183" s="486" t="str">
        <f>IF(【2】見・謝金!N183="","",【2】見・謝金!N183)</f>
        <v/>
      </c>
      <c r="O183" s="523" t="str">
        <f>IF(【2】見・謝金!O183="","",【2】見・謝金!O183)</f>
        <v/>
      </c>
      <c r="P183" s="523" t="str">
        <f>IF(【2】見・謝金!P183="","",【2】見・謝金!P183)</f>
        <v/>
      </c>
      <c r="Q183" s="524" t="str">
        <f>IF(【2】見・謝金!Q183="","",【2】見・謝金!Q183)</f>
        <v/>
      </c>
      <c r="R183" s="525" t="str">
        <f>IF(【2】見・謝金!$R183="",IF($Q183="講師",IF($E183="","",TIME(HOUR($G183-$E183),ROUNDUP(MINUTE($G183-$E183)/30,0)*30,0)*24),""),IF(OR(【2】見・謝金!$E183&lt;&gt;$E183,【2】見・謝金!$G183&lt;&gt;$G183),TIME(HOUR($G183-$E183),ROUNDUP(MINUTE($G183-$E183)/30,0)*30,0)*24,IF($Q183&lt;&gt;"講師","",【2】見・謝金!$R183)))</f>
        <v/>
      </c>
      <c r="S183" s="526" t="str">
        <f>IF($R183="","",IF(OR($O183="",$M183=""),"",IF($P183="サブ",VLOOKUP($O183,単価表!$A$5:$C$14,MATCH($M183,単価表!$A$5:$C$5,0),0)/2,VLOOKUP($O183,単価表!$A$5:$C$14,MATCH($M183,単価表!$A$5:$C$5,0),0))))</f>
        <v/>
      </c>
      <c r="T183" s="493" t="str">
        <f t="shared" si="16"/>
        <v/>
      </c>
      <c r="U183" s="525" t="str">
        <f>IF(【2】見・謝金!$U183="",IF($Q183="検討会等参加",IF($E183="","",TIME(HOUR($G183-$E183),ROUNDUP(MINUTE($G183-$E183)/30,0)*30,0)*24),""),IF(OR(【2】見・謝金!$E183&lt;&gt;$E183,【2】見・謝金!$G183&lt;&gt;$G183),TIME(HOUR($G183-$E183),ROUNDUP(MINUTE($G183-$E183)/30,0)*30,0)*24,IF($Q183&lt;&gt;"検討会等参加","",【2】見・謝金!$U183)))</f>
        <v/>
      </c>
      <c r="V183" s="526" t="str">
        <f>IF($U183="","",IF(OR($M183="",$O183=""),"",VLOOKUP($O183,単価表!$A$5:$C$11,MATCH($M183,単価表!$A$5:$C$5,0),0)/2))</f>
        <v/>
      </c>
      <c r="W183" s="493" t="str">
        <f t="shared" si="17"/>
        <v/>
      </c>
      <c r="X183" s="486" t="str">
        <f>IF(【2】見・謝金!X183="","",【2】見・謝金!X183)</f>
        <v/>
      </c>
      <c r="Y183" s="527" t="str">
        <f>IF(【2】見・謝金!Y183="","",【2】見・謝金!Y183)</f>
        <v/>
      </c>
      <c r="Z183" s="485" t="str">
        <f>IF(【2】見・謝金!Z183="","",【2】見・謝金!Z183)</f>
        <v/>
      </c>
      <c r="AA183" s="493" t="str">
        <f t="shared" si="18"/>
        <v/>
      </c>
      <c r="AB183" s="493" t="str">
        <f t="shared" si="19"/>
        <v/>
      </c>
      <c r="AC183" s="528" t="str">
        <f>IF(【2】見・謝金!AC183="","",【2】見・謝金!AC183)</f>
        <v/>
      </c>
      <c r="AD183" s="484" t="str">
        <f>IF(【2】見・謝金!AD183="","",【2】見・謝金!AD183)</f>
        <v/>
      </c>
      <c r="AE183" s="493" t="str">
        <f t="shared" si="20"/>
        <v/>
      </c>
      <c r="AF183" s="493"/>
      <c r="AG183" s="493" t="str">
        <f t="shared" si="21"/>
        <v/>
      </c>
      <c r="AH183" s="525" t="str">
        <f>IF(【2】見・謝金!$AH183="",IF($Q183="講習料",IF($E183="","",TIME(HOUR($G183-$E183),ROUNDUP(MINUTE($G183-$E183)/30,0)*30,0)*24),""),IF(OR(【2】見・謝金!$E183&lt;&gt;$E183,【2】見・謝金!$G183&lt;&gt;$G183),TIME(HOUR($G183-$E183),ROUNDUP(MINUTE($G183-$E183)/30,0)*30,0)*24,IF($Q183&lt;&gt;"講習料","",【2】見・謝金!$AH183)))</f>
        <v/>
      </c>
      <c r="AI183" s="526" t="str">
        <f>IF($AH183="","",IF(OR($O183="",$M183=""),"",IF($P183="サブ",VLOOKUP($O183,単価表!$A$34:$C$38,MATCH($M183,単価表!$A$34:$C$34,0),0)/2,VLOOKUP($O183,単価表!$A$34:$C$38,MATCH($M183,単価表!$A$34:$C$34,0),0))))</f>
        <v/>
      </c>
      <c r="AJ183" s="493" t="str">
        <f t="shared" si="22"/>
        <v/>
      </c>
      <c r="AK183" s="525" t="str">
        <f>IF(【2】見・謝金!$AK183="",IF($Q183="検討会(法人参加)",IF($E183="","",TIME(HOUR($G183-$E183),ROUNDUP(MINUTE($G183-$E183)/30,0)*30,0)*24),""),IF(OR(【2】見・謝金!$E183&lt;&gt;$E183,【2】見・謝金!$G183&lt;&gt;$G183),TIME(HOUR($G183-$E183),ROUNDUP(MINUTE($G183-$E183)/30,0)*30,0)*24,IF($Q183&lt;&gt;"検討会(法人参加)","",【2】見・謝金!$AK183)))</f>
        <v/>
      </c>
      <c r="AL183" s="595" t="str">
        <f>IF($AK183="","",IF(OR($O183="",$M183=""),"",VLOOKUP($O183,単価表!$A$34:$C$38,MATCH($M183,単価表!$A$34:$C$34,0),0)/2))</f>
        <v/>
      </c>
      <c r="AM183" s="493" t="str">
        <f t="shared" si="23"/>
        <v/>
      </c>
      <c r="AN183" s="529"/>
      <c r="AO183" s="508" t="str">
        <f>IF(【2】見・謝金!$AO183="","",【2】見・謝金!$AO183)</f>
        <v/>
      </c>
    </row>
    <row r="184" spans="3:41" ht="27.75" customHeight="1">
      <c r="D184" s="695" t="str">
        <f>IF(【2】見・謝金!D184="","",【2】見・謝金!D184)</f>
        <v/>
      </c>
      <c r="E184" s="531" t="str">
        <f>IF(【2】見・謝金!E184="","",【2】見・謝金!E184)</f>
        <v/>
      </c>
      <c r="F184" s="482" t="s">
        <v>257</v>
      </c>
      <c r="G184" s="483" t="str">
        <f>IF(【2】見・謝金!G184="","",【2】見・謝金!G184)</f>
        <v/>
      </c>
      <c r="H184" s="484" t="str">
        <f>IF(【2】見・謝金!H184="","",【2】見・謝金!H184)</f>
        <v/>
      </c>
      <c r="I184" s="1046" t="str">
        <f>IF(【2】見・謝金!I184="","",【2】見・謝金!I184)</f>
        <v/>
      </c>
      <c r="J184" s="1046"/>
      <c r="K184" s="496" t="str">
        <f>IF(【2】見・謝金!K184="","",【2】見・謝金!K184)</f>
        <v/>
      </c>
      <c r="L184" s="496" t="str">
        <f>IF(【2】見・謝金!L184="","",【2】見・謝金!L184)</f>
        <v/>
      </c>
      <c r="M184" s="484" t="str">
        <f>IF(【2】見・謝金!M184="","",【2】見・謝金!M184)</f>
        <v/>
      </c>
      <c r="N184" s="486" t="str">
        <f>IF(【2】見・謝金!N184="","",【2】見・謝金!N184)</f>
        <v/>
      </c>
      <c r="O184" s="523" t="str">
        <f>IF(【2】見・謝金!O184="","",【2】見・謝金!O184)</f>
        <v/>
      </c>
      <c r="P184" s="523" t="str">
        <f>IF(【2】見・謝金!P184="","",【2】見・謝金!P184)</f>
        <v/>
      </c>
      <c r="Q184" s="524" t="str">
        <f>IF(【2】見・謝金!Q184="","",【2】見・謝金!Q184)</f>
        <v/>
      </c>
      <c r="R184" s="530" t="str">
        <f>IF(【2】見・謝金!$R184="",IF($Q184="講師",IF($E184="","",TIME(HOUR($G184-$E184),ROUNDUP(MINUTE($G184-$E184)/30,0)*30,0)*24),""),IF(OR(【2】見・謝金!$E184&lt;&gt;$E184,【2】見・謝金!$G184&lt;&gt;$G184),TIME(HOUR($G184-$E184),ROUNDUP(MINUTE($G184-$E184)/30,0)*30,0)*24,IF($Q184&lt;&gt;"講師","",【2】見・謝金!$R184)))</f>
        <v/>
      </c>
      <c r="S184" s="526" t="str">
        <f>IF($R184="","",IF(OR($O184="",$M184=""),"",IF($P184="サブ",VLOOKUP($O184,単価表!$A$5:$C$14,MATCH($M184,単価表!$A$5:$C$5,0),0)/2,VLOOKUP($O184,単価表!$A$5:$C$14,MATCH($M184,単価表!$A$5:$C$5,0),0))))</f>
        <v/>
      </c>
      <c r="T184" s="493" t="str">
        <f t="shared" si="16"/>
        <v/>
      </c>
      <c r="U184" s="530" t="str">
        <f>IF(【2】見・謝金!$U184="",IF($Q184="検討会等参加",IF($E184="","",TIME(HOUR($G184-$E184),ROUNDUP(MINUTE($G184-$E184)/30,0)*30,0)*24),""),IF(OR(【2】見・謝金!$E184&lt;&gt;$E184,【2】見・謝金!$G184&lt;&gt;$G184),TIME(HOUR($G184-$E184),ROUNDUP(MINUTE($G184-$E184)/30,0)*30,0)*24,IF($Q184&lt;&gt;"検討会等参加","",【2】見・謝金!$U184)))</f>
        <v/>
      </c>
      <c r="V184" s="526" t="str">
        <f>IF($U184="","",IF(OR($M184="",$O184=""),"",VLOOKUP($O184,単価表!$A$5:$C$11,MATCH($M184,単価表!$A$5:$C$5,0),0)/2))</f>
        <v/>
      </c>
      <c r="W184" s="493" t="str">
        <f t="shared" si="17"/>
        <v/>
      </c>
      <c r="X184" s="486" t="str">
        <f>IF(【2】見・謝金!X184="","",【2】見・謝金!X184)</f>
        <v/>
      </c>
      <c r="Y184" s="527" t="str">
        <f>IF(【2】見・謝金!Y184="","",【2】見・謝金!Y184)</f>
        <v/>
      </c>
      <c r="Z184" s="484" t="str">
        <f>IF(【2】見・謝金!Z184="","",【2】見・謝金!Z184)</f>
        <v/>
      </c>
      <c r="AA184" s="493" t="str">
        <f t="shared" si="18"/>
        <v/>
      </c>
      <c r="AB184" s="493" t="str">
        <f t="shared" si="19"/>
        <v/>
      </c>
      <c r="AC184" s="528" t="str">
        <f>IF(【2】見・謝金!AC184="","",【2】見・謝金!AC184)</f>
        <v/>
      </c>
      <c r="AD184" s="484" t="str">
        <f>IF(【2】見・謝金!AD184="","",【2】見・謝金!AD184)</f>
        <v/>
      </c>
      <c r="AE184" s="493" t="str">
        <f t="shared" si="20"/>
        <v/>
      </c>
      <c r="AF184" s="493"/>
      <c r="AG184" s="493" t="str">
        <f t="shared" si="21"/>
        <v/>
      </c>
      <c r="AH184" s="530" t="str">
        <f>IF(【2】見・謝金!$AH184="",IF($Q184="講習料",IF($E184="","",TIME(HOUR($G184-$E184),ROUNDUP(MINUTE($G184-$E184)/30,0)*30,0)*24),""),IF(OR(【2】見・謝金!$E184&lt;&gt;$E184,【2】見・謝金!$G184&lt;&gt;$G184),TIME(HOUR($G184-$E184),ROUNDUP(MINUTE($G184-$E184)/30,0)*30,0)*24,IF($Q184&lt;&gt;"講習料","",【2】見・謝金!$AH184)))</f>
        <v/>
      </c>
      <c r="AI184" s="526" t="str">
        <f>IF($AH184="","",IF(OR($O184="",$M184=""),"",IF($P184="サブ",VLOOKUP($O184,単価表!$A$34:$C$38,MATCH($M184,単価表!$A$34:$C$34,0),0)/2,VLOOKUP($O184,単価表!$A$34:$C$38,MATCH($M184,単価表!$A$34:$C$34,0),0))))</f>
        <v/>
      </c>
      <c r="AJ184" s="493" t="str">
        <f t="shared" si="22"/>
        <v/>
      </c>
      <c r="AK184" s="530" t="str">
        <f>IF(【2】見・謝金!$AK184="",IF($Q184="検討会(法人参加)",IF($E184="","",TIME(HOUR($G184-$E184),ROUNDUP(MINUTE($G184-$E184)/30,0)*30,0)*24),""),IF(OR(【2】見・謝金!$E184&lt;&gt;$E184,【2】見・謝金!$G184&lt;&gt;$G184),TIME(HOUR($G184-$E184),ROUNDUP(MINUTE($G184-$E184)/30,0)*30,0)*24,IF($Q184&lt;&gt;"検討会(法人参加)","",【2】見・謝金!$AK184)))</f>
        <v/>
      </c>
      <c r="AL184" s="593" t="str">
        <f>IF($AK184="","",IF(OR($O184="",$M184=""),"",VLOOKUP($O184,単価表!$A$34:$C$38,MATCH($M184,単価表!$A$34:$C$34,0),0)/2))</f>
        <v/>
      </c>
      <c r="AM184" s="493" t="str">
        <f t="shared" si="23"/>
        <v/>
      </c>
      <c r="AN184" s="529"/>
      <c r="AO184" s="508" t="str">
        <f>IF(【2】見・謝金!$AO184="","",【2】見・謝金!$AO184)</f>
        <v/>
      </c>
    </row>
    <row r="185" spans="3:41" ht="27.75" customHeight="1">
      <c r="D185" s="695" t="str">
        <f>IF(【2】見・謝金!D185="","",【2】見・謝金!D185)</f>
        <v/>
      </c>
      <c r="E185" s="531" t="str">
        <f>IF(【2】見・謝金!E185="","",【2】見・謝金!E185)</f>
        <v/>
      </c>
      <c r="F185" s="482" t="s">
        <v>258</v>
      </c>
      <c r="G185" s="483" t="str">
        <f>IF(【2】見・謝金!G185="","",【2】見・謝金!G185)</f>
        <v/>
      </c>
      <c r="H185" s="484" t="str">
        <f>IF(【2】見・謝金!H185="","",【2】見・謝金!H185)</f>
        <v/>
      </c>
      <c r="I185" s="1046" t="str">
        <f>IF(【2】見・謝金!I185="","",【2】見・謝金!I185)</f>
        <v/>
      </c>
      <c r="J185" s="1046"/>
      <c r="K185" s="496" t="str">
        <f>IF(【2】見・謝金!K185="","",【2】見・謝金!K185)</f>
        <v/>
      </c>
      <c r="L185" s="496" t="str">
        <f>IF(【2】見・謝金!L185="","",【2】見・謝金!L185)</f>
        <v/>
      </c>
      <c r="M185" s="485" t="str">
        <f>IF(【2】見・謝金!M185="","",【2】見・謝金!M185)</f>
        <v/>
      </c>
      <c r="N185" s="486" t="str">
        <f>IF(【2】見・謝金!N185="","",【2】見・謝金!N185)</f>
        <v/>
      </c>
      <c r="O185" s="523" t="str">
        <f>IF(【2】見・謝金!O185="","",【2】見・謝金!O185)</f>
        <v/>
      </c>
      <c r="P185" s="523" t="str">
        <f>IF(【2】見・謝金!P185="","",【2】見・謝金!P185)</f>
        <v/>
      </c>
      <c r="Q185" s="524" t="str">
        <f>IF(【2】見・謝金!Q185="","",【2】見・謝金!Q185)</f>
        <v/>
      </c>
      <c r="R185" s="525" t="str">
        <f>IF(【2】見・謝金!$R185="",IF($Q185="講師",IF($E185="","",TIME(HOUR($G185-$E185),ROUNDUP(MINUTE($G185-$E185)/30,0)*30,0)*24),""),IF(OR(【2】見・謝金!$E185&lt;&gt;$E185,【2】見・謝金!$G185&lt;&gt;$G185),TIME(HOUR($G185-$E185),ROUNDUP(MINUTE($G185-$E185)/30,0)*30,0)*24,IF($Q185&lt;&gt;"講師","",【2】見・謝金!$R185)))</f>
        <v/>
      </c>
      <c r="S185" s="526" t="str">
        <f>IF($R185="","",IF(OR($O185="",$M185=""),"",IF($P185="サブ",VLOOKUP($O185,単価表!$A$5:$C$14,MATCH($M185,単価表!$A$5:$C$5,0),0)/2,VLOOKUP($O185,単価表!$A$5:$C$14,MATCH($M185,単価表!$A$5:$C$5,0),0))))</f>
        <v/>
      </c>
      <c r="T185" s="493" t="str">
        <f t="shared" si="16"/>
        <v/>
      </c>
      <c r="U185" s="525" t="str">
        <f>IF(【2】見・謝金!$U185="",IF($Q185="検討会等参加",IF($E185="","",TIME(HOUR($G185-$E185),ROUNDUP(MINUTE($G185-$E185)/30,0)*30,0)*24),""),IF(OR(【2】見・謝金!$E185&lt;&gt;$E185,【2】見・謝金!$G185&lt;&gt;$G185),TIME(HOUR($G185-$E185),ROUNDUP(MINUTE($G185-$E185)/30,0)*30,0)*24,IF($Q185&lt;&gt;"検討会等参加","",【2】見・謝金!$U185)))</f>
        <v/>
      </c>
      <c r="V185" s="526" t="str">
        <f>IF($U185="","",IF(OR($M185="",$O185=""),"",VLOOKUP($O185,単価表!$A$5:$C$11,MATCH($M185,単価表!$A$5:$C$5,0),0)/2))</f>
        <v/>
      </c>
      <c r="W185" s="493" t="str">
        <f t="shared" si="17"/>
        <v/>
      </c>
      <c r="X185" s="486" t="str">
        <f>IF(【2】見・謝金!X185="","",【2】見・謝金!X185)</f>
        <v/>
      </c>
      <c r="Y185" s="527" t="str">
        <f>IF(【2】見・謝金!Y185="","",【2】見・謝金!Y185)</f>
        <v/>
      </c>
      <c r="Z185" s="485" t="str">
        <f>IF(【2】見・謝金!Z185="","",【2】見・謝金!Z185)</f>
        <v/>
      </c>
      <c r="AA185" s="493" t="str">
        <f t="shared" si="18"/>
        <v/>
      </c>
      <c r="AB185" s="493" t="str">
        <f t="shared" si="19"/>
        <v/>
      </c>
      <c r="AC185" s="528" t="str">
        <f>IF(【2】見・謝金!AC185="","",【2】見・謝金!AC185)</f>
        <v/>
      </c>
      <c r="AD185" s="484" t="str">
        <f>IF(【2】見・謝金!AD185="","",【2】見・謝金!AD185)</f>
        <v/>
      </c>
      <c r="AE185" s="493" t="str">
        <f t="shared" si="20"/>
        <v/>
      </c>
      <c r="AF185" s="493"/>
      <c r="AG185" s="493" t="str">
        <f t="shared" si="21"/>
        <v/>
      </c>
      <c r="AH185" s="525" t="str">
        <f>IF(【2】見・謝金!$AH185="",IF($Q185="講習料",IF($E185="","",TIME(HOUR($G185-$E185),ROUNDUP(MINUTE($G185-$E185)/30,0)*30,0)*24),""),IF(OR(【2】見・謝金!$E185&lt;&gt;$E185,【2】見・謝金!$G185&lt;&gt;$G185),TIME(HOUR($G185-$E185),ROUNDUP(MINUTE($G185-$E185)/30,0)*30,0)*24,IF($Q185&lt;&gt;"講習料","",【2】見・謝金!$AH185)))</f>
        <v/>
      </c>
      <c r="AI185" s="526" t="str">
        <f>IF($AH185="","",IF(OR($O185="",$M185=""),"",IF($P185="サブ",VLOOKUP($O185,単価表!$A$34:$C$38,MATCH($M185,単価表!$A$34:$C$34,0),0)/2,VLOOKUP($O185,単価表!$A$34:$C$38,MATCH($M185,単価表!$A$34:$C$34,0),0))))</f>
        <v/>
      </c>
      <c r="AJ185" s="493" t="str">
        <f t="shared" si="22"/>
        <v/>
      </c>
      <c r="AK185" s="525" t="str">
        <f>IF(【2】見・謝金!$AK185="",IF($Q185="検討会(法人参加)",IF($E185="","",TIME(HOUR($G185-$E185),ROUNDUP(MINUTE($G185-$E185)/30,0)*30,0)*24),""),IF(OR(【2】見・謝金!$E185&lt;&gt;$E185,【2】見・謝金!$G185&lt;&gt;$G185),TIME(HOUR($G185-$E185),ROUNDUP(MINUTE($G185-$E185)/30,0)*30,0)*24,IF($Q185&lt;&gt;"検討会(法人参加)","",【2】見・謝金!$AK185)))</f>
        <v/>
      </c>
      <c r="AL185" s="595" t="str">
        <f>IF($AK185="","",IF(OR($O185="",$M185=""),"",VLOOKUP($O185,単価表!$A$34:$C$38,MATCH($M185,単価表!$A$34:$C$34,0),0)/2))</f>
        <v/>
      </c>
      <c r="AM185" s="493" t="str">
        <f t="shared" si="23"/>
        <v/>
      </c>
      <c r="AN185" s="529"/>
      <c r="AO185" s="508" t="str">
        <f>IF(【2】見・謝金!$AO185="","",【2】見・謝金!$AO185)</f>
        <v/>
      </c>
    </row>
    <row r="186" spans="3:41" ht="27.75" customHeight="1">
      <c r="D186" s="695" t="str">
        <f>IF(【2】見・謝金!D186="","",【2】見・謝金!D186)</f>
        <v/>
      </c>
      <c r="E186" s="531" t="str">
        <f>IF(【2】見・謝金!E186="","",【2】見・謝金!E186)</f>
        <v/>
      </c>
      <c r="F186" s="482" t="s">
        <v>257</v>
      </c>
      <c r="G186" s="483" t="str">
        <f>IF(【2】見・謝金!G186="","",【2】見・謝金!G186)</f>
        <v/>
      </c>
      <c r="H186" s="484" t="str">
        <f>IF(【2】見・謝金!H186="","",【2】見・謝金!H186)</f>
        <v/>
      </c>
      <c r="I186" s="1046" t="str">
        <f>IF(【2】見・謝金!I186="","",【2】見・謝金!I186)</f>
        <v/>
      </c>
      <c r="J186" s="1046"/>
      <c r="K186" s="496" t="str">
        <f>IF(【2】見・謝金!K186="","",【2】見・謝金!K186)</f>
        <v/>
      </c>
      <c r="L186" s="496" t="str">
        <f>IF(【2】見・謝金!L186="","",【2】見・謝金!L186)</f>
        <v/>
      </c>
      <c r="M186" s="484" t="str">
        <f>IF(【2】見・謝金!M186="","",【2】見・謝金!M186)</f>
        <v/>
      </c>
      <c r="N186" s="486" t="str">
        <f>IF(【2】見・謝金!N186="","",【2】見・謝金!N186)</f>
        <v/>
      </c>
      <c r="O186" s="523" t="str">
        <f>IF(【2】見・謝金!O186="","",【2】見・謝金!O186)</f>
        <v/>
      </c>
      <c r="P186" s="523" t="str">
        <f>IF(【2】見・謝金!P186="","",【2】見・謝金!P186)</f>
        <v/>
      </c>
      <c r="Q186" s="524" t="str">
        <f>IF(【2】見・謝金!Q186="","",【2】見・謝金!Q186)</f>
        <v/>
      </c>
      <c r="R186" s="530" t="str">
        <f>IF(【2】見・謝金!$R186="",IF($Q186="講師",IF($E186="","",TIME(HOUR($G186-$E186),ROUNDUP(MINUTE($G186-$E186)/30,0)*30,0)*24),""),IF(OR(【2】見・謝金!$E186&lt;&gt;$E186,【2】見・謝金!$G186&lt;&gt;$G186),TIME(HOUR($G186-$E186),ROUNDUP(MINUTE($G186-$E186)/30,0)*30,0)*24,IF($Q186&lt;&gt;"講師","",【2】見・謝金!$R186)))</f>
        <v/>
      </c>
      <c r="S186" s="526" t="str">
        <f>IF($R186="","",IF(OR($O186="",$M186=""),"",IF($P186="サブ",VLOOKUP($O186,単価表!$A$5:$C$14,MATCH($M186,単価表!$A$5:$C$5,0),0)/2,VLOOKUP($O186,単価表!$A$5:$C$14,MATCH($M186,単価表!$A$5:$C$5,0),0))))</f>
        <v/>
      </c>
      <c r="T186" s="493" t="str">
        <f t="shared" si="16"/>
        <v/>
      </c>
      <c r="U186" s="530" t="str">
        <f>IF(【2】見・謝金!$U186="",IF($Q186="検討会等参加",IF($E186="","",TIME(HOUR($G186-$E186),ROUNDUP(MINUTE($G186-$E186)/30,0)*30,0)*24),""),IF(OR(【2】見・謝金!$E186&lt;&gt;$E186,【2】見・謝金!$G186&lt;&gt;$G186),TIME(HOUR($G186-$E186),ROUNDUP(MINUTE($G186-$E186)/30,0)*30,0)*24,IF($Q186&lt;&gt;"検討会等参加","",【2】見・謝金!$U186)))</f>
        <v/>
      </c>
      <c r="V186" s="526" t="str">
        <f>IF($U186="","",IF(OR($M186="",$O186=""),"",VLOOKUP($O186,単価表!$A$5:$C$11,MATCH($M186,単価表!$A$5:$C$5,0),0)/2))</f>
        <v/>
      </c>
      <c r="W186" s="493" t="str">
        <f t="shared" si="17"/>
        <v/>
      </c>
      <c r="X186" s="486" t="str">
        <f>IF(【2】見・謝金!X186="","",【2】見・謝金!X186)</f>
        <v/>
      </c>
      <c r="Y186" s="527" t="str">
        <f>IF(【2】見・謝金!Y186="","",【2】見・謝金!Y186)</f>
        <v/>
      </c>
      <c r="Z186" s="484" t="str">
        <f>IF(【2】見・謝金!Z186="","",【2】見・謝金!Z186)</f>
        <v/>
      </c>
      <c r="AA186" s="493" t="str">
        <f t="shared" si="18"/>
        <v/>
      </c>
      <c r="AB186" s="493" t="str">
        <f t="shared" si="19"/>
        <v/>
      </c>
      <c r="AC186" s="528" t="str">
        <f>IF(【2】見・謝金!AC186="","",【2】見・謝金!AC186)</f>
        <v/>
      </c>
      <c r="AD186" s="484" t="str">
        <f>IF(【2】見・謝金!AD186="","",【2】見・謝金!AD186)</f>
        <v/>
      </c>
      <c r="AE186" s="493" t="str">
        <f t="shared" si="20"/>
        <v/>
      </c>
      <c r="AF186" s="493"/>
      <c r="AG186" s="493" t="str">
        <f t="shared" si="21"/>
        <v/>
      </c>
      <c r="AH186" s="530" t="str">
        <f>IF(【2】見・謝金!$AH186="",IF($Q186="講習料",IF($E186="","",TIME(HOUR($G186-$E186),ROUNDUP(MINUTE($G186-$E186)/30,0)*30,0)*24),""),IF(OR(【2】見・謝金!$E186&lt;&gt;$E186,【2】見・謝金!$G186&lt;&gt;$G186),TIME(HOUR($G186-$E186),ROUNDUP(MINUTE($G186-$E186)/30,0)*30,0)*24,IF($Q186&lt;&gt;"講習料","",【2】見・謝金!$AH186)))</f>
        <v/>
      </c>
      <c r="AI186" s="526" t="str">
        <f>IF($AH186="","",IF(OR($O186="",$M186=""),"",IF($P186="サブ",VLOOKUP($O186,単価表!$A$34:$C$38,MATCH($M186,単価表!$A$34:$C$34,0),0)/2,VLOOKUP($O186,単価表!$A$34:$C$38,MATCH($M186,単価表!$A$34:$C$34,0),0))))</f>
        <v/>
      </c>
      <c r="AJ186" s="493" t="str">
        <f t="shared" si="22"/>
        <v/>
      </c>
      <c r="AK186" s="530" t="str">
        <f>IF(【2】見・謝金!$AK186="",IF($Q186="検討会(法人参加)",IF($E186="","",TIME(HOUR($G186-$E186),ROUNDUP(MINUTE($G186-$E186)/30,0)*30,0)*24),""),IF(OR(【2】見・謝金!$E186&lt;&gt;$E186,【2】見・謝金!$G186&lt;&gt;$G186),TIME(HOUR($G186-$E186),ROUNDUP(MINUTE($G186-$E186)/30,0)*30,0)*24,IF($Q186&lt;&gt;"検討会(法人参加)","",【2】見・謝金!$AK186)))</f>
        <v/>
      </c>
      <c r="AL186" s="593" t="str">
        <f>IF($AK186="","",IF(OR($O186="",$M186=""),"",VLOOKUP($O186,単価表!$A$34:$C$38,MATCH($M186,単価表!$A$34:$C$34,0),0)/2))</f>
        <v/>
      </c>
      <c r="AM186" s="493" t="str">
        <f t="shared" si="23"/>
        <v/>
      </c>
      <c r="AN186" s="529"/>
      <c r="AO186" s="508" t="str">
        <f>IF(【2】見・謝金!$AO186="","",【2】見・謝金!$AO186)</f>
        <v/>
      </c>
    </row>
    <row r="187" spans="3:41" ht="27.75" customHeight="1">
      <c r="D187" s="695" t="str">
        <f>IF(【2】見・謝金!D187="","",【2】見・謝金!D187)</f>
        <v/>
      </c>
      <c r="E187" s="531" t="str">
        <f>IF(【2】見・謝金!E187="","",【2】見・謝金!E187)</f>
        <v/>
      </c>
      <c r="F187" s="482" t="s">
        <v>258</v>
      </c>
      <c r="G187" s="483" t="str">
        <f>IF(【2】見・謝金!G187="","",【2】見・謝金!G187)</f>
        <v/>
      </c>
      <c r="H187" s="484" t="str">
        <f>IF(【2】見・謝金!H187="","",【2】見・謝金!H187)</f>
        <v/>
      </c>
      <c r="I187" s="1046" t="str">
        <f>IF(【2】見・謝金!I187="","",【2】見・謝金!I187)</f>
        <v/>
      </c>
      <c r="J187" s="1046"/>
      <c r="K187" s="496" t="str">
        <f>IF(【2】見・謝金!K187="","",【2】見・謝金!K187)</f>
        <v/>
      </c>
      <c r="L187" s="496" t="str">
        <f>IF(【2】見・謝金!L187="","",【2】見・謝金!L187)</f>
        <v/>
      </c>
      <c r="M187" s="485" t="str">
        <f>IF(【2】見・謝金!M187="","",【2】見・謝金!M187)</f>
        <v/>
      </c>
      <c r="N187" s="486" t="str">
        <f>IF(【2】見・謝金!N187="","",【2】見・謝金!N187)</f>
        <v/>
      </c>
      <c r="O187" s="523" t="str">
        <f>IF(【2】見・謝金!O187="","",【2】見・謝金!O187)</f>
        <v/>
      </c>
      <c r="P187" s="523" t="str">
        <f>IF(【2】見・謝金!P187="","",【2】見・謝金!P187)</f>
        <v/>
      </c>
      <c r="Q187" s="524" t="str">
        <f>IF(【2】見・謝金!Q187="","",【2】見・謝金!Q187)</f>
        <v/>
      </c>
      <c r="R187" s="525" t="str">
        <f>IF(【2】見・謝金!$R187="",IF($Q187="講師",IF($E187="","",TIME(HOUR($G187-$E187),ROUNDUP(MINUTE($G187-$E187)/30,0)*30,0)*24),""),IF(OR(【2】見・謝金!$E187&lt;&gt;$E187,【2】見・謝金!$G187&lt;&gt;$G187),TIME(HOUR($G187-$E187),ROUNDUP(MINUTE($G187-$E187)/30,0)*30,0)*24,IF($Q187&lt;&gt;"講師","",【2】見・謝金!$R187)))</f>
        <v/>
      </c>
      <c r="S187" s="526" t="str">
        <f>IF($R187="","",IF(OR($O187="",$M187=""),"",IF($P187="サブ",VLOOKUP($O187,単価表!$A$5:$C$14,MATCH($M187,単価表!$A$5:$C$5,0),0)/2,VLOOKUP($O187,単価表!$A$5:$C$14,MATCH($M187,単価表!$A$5:$C$5,0),0))))</f>
        <v/>
      </c>
      <c r="T187" s="493" t="str">
        <f t="shared" si="16"/>
        <v/>
      </c>
      <c r="U187" s="525" t="str">
        <f>IF(【2】見・謝金!$U187="",IF($Q187="検討会等参加",IF($E187="","",TIME(HOUR($G187-$E187),ROUNDUP(MINUTE($G187-$E187)/30,0)*30,0)*24),""),IF(OR(【2】見・謝金!$E187&lt;&gt;$E187,【2】見・謝金!$G187&lt;&gt;$G187),TIME(HOUR($G187-$E187),ROUNDUP(MINUTE($G187-$E187)/30,0)*30,0)*24,IF($Q187&lt;&gt;"検討会等参加","",【2】見・謝金!$U187)))</f>
        <v/>
      </c>
      <c r="V187" s="526" t="str">
        <f>IF($U187="","",IF(OR($M187="",$O187=""),"",VLOOKUP($O187,単価表!$A$5:$C$11,MATCH($M187,単価表!$A$5:$C$5,0),0)/2))</f>
        <v/>
      </c>
      <c r="W187" s="493" t="str">
        <f t="shared" si="17"/>
        <v/>
      </c>
      <c r="X187" s="486" t="str">
        <f>IF(【2】見・謝金!X187="","",【2】見・謝金!X187)</f>
        <v/>
      </c>
      <c r="Y187" s="527" t="str">
        <f>IF(【2】見・謝金!Y187="","",【2】見・謝金!Y187)</f>
        <v/>
      </c>
      <c r="Z187" s="485" t="str">
        <f>IF(【2】見・謝金!Z187="","",【2】見・謝金!Z187)</f>
        <v/>
      </c>
      <c r="AA187" s="493" t="str">
        <f t="shared" si="18"/>
        <v/>
      </c>
      <c r="AB187" s="493" t="str">
        <f t="shared" si="19"/>
        <v/>
      </c>
      <c r="AC187" s="528" t="str">
        <f>IF(【2】見・謝金!AC187="","",【2】見・謝金!AC187)</f>
        <v/>
      </c>
      <c r="AD187" s="484" t="str">
        <f>IF(【2】見・謝金!AD187="","",【2】見・謝金!AD187)</f>
        <v/>
      </c>
      <c r="AE187" s="493" t="str">
        <f t="shared" si="20"/>
        <v/>
      </c>
      <c r="AF187" s="493"/>
      <c r="AG187" s="493" t="str">
        <f t="shared" si="21"/>
        <v/>
      </c>
      <c r="AH187" s="525" t="str">
        <f>IF(【2】見・謝金!$AH187="",IF($Q187="講習料",IF($E187="","",TIME(HOUR($G187-$E187),ROUNDUP(MINUTE($G187-$E187)/30,0)*30,0)*24),""),IF(OR(【2】見・謝金!$E187&lt;&gt;$E187,【2】見・謝金!$G187&lt;&gt;$G187),TIME(HOUR($G187-$E187),ROUNDUP(MINUTE($G187-$E187)/30,0)*30,0)*24,IF($Q187&lt;&gt;"講習料","",【2】見・謝金!$AH187)))</f>
        <v/>
      </c>
      <c r="AI187" s="526" t="str">
        <f>IF($AH187="","",IF(OR($O187="",$M187=""),"",IF($P187="サブ",VLOOKUP($O187,単価表!$A$34:$C$38,MATCH($M187,単価表!$A$34:$C$34,0),0)/2,VLOOKUP($O187,単価表!$A$34:$C$38,MATCH($M187,単価表!$A$34:$C$34,0),0))))</f>
        <v/>
      </c>
      <c r="AJ187" s="493" t="str">
        <f t="shared" si="22"/>
        <v/>
      </c>
      <c r="AK187" s="525" t="str">
        <f>IF(【2】見・謝金!$AK187="",IF($Q187="検討会(法人参加)",IF($E187="","",TIME(HOUR($G187-$E187),ROUNDUP(MINUTE($G187-$E187)/30,0)*30,0)*24),""),IF(OR(【2】見・謝金!$E187&lt;&gt;$E187,【2】見・謝金!$G187&lt;&gt;$G187),TIME(HOUR($G187-$E187),ROUNDUP(MINUTE($G187-$E187)/30,0)*30,0)*24,IF($Q187&lt;&gt;"検討会(法人参加)","",【2】見・謝金!$AK187)))</f>
        <v/>
      </c>
      <c r="AL187" s="595" t="str">
        <f>IF($AK187="","",IF(OR($O187="",$M187=""),"",VLOOKUP($O187,単価表!$A$34:$C$38,MATCH($M187,単価表!$A$34:$C$34,0),0)/2))</f>
        <v/>
      </c>
      <c r="AM187" s="493" t="str">
        <f t="shared" si="23"/>
        <v/>
      </c>
      <c r="AN187" s="529"/>
      <c r="AO187" s="508" t="str">
        <f>IF(【2】見・謝金!$AO187="","",【2】見・謝金!$AO187)</f>
        <v/>
      </c>
    </row>
    <row r="188" spans="3:41" ht="27.75" customHeight="1">
      <c r="D188" s="695" t="str">
        <f>IF(【2】見・謝金!D188="","",【2】見・謝金!D188)</f>
        <v/>
      </c>
      <c r="E188" s="531" t="str">
        <f>IF(【2】見・謝金!E188="","",【2】見・謝金!E188)</f>
        <v/>
      </c>
      <c r="F188" s="482" t="s">
        <v>257</v>
      </c>
      <c r="G188" s="483" t="str">
        <f>IF(【2】見・謝金!G188="","",【2】見・謝金!G188)</f>
        <v/>
      </c>
      <c r="H188" s="484" t="str">
        <f>IF(【2】見・謝金!H188="","",【2】見・謝金!H188)</f>
        <v/>
      </c>
      <c r="I188" s="1046" t="str">
        <f>IF(【2】見・謝金!I188="","",【2】見・謝金!I188)</f>
        <v/>
      </c>
      <c r="J188" s="1046"/>
      <c r="K188" s="496" t="str">
        <f>IF(【2】見・謝金!K188="","",【2】見・謝金!K188)</f>
        <v/>
      </c>
      <c r="L188" s="496" t="str">
        <f>IF(【2】見・謝金!L188="","",【2】見・謝金!L188)</f>
        <v/>
      </c>
      <c r="M188" s="484" t="str">
        <f>IF(【2】見・謝金!M188="","",【2】見・謝金!M188)</f>
        <v/>
      </c>
      <c r="N188" s="486" t="str">
        <f>IF(【2】見・謝金!N188="","",【2】見・謝金!N188)</f>
        <v/>
      </c>
      <c r="O188" s="523" t="str">
        <f>IF(【2】見・謝金!O188="","",【2】見・謝金!O188)</f>
        <v/>
      </c>
      <c r="P188" s="523" t="str">
        <f>IF(【2】見・謝金!P188="","",【2】見・謝金!P188)</f>
        <v/>
      </c>
      <c r="Q188" s="524" t="str">
        <f>IF(【2】見・謝金!Q188="","",【2】見・謝金!Q188)</f>
        <v/>
      </c>
      <c r="R188" s="530" t="str">
        <f>IF(【2】見・謝金!$R188="",IF($Q188="講師",IF($E188="","",TIME(HOUR($G188-$E188),ROUNDUP(MINUTE($G188-$E188)/30,0)*30,0)*24),""),IF(OR(【2】見・謝金!$E188&lt;&gt;$E188,【2】見・謝金!$G188&lt;&gt;$G188),TIME(HOUR($G188-$E188),ROUNDUP(MINUTE($G188-$E188)/30,0)*30,0)*24,IF($Q188&lt;&gt;"講師","",【2】見・謝金!$R188)))</f>
        <v/>
      </c>
      <c r="S188" s="526" t="str">
        <f>IF($R188="","",IF(OR($O188="",$M188=""),"",IF($P188="サブ",VLOOKUP($O188,単価表!$A$5:$C$14,MATCH($M188,単価表!$A$5:$C$5,0),0)/2,VLOOKUP($O188,単価表!$A$5:$C$14,MATCH($M188,単価表!$A$5:$C$5,0),0))))</f>
        <v/>
      </c>
      <c r="T188" s="493" t="str">
        <f t="shared" si="16"/>
        <v/>
      </c>
      <c r="U188" s="530" t="str">
        <f>IF(【2】見・謝金!$U188="",IF($Q188="検討会等参加",IF($E188="","",TIME(HOUR($G188-$E188),ROUNDUP(MINUTE($G188-$E188)/30,0)*30,0)*24),""),IF(OR(【2】見・謝金!$E188&lt;&gt;$E188,【2】見・謝金!$G188&lt;&gt;$G188),TIME(HOUR($G188-$E188),ROUNDUP(MINUTE($G188-$E188)/30,0)*30,0)*24,IF($Q188&lt;&gt;"検討会等参加","",【2】見・謝金!$U188)))</f>
        <v/>
      </c>
      <c r="V188" s="526" t="str">
        <f>IF($U188="","",IF(OR($M188="",$O188=""),"",VLOOKUP($O188,単価表!$A$5:$C$11,MATCH($M188,単価表!$A$5:$C$5,0),0)/2))</f>
        <v/>
      </c>
      <c r="W188" s="493" t="str">
        <f t="shared" si="17"/>
        <v/>
      </c>
      <c r="X188" s="486" t="str">
        <f>IF(【2】見・謝金!X188="","",【2】見・謝金!X188)</f>
        <v/>
      </c>
      <c r="Y188" s="527" t="str">
        <f>IF(【2】見・謝金!Y188="","",【2】見・謝金!Y188)</f>
        <v/>
      </c>
      <c r="Z188" s="484" t="str">
        <f>IF(【2】見・謝金!Z188="","",【2】見・謝金!Z188)</f>
        <v/>
      </c>
      <c r="AA188" s="493" t="str">
        <f t="shared" si="18"/>
        <v/>
      </c>
      <c r="AB188" s="493" t="str">
        <f t="shared" si="19"/>
        <v/>
      </c>
      <c r="AC188" s="528" t="str">
        <f>IF(【2】見・謝金!AC188="","",【2】見・謝金!AC188)</f>
        <v/>
      </c>
      <c r="AD188" s="484" t="str">
        <f>IF(【2】見・謝金!AD188="","",【2】見・謝金!AD188)</f>
        <v/>
      </c>
      <c r="AE188" s="493" t="str">
        <f t="shared" si="20"/>
        <v/>
      </c>
      <c r="AF188" s="493"/>
      <c r="AG188" s="493" t="str">
        <f t="shared" si="21"/>
        <v/>
      </c>
      <c r="AH188" s="530" t="str">
        <f>IF(【2】見・謝金!$AH188="",IF($Q188="講習料",IF($E188="","",TIME(HOUR($G188-$E188),ROUNDUP(MINUTE($G188-$E188)/30,0)*30,0)*24),""),IF(OR(【2】見・謝金!$E188&lt;&gt;$E188,【2】見・謝金!$G188&lt;&gt;$G188),TIME(HOUR($G188-$E188),ROUNDUP(MINUTE($G188-$E188)/30,0)*30,0)*24,IF($Q188&lt;&gt;"講習料","",【2】見・謝金!$AH188)))</f>
        <v/>
      </c>
      <c r="AI188" s="526" t="str">
        <f>IF($AH188="","",IF(OR($O188="",$M188=""),"",IF($P188="サブ",VLOOKUP($O188,単価表!$A$34:$C$38,MATCH($M188,単価表!$A$34:$C$34,0),0)/2,VLOOKUP($O188,単価表!$A$34:$C$38,MATCH($M188,単価表!$A$34:$C$34,0),0))))</f>
        <v/>
      </c>
      <c r="AJ188" s="493" t="str">
        <f t="shared" si="22"/>
        <v/>
      </c>
      <c r="AK188" s="530" t="str">
        <f>IF(【2】見・謝金!$AK188="",IF($Q188="検討会(法人参加)",IF($E188="","",TIME(HOUR($G188-$E188),ROUNDUP(MINUTE($G188-$E188)/30,0)*30,0)*24),""),IF(OR(【2】見・謝金!$E188&lt;&gt;$E188,【2】見・謝金!$G188&lt;&gt;$G188),TIME(HOUR($G188-$E188),ROUNDUP(MINUTE($G188-$E188)/30,0)*30,0)*24,IF($Q188&lt;&gt;"検討会(法人参加)","",【2】見・謝金!$AK188)))</f>
        <v/>
      </c>
      <c r="AL188" s="593" t="str">
        <f>IF($AK188="","",IF(OR($O188="",$M188=""),"",VLOOKUP($O188,単価表!$A$34:$C$38,MATCH($M188,単価表!$A$34:$C$34,0),0)/2))</f>
        <v/>
      </c>
      <c r="AM188" s="493" t="str">
        <f t="shared" si="23"/>
        <v/>
      </c>
      <c r="AN188" s="529"/>
      <c r="AO188" s="508" t="str">
        <f>IF(【2】見・謝金!$AO188="","",【2】見・謝金!$AO188)</f>
        <v/>
      </c>
    </row>
    <row r="189" spans="3:41" ht="27.75" customHeight="1">
      <c r="D189" s="695" t="str">
        <f>IF(【2】見・謝金!D189="","",【2】見・謝金!D189)</f>
        <v/>
      </c>
      <c r="E189" s="531" t="str">
        <f>IF(【2】見・謝金!E189="","",【2】見・謝金!E189)</f>
        <v/>
      </c>
      <c r="F189" s="482" t="s">
        <v>258</v>
      </c>
      <c r="G189" s="483" t="str">
        <f>IF(【2】見・謝金!G189="","",【2】見・謝金!G189)</f>
        <v/>
      </c>
      <c r="H189" s="484" t="str">
        <f>IF(【2】見・謝金!H189="","",【2】見・謝金!H189)</f>
        <v/>
      </c>
      <c r="I189" s="1046" t="str">
        <f>IF(【2】見・謝金!I189="","",【2】見・謝金!I189)</f>
        <v/>
      </c>
      <c r="J189" s="1046"/>
      <c r="K189" s="496" t="str">
        <f>IF(【2】見・謝金!K189="","",【2】見・謝金!K189)</f>
        <v/>
      </c>
      <c r="L189" s="496" t="str">
        <f>IF(【2】見・謝金!L189="","",【2】見・謝金!L189)</f>
        <v/>
      </c>
      <c r="M189" s="485" t="str">
        <f>IF(【2】見・謝金!M189="","",【2】見・謝金!M189)</f>
        <v/>
      </c>
      <c r="N189" s="486" t="str">
        <f>IF(【2】見・謝金!N189="","",【2】見・謝金!N189)</f>
        <v/>
      </c>
      <c r="O189" s="523" t="str">
        <f>IF(【2】見・謝金!O189="","",【2】見・謝金!O189)</f>
        <v/>
      </c>
      <c r="P189" s="523" t="str">
        <f>IF(【2】見・謝金!P189="","",【2】見・謝金!P189)</f>
        <v/>
      </c>
      <c r="Q189" s="524" t="str">
        <f>IF(【2】見・謝金!Q189="","",【2】見・謝金!Q189)</f>
        <v/>
      </c>
      <c r="R189" s="525" t="str">
        <f>IF(【2】見・謝金!$R189="",IF($Q189="講師",IF($E189="","",TIME(HOUR($G189-$E189),ROUNDUP(MINUTE($G189-$E189)/30,0)*30,0)*24),""),IF(OR(【2】見・謝金!$E189&lt;&gt;$E189,【2】見・謝金!$G189&lt;&gt;$G189),TIME(HOUR($G189-$E189),ROUNDUP(MINUTE($G189-$E189)/30,0)*30,0)*24,IF($Q189&lt;&gt;"講師","",【2】見・謝金!$R189)))</f>
        <v/>
      </c>
      <c r="S189" s="526" t="str">
        <f>IF($R189="","",IF(OR($O189="",$M189=""),"",IF($P189="サブ",VLOOKUP($O189,単価表!$A$5:$C$14,MATCH($M189,単価表!$A$5:$C$5,0),0)/2,VLOOKUP($O189,単価表!$A$5:$C$14,MATCH($M189,単価表!$A$5:$C$5,0),0))))</f>
        <v/>
      </c>
      <c r="T189" s="493" t="str">
        <f t="shared" si="16"/>
        <v/>
      </c>
      <c r="U189" s="525" t="str">
        <f>IF(【2】見・謝金!$U189="",IF($Q189="検討会等参加",IF($E189="","",TIME(HOUR($G189-$E189),ROUNDUP(MINUTE($G189-$E189)/30,0)*30,0)*24),""),IF(OR(【2】見・謝金!$E189&lt;&gt;$E189,【2】見・謝金!$G189&lt;&gt;$G189),TIME(HOUR($G189-$E189),ROUNDUP(MINUTE($G189-$E189)/30,0)*30,0)*24,IF($Q189&lt;&gt;"検討会等参加","",【2】見・謝金!$U189)))</f>
        <v/>
      </c>
      <c r="V189" s="526" t="str">
        <f>IF($U189="","",IF(OR($M189="",$O189=""),"",VLOOKUP($O189,単価表!$A$5:$C$11,MATCH($M189,単価表!$A$5:$C$5,0),0)/2))</f>
        <v/>
      </c>
      <c r="W189" s="493" t="str">
        <f t="shared" si="17"/>
        <v/>
      </c>
      <c r="X189" s="486" t="str">
        <f>IF(【2】見・謝金!X189="","",【2】見・謝金!X189)</f>
        <v/>
      </c>
      <c r="Y189" s="527" t="str">
        <f>IF(【2】見・謝金!Y189="","",【2】見・謝金!Y189)</f>
        <v/>
      </c>
      <c r="Z189" s="485" t="str">
        <f>IF(【2】見・謝金!Z189="","",【2】見・謝金!Z189)</f>
        <v/>
      </c>
      <c r="AA189" s="493" t="str">
        <f t="shared" si="18"/>
        <v/>
      </c>
      <c r="AB189" s="493" t="str">
        <f t="shared" si="19"/>
        <v/>
      </c>
      <c r="AC189" s="528" t="str">
        <f>IF(【2】見・謝金!AC189="","",【2】見・謝金!AC189)</f>
        <v/>
      </c>
      <c r="AD189" s="484" t="str">
        <f>IF(【2】見・謝金!AD189="","",【2】見・謝金!AD189)</f>
        <v/>
      </c>
      <c r="AE189" s="493" t="str">
        <f t="shared" si="20"/>
        <v/>
      </c>
      <c r="AF189" s="493"/>
      <c r="AG189" s="493" t="str">
        <f t="shared" si="21"/>
        <v/>
      </c>
      <c r="AH189" s="525" t="str">
        <f>IF(【2】見・謝金!$AH189="",IF($Q189="講習料",IF($E189="","",TIME(HOUR($G189-$E189),ROUNDUP(MINUTE($G189-$E189)/30,0)*30,0)*24),""),IF(OR(【2】見・謝金!$E189&lt;&gt;$E189,【2】見・謝金!$G189&lt;&gt;$G189),TIME(HOUR($G189-$E189),ROUNDUP(MINUTE($G189-$E189)/30,0)*30,0)*24,IF($Q189&lt;&gt;"講習料","",【2】見・謝金!$AH189)))</f>
        <v/>
      </c>
      <c r="AI189" s="526" t="str">
        <f>IF($AH189="","",IF(OR($O189="",$M189=""),"",IF($P189="サブ",VLOOKUP($O189,単価表!$A$34:$C$38,MATCH($M189,単価表!$A$34:$C$34,0),0)/2,VLOOKUP($O189,単価表!$A$34:$C$38,MATCH($M189,単価表!$A$34:$C$34,0),0))))</f>
        <v/>
      </c>
      <c r="AJ189" s="493" t="str">
        <f t="shared" si="22"/>
        <v/>
      </c>
      <c r="AK189" s="525" t="str">
        <f>IF(【2】見・謝金!$AK189="",IF($Q189="検討会(法人参加)",IF($E189="","",TIME(HOUR($G189-$E189),ROUNDUP(MINUTE($G189-$E189)/30,0)*30,0)*24),""),IF(OR(【2】見・謝金!$E189&lt;&gt;$E189,【2】見・謝金!$G189&lt;&gt;$G189),TIME(HOUR($G189-$E189),ROUNDUP(MINUTE($G189-$E189)/30,0)*30,0)*24,IF($Q189&lt;&gt;"検討会(法人参加)","",【2】見・謝金!$AK189)))</f>
        <v/>
      </c>
      <c r="AL189" s="595" t="str">
        <f>IF($AK189="","",IF(OR($O189="",$M189=""),"",VLOOKUP($O189,単価表!$A$34:$C$38,MATCH($M189,単価表!$A$34:$C$34,0),0)/2))</f>
        <v/>
      </c>
      <c r="AM189" s="493" t="str">
        <f t="shared" si="23"/>
        <v/>
      </c>
      <c r="AN189" s="529"/>
      <c r="AO189" s="508" t="str">
        <f>IF(【2】見・謝金!$AO189="","",【2】見・謝金!$AO189)</f>
        <v/>
      </c>
    </row>
    <row r="190" spans="3:41" ht="27.75" customHeight="1">
      <c r="D190" s="695" t="str">
        <f>IF(【2】見・謝金!D190="","",【2】見・謝金!D190)</f>
        <v/>
      </c>
      <c r="E190" s="531" t="str">
        <f>IF(【2】見・謝金!E190="","",【2】見・謝金!E190)</f>
        <v/>
      </c>
      <c r="F190" s="482" t="s">
        <v>257</v>
      </c>
      <c r="G190" s="483" t="str">
        <f>IF(【2】見・謝金!G190="","",【2】見・謝金!G190)</f>
        <v/>
      </c>
      <c r="H190" s="484" t="str">
        <f>IF(【2】見・謝金!H190="","",【2】見・謝金!H190)</f>
        <v/>
      </c>
      <c r="I190" s="1046" t="str">
        <f>IF(【2】見・謝金!I190="","",【2】見・謝金!I190)</f>
        <v/>
      </c>
      <c r="J190" s="1046"/>
      <c r="K190" s="496" t="str">
        <f>IF(【2】見・謝金!K190="","",【2】見・謝金!K190)</f>
        <v/>
      </c>
      <c r="L190" s="496" t="str">
        <f>IF(【2】見・謝金!L190="","",【2】見・謝金!L190)</f>
        <v/>
      </c>
      <c r="M190" s="484" t="str">
        <f>IF(【2】見・謝金!M190="","",【2】見・謝金!M190)</f>
        <v/>
      </c>
      <c r="N190" s="486" t="str">
        <f>IF(【2】見・謝金!N190="","",【2】見・謝金!N190)</f>
        <v/>
      </c>
      <c r="O190" s="523" t="str">
        <f>IF(【2】見・謝金!O190="","",【2】見・謝金!O190)</f>
        <v/>
      </c>
      <c r="P190" s="523" t="str">
        <f>IF(【2】見・謝金!P190="","",【2】見・謝金!P190)</f>
        <v/>
      </c>
      <c r="Q190" s="524" t="str">
        <f>IF(【2】見・謝金!Q190="","",【2】見・謝金!Q190)</f>
        <v/>
      </c>
      <c r="R190" s="530" t="str">
        <f>IF(【2】見・謝金!$R190="",IF($Q190="講師",IF($E190="","",TIME(HOUR($G190-$E190),ROUNDUP(MINUTE($G190-$E190)/30,0)*30,0)*24),""),IF(OR(【2】見・謝金!$E190&lt;&gt;$E190,【2】見・謝金!$G190&lt;&gt;$G190),TIME(HOUR($G190-$E190),ROUNDUP(MINUTE($G190-$E190)/30,0)*30,0)*24,IF($Q190&lt;&gt;"講師","",【2】見・謝金!$R190)))</f>
        <v/>
      </c>
      <c r="S190" s="526" t="str">
        <f>IF($R190="","",IF(OR($O190="",$M190=""),"",IF($P190="サブ",VLOOKUP($O190,単価表!$A$5:$C$14,MATCH($M190,単価表!$A$5:$C$5,0),0)/2,VLOOKUP($O190,単価表!$A$5:$C$14,MATCH($M190,単価表!$A$5:$C$5,0),0))))</f>
        <v/>
      </c>
      <c r="T190" s="493" t="str">
        <f t="shared" si="16"/>
        <v/>
      </c>
      <c r="U190" s="530" t="str">
        <f>IF(【2】見・謝金!$U190="",IF($Q190="検討会等参加",IF($E190="","",TIME(HOUR($G190-$E190),ROUNDUP(MINUTE($G190-$E190)/30,0)*30,0)*24),""),IF(OR(【2】見・謝金!$E190&lt;&gt;$E190,【2】見・謝金!$G190&lt;&gt;$G190),TIME(HOUR($G190-$E190),ROUNDUP(MINUTE($G190-$E190)/30,0)*30,0)*24,IF($Q190&lt;&gt;"検討会等参加","",【2】見・謝金!$U190)))</f>
        <v/>
      </c>
      <c r="V190" s="526" t="str">
        <f>IF($U190="","",IF(OR($M190="",$O190=""),"",VLOOKUP($O190,単価表!$A$5:$C$11,MATCH($M190,単価表!$A$5:$C$5,0),0)/2))</f>
        <v/>
      </c>
      <c r="W190" s="493" t="str">
        <f t="shared" si="17"/>
        <v/>
      </c>
      <c r="X190" s="486" t="str">
        <f>IF(【2】見・謝金!X190="","",【2】見・謝金!X190)</f>
        <v/>
      </c>
      <c r="Y190" s="527" t="str">
        <f>IF(【2】見・謝金!Y190="","",【2】見・謝金!Y190)</f>
        <v/>
      </c>
      <c r="Z190" s="484" t="str">
        <f>IF(【2】見・謝金!Z190="","",【2】見・謝金!Z190)</f>
        <v/>
      </c>
      <c r="AA190" s="493" t="str">
        <f t="shared" si="18"/>
        <v/>
      </c>
      <c r="AB190" s="493" t="str">
        <f t="shared" si="19"/>
        <v/>
      </c>
      <c r="AC190" s="528" t="str">
        <f>IF(【2】見・謝金!AC190="","",【2】見・謝金!AC190)</f>
        <v/>
      </c>
      <c r="AD190" s="484" t="str">
        <f>IF(【2】見・謝金!AD190="","",【2】見・謝金!AD190)</f>
        <v/>
      </c>
      <c r="AE190" s="493" t="str">
        <f t="shared" si="20"/>
        <v/>
      </c>
      <c r="AF190" s="493"/>
      <c r="AG190" s="493" t="str">
        <f t="shared" si="21"/>
        <v/>
      </c>
      <c r="AH190" s="530" t="str">
        <f>IF(【2】見・謝金!$AH190="",IF($Q190="講習料",IF($E190="","",TIME(HOUR($G190-$E190),ROUNDUP(MINUTE($G190-$E190)/30,0)*30,0)*24),""),IF(OR(【2】見・謝金!$E190&lt;&gt;$E190,【2】見・謝金!$G190&lt;&gt;$G190),TIME(HOUR($G190-$E190),ROUNDUP(MINUTE($G190-$E190)/30,0)*30,0)*24,IF($Q190&lt;&gt;"講習料","",【2】見・謝金!$AH190)))</f>
        <v/>
      </c>
      <c r="AI190" s="526" t="str">
        <f>IF($AH190="","",IF(OR($O190="",$M190=""),"",IF($P190="サブ",VLOOKUP($O190,単価表!$A$34:$C$38,MATCH($M190,単価表!$A$34:$C$34,0),0)/2,VLOOKUP($O190,単価表!$A$34:$C$38,MATCH($M190,単価表!$A$34:$C$34,0),0))))</f>
        <v/>
      </c>
      <c r="AJ190" s="493" t="str">
        <f t="shared" si="22"/>
        <v/>
      </c>
      <c r="AK190" s="530" t="str">
        <f>IF(【2】見・謝金!$AK190="",IF($Q190="検討会(法人参加)",IF($E190="","",TIME(HOUR($G190-$E190),ROUNDUP(MINUTE($G190-$E190)/30,0)*30,0)*24),""),IF(OR(【2】見・謝金!$E190&lt;&gt;$E190,【2】見・謝金!$G190&lt;&gt;$G190),TIME(HOUR($G190-$E190),ROUNDUP(MINUTE($G190-$E190)/30,0)*30,0)*24,IF($Q190&lt;&gt;"検討会(法人参加)","",【2】見・謝金!$AK190)))</f>
        <v/>
      </c>
      <c r="AL190" s="593" t="str">
        <f>IF($AK190="","",IF(OR($O190="",$M190=""),"",VLOOKUP($O190,単価表!$A$34:$C$38,MATCH($M190,単価表!$A$34:$C$34,0),0)/2))</f>
        <v/>
      </c>
      <c r="AM190" s="493" t="str">
        <f t="shared" si="23"/>
        <v/>
      </c>
      <c r="AN190" s="529"/>
      <c r="AO190" s="508" t="str">
        <f>IF(【2】見・謝金!$AO190="","",【2】見・謝金!$AO190)</f>
        <v/>
      </c>
    </row>
    <row r="191" spans="3:41" ht="39.75" customHeight="1">
      <c r="C191" s="148">
        <f>COUNTIF(C7:C190,"●")</f>
        <v>0</v>
      </c>
      <c r="D191" s="720"/>
      <c r="E191" s="721"/>
      <c r="F191" s="107"/>
      <c r="G191" s="721"/>
      <c r="H191" s="107"/>
      <c r="I191" s="722"/>
      <c r="J191" s="722"/>
      <c r="K191" s="722"/>
      <c r="L191" s="722"/>
      <c r="M191" s="107"/>
      <c r="N191" s="723"/>
      <c r="O191" s="54"/>
      <c r="P191" s="54"/>
      <c r="Q191" s="1032" t="s">
        <v>507</v>
      </c>
      <c r="R191" s="1033"/>
      <c r="S191" s="1034"/>
      <c r="T191" s="724">
        <f>SUM(T7:T190)</f>
        <v>0</v>
      </c>
      <c r="U191" s="1038" t="s">
        <v>263</v>
      </c>
      <c r="V191" s="1039"/>
      <c r="W191" s="724">
        <f>SUM(W7:W190)</f>
        <v>0</v>
      </c>
      <c r="X191" s="1040" t="s">
        <v>508</v>
      </c>
      <c r="Y191" s="1041"/>
      <c r="Z191" s="1041"/>
      <c r="AA191" s="1042"/>
      <c r="AB191" s="724">
        <f>SUM(AB7:AB190)</f>
        <v>0</v>
      </c>
      <c r="AC191" s="714"/>
      <c r="AD191" s="482"/>
      <c r="AE191" s="740"/>
      <c r="AF191" s="731"/>
      <c r="AG191" s="731"/>
      <c r="AH191" s="741"/>
      <c r="AI191" s="726"/>
      <c r="AJ191" s="731"/>
      <c r="AK191" s="727"/>
      <c r="AL191" s="728"/>
      <c r="AM191" s="729"/>
      <c r="AN191" s="732"/>
      <c r="AO191" s="730"/>
    </row>
    <row r="192" spans="3:41" ht="39.75" customHeight="1">
      <c r="Q192" s="1035" t="s">
        <v>262</v>
      </c>
      <c r="R192" s="1036"/>
      <c r="S192" s="1037"/>
      <c r="T192" s="532">
        <f>ROUND(T191/1.1,0)</f>
        <v>0</v>
      </c>
      <c r="U192" s="1047" t="s">
        <v>263</v>
      </c>
      <c r="V192" s="1047"/>
      <c r="W192" s="532">
        <f>ROUND(W191/1.1,0)</f>
        <v>0</v>
      </c>
      <c r="X192" s="1035" t="s">
        <v>264</v>
      </c>
      <c r="Y192" s="1036"/>
      <c r="Z192" s="1036"/>
      <c r="AA192" s="1037"/>
      <c r="AB192" s="533">
        <f>ROUND(AB191/1.1,0)</f>
        <v>0</v>
      </c>
      <c r="AC192" s="1035" t="s">
        <v>265</v>
      </c>
      <c r="AD192" s="1036"/>
      <c r="AE192" s="1036"/>
      <c r="AF192" s="1037"/>
      <c r="AG192" s="533">
        <f>SUM(AG7:AG190)</f>
        <v>0</v>
      </c>
      <c r="AH192" s="1043" t="s">
        <v>266</v>
      </c>
      <c r="AI192" s="1044"/>
      <c r="AJ192" s="725">
        <f>SUM(AJ7:AJ190)+SUM(AM7:AM190)</f>
        <v>0</v>
      </c>
      <c r="AK192" s="145" t="s">
        <v>267</v>
      </c>
      <c r="AL192" s="212"/>
      <c r="AM192" s="456"/>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9">
    <dataValidation type="list" allowBlank="1" showInputMessage="1" showErrorMessage="1" sqref="Q7:Q190" xr:uid="{00000000-0002-0000-1400-000000000000}">
      <formula1>"講師,検討会等参加,講習料,検討会(法人参加)"</formula1>
    </dataValidation>
    <dataValidation type="list" allowBlank="1" showInputMessage="1" sqref="AC7: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7: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s>
  <pageMargins left="0.51181102362204722" right="0.51181102362204722" top="0.74803149606299213" bottom="0.74803149606299213" header="0.31496062992125984" footer="0.31496062992125984"/>
  <pageSetup paperSize="9" scale="38" fitToHeight="2"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R11" sqref="R11"/>
    </sheetView>
  </sheetViews>
  <sheetFormatPr defaultColWidth="9" defaultRowHeight="13.5" outlineLevelCol="1"/>
  <cols>
    <col min="1" max="1" width="62.5" style="43" customWidth="1" outlineLevel="1"/>
    <col min="2" max="2" width="2.125" style="43" customWidth="1"/>
    <col min="3" max="3" width="10.375" style="43" customWidth="1"/>
    <col min="4" max="4" width="12.375" style="43" customWidth="1"/>
    <col min="5" max="5" width="16.375" style="43" customWidth="1"/>
    <col min="6" max="6" width="6.875" style="43" customWidth="1"/>
    <col min="7" max="7" width="4.625" style="43" customWidth="1"/>
    <col min="8" max="8" width="10.375" style="43" customWidth="1"/>
    <col min="9" max="10" width="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509</v>
      </c>
    </row>
    <row r="2" spans="3:27" ht="21.75" customHeight="1">
      <c r="C2" s="2" t="s">
        <v>269</v>
      </c>
      <c r="G2" s="330"/>
    </row>
    <row r="3" spans="3:27" ht="24.75" customHeight="1">
      <c r="C3" s="43" t="s">
        <v>270</v>
      </c>
      <c r="E3" s="880" t="s">
        <v>271</v>
      </c>
      <c r="F3" s="880"/>
      <c r="G3" s="879">
        <f>SUM(V118,V234,V345,V461)</f>
        <v>0</v>
      </c>
      <c r="H3" s="879"/>
    </row>
    <row r="4" spans="3:27" ht="20.25" customHeight="1">
      <c r="C4" s="43" t="s">
        <v>272</v>
      </c>
      <c r="X4" s="108" t="s">
        <v>224</v>
      </c>
    </row>
    <row r="5" spans="3:27"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500"/>
      <c r="U5" s="500" t="s">
        <v>283</v>
      </c>
      <c r="V5" s="332" t="s">
        <v>287</v>
      </c>
      <c r="W5" s="849" t="s">
        <v>510</v>
      </c>
      <c r="X5" s="876" t="s">
        <v>289</v>
      </c>
    </row>
    <row r="6" spans="3:27"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row>
    <row r="7" spans="3:27" ht="19.5" customHeight="1">
      <c r="C7" s="1051" t="str">
        <f>IF(【3】見・旅費!C7="","",【3】見・旅費!C7)</f>
        <v/>
      </c>
      <c r="D7" s="1054" t="str">
        <f>IF(【3】見・旅費!D7="","",【3】見・旅費!D7)</f>
        <v/>
      </c>
      <c r="E7" s="1054" t="str">
        <f>IF(【3】見・旅費!E7="","",【3】見・旅費!E7)</f>
        <v/>
      </c>
      <c r="F7" s="1054" t="str">
        <f>IF(【3】見・旅費!F7="","",【3】見・旅費!F7)</f>
        <v/>
      </c>
      <c r="G7" s="1057" t="str">
        <f>IF(【3】見・旅費!G7="","",【3】見・旅費!G7)</f>
        <v/>
      </c>
      <c r="H7" s="1060" t="str">
        <f>IF(【3】見・旅費!H7="","",【3】見・旅費!H7)</f>
        <v/>
      </c>
      <c r="I7" s="620" t="str">
        <f>IF(【3】見・旅費!I7="","",【3】見・旅費!I7)</f>
        <v/>
      </c>
      <c r="J7" s="620" t="str">
        <f>IF(【3】見・旅費!J7="","",【3】見・旅費!J7)</f>
        <v/>
      </c>
      <c r="K7" s="331" t="str">
        <f>IF(【3】見・旅費!K7="","",【3】見・旅費!K7)</f>
        <v/>
      </c>
      <c r="L7" s="621" t="str">
        <f>IF(【3】見・旅費!L7="","",【3】見・旅費!L7)</f>
        <v/>
      </c>
      <c r="M7" s="622" t="str">
        <f>IF(【3】見・旅費!M7="","",【3】見・旅費!M7)</f>
        <v/>
      </c>
      <c r="N7" s="599" t="str">
        <f>IF(I7="","",(SUM(L7:M7)))</f>
        <v/>
      </c>
      <c r="O7" s="332" t="str">
        <f>IF(【3】見・旅費!O7="","",【3】見・旅費!O7)</f>
        <v/>
      </c>
      <c r="P7" s="601" t="str">
        <f>IF(O7="","",(IF(O7="",0,(N7*O7))))</f>
        <v/>
      </c>
      <c r="Q7" s="840"/>
      <c r="R7" s="846"/>
      <c r="S7" s="843"/>
      <c r="T7" s="846"/>
      <c r="U7" s="843"/>
      <c r="V7" s="843"/>
      <c r="W7" s="1048"/>
      <c r="X7" s="1054" t="str">
        <f>IF(【3】見・旅費!X7="","",【3】見・旅費!X7)</f>
        <v/>
      </c>
    </row>
    <row r="8" spans="3:27" ht="19.5" customHeight="1">
      <c r="C8" s="1052"/>
      <c r="D8" s="1055"/>
      <c r="E8" s="1055"/>
      <c r="F8" s="1055"/>
      <c r="G8" s="1058"/>
      <c r="H8" s="1061"/>
      <c r="I8" s="623" t="str">
        <f>IF(【3】見・旅費!I8="","",【3】見・旅費!I8)</f>
        <v/>
      </c>
      <c r="J8" s="623" t="str">
        <f>IF(【3】見・旅費!J8="","",【3】見・旅費!J8)</f>
        <v/>
      </c>
      <c r="K8" s="624" t="str">
        <f>IF(【3】見・旅費!K8="","",【3】見・旅費!K8)</f>
        <v/>
      </c>
      <c r="L8" s="625" t="str">
        <f>IF(【3】見・旅費!L8="","",【3】見・旅費!L8)</f>
        <v/>
      </c>
      <c r="M8" s="626" t="str">
        <f>IF(【3】見・旅費!M8="","",【3】見・旅費!M8)</f>
        <v/>
      </c>
      <c r="N8" s="605" t="str">
        <f>IF(I8="","",(SUM(L8:M8)))</f>
        <v/>
      </c>
      <c r="O8" s="627" t="str">
        <f>IF(【3】見・旅費!O8="","",【3】見・旅費!O8)</f>
        <v/>
      </c>
      <c r="P8" s="607" t="str">
        <f t="shared" ref="P8:P10" si="0">IF(O8="","",(IF(O8="",0,(N8*O8))))</f>
        <v/>
      </c>
      <c r="Q8" s="841"/>
      <c r="R8" s="847"/>
      <c r="S8" s="844"/>
      <c r="T8" s="847"/>
      <c r="U8" s="844"/>
      <c r="V8" s="844"/>
      <c r="W8" s="1049"/>
      <c r="X8" s="1055"/>
    </row>
    <row r="9" spans="3:27" ht="19.5" customHeight="1">
      <c r="C9" s="1052"/>
      <c r="D9" s="1055"/>
      <c r="E9" s="1055"/>
      <c r="F9" s="1055"/>
      <c r="G9" s="1058"/>
      <c r="H9" s="1061"/>
      <c r="I9" s="623" t="str">
        <f>IF(【3】見・旅費!I9="","",【3】見・旅費!I9)</f>
        <v/>
      </c>
      <c r="J9" s="623" t="str">
        <f>IF(【3】見・旅費!J9="","",【3】見・旅費!J9)</f>
        <v/>
      </c>
      <c r="K9" s="624" t="str">
        <f>IF(【3】見・旅費!K9="","",【3】見・旅費!K9)</f>
        <v/>
      </c>
      <c r="L9" s="625" t="str">
        <f>IF(【3】見・旅費!L9="","",【3】見・旅費!L9)</f>
        <v/>
      </c>
      <c r="M9" s="626" t="str">
        <f>IF(【3】見・旅費!M9="","",【3】見・旅費!M9)</f>
        <v/>
      </c>
      <c r="N9" s="605" t="str">
        <f>IF(I9="","",(SUM(L9:M9)))</f>
        <v/>
      </c>
      <c r="O9" s="627" t="str">
        <f>IF(【3】見・旅費!O9="","",【3】見・旅費!O9)</f>
        <v/>
      </c>
      <c r="P9" s="607" t="str">
        <f t="shared" si="0"/>
        <v/>
      </c>
      <c r="Q9" s="841"/>
      <c r="R9" s="847"/>
      <c r="S9" s="844"/>
      <c r="T9" s="847"/>
      <c r="U9" s="844"/>
      <c r="V9" s="844"/>
      <c r="W9" s="1049"/>
      <c r="X9" s="1055"/>
    </row>
    <row r="10" spans="3:27" ht="19.5" customHeight="1">
      <c r="C10" s="1052"/>
      <c r="D10" s="1055"/>
      <c r="E10" s="1055"/>
      <c r="F10" s="1055"/>
      <c r="G10" s="1058"/>
      <c r="H10" s="1061"/>
      <c r="I10" s="628" t="str">
        <f>IF(【3】見・旅費!I10="","",【3】見・旅費!I10)</f>
        <v/>
      </c>
      <c r="J10" s="628" t="str">
        <f>IF(【3】見・旅費!J10="","",【3】見・旅費!J10)</f>
        <v/>
      </c>
      <c r="K10" s="629" t="str">
        <f>IF(【3】見・旅費!K10="","",【3】見・旅費!K10)</f>
        <v/>
      </c>
      <c r="L10" s="630" t="str">
        <f>IF(【3】見・旅費!L10="","",【3】見・旅費!L10)</f>
        <v/>
      </c>
      <c r="M10" s="631" t="str">
        <f>IF(【3】見・旅費!M10="","",【3】見・旅費!M10)</f>
        <v/>
      </c>
      <c r="N10" s="605" t="str">
        <f>IF(I10="","",(SUM(L10:M10)))</f>
        <v/>
      </c>
      <c r="O10" s="632" t="str">
        <f>IF(【3】見・旅費!O10="","",【3】見・旅費!O10)</f>
        <v/>
      </c>
      <c r="P10" s="607" t="str">
        <f t="shared" si="0"/>
        <v/>
      </c>
      <c r="Q10" s="842"/>
      <c r="R10" s="848"/>
      <c r="S10" s="845"/>
      <c r="T10" s="848"/>
      <c r="U10" s="845"/>
      <c r="V10" s="845"/>
      <c r="W10" s="1049"/>
      <c r="X10" s="1055"/>
    </row>
    <row r="11" spans="3:27" ht="19.5" customHeight="1">
      <c r="C11" s="1053"/>
      <c r="D11" s="1056"/>
      <c r="E11" s="1056"/>
      <c r="F11" s="1056"/>
      <c r="G11" s="1059"/>
      <c r="H11" s="1062"/>
      <c r="I11" s="608"/>
      <c r="J11" s="608"/>
      <c r="K11" s="610"/>
      <c r="L11" s="633"/>
      <c r="M11" s="634"/>
      <c r="N11" s="612"/>
      <c r="O11" s="696" t="s">
        <v>457</v>
      </c>
      <c r="P11" s="614">
        <f>SUM(P7:P10)</f>
        <v>0</v>
      </c>
      <c r="Q11" s="615">
        <f>IF(AND(【3】見・旅費!G7="",G7=""),0,IF(【3】見・旅費!G7&lt;&gt;G7,IF(G7=1,"1,500",IF(G7=2,"1,300",IF(G7=3,"1,100","850"))),IF(OR(【3】見・旅費!Q11&lt;&gt;"1,500",【3】見・旅費!Q11&lt;&gt;"1,300",【3】見・旅費!Q11&lt;&gt;"1,100",【3】見・旅費!Q11&lt;&gt;"850"),【3】見・旅費!Q11,IF(G7="",0,IF(G7=1,"1,500",IF(G7=2,"1,300",IF(G7=3,"1,100","850")))))))</f>
        <v>0</v>
      </c>
      <c r="R11" s="636" t="str">
        <f>IF(【3】見・旅費!R11="","",【3】見・旅費!R11)</f>
        <v/>
      </c>
      <c r="S11" s="617">
        <f>IF(AND(【3】見・旅費!G7="",G7=""),0,IF(【3】見・旅費!G7&lt;&gt;G7,IF(G7=1,"14,000",IF(G7=2,"12,400",IF(G7=3,"10,300",IF(G7=4,"8,200")))),IF(OR(【3】見・旅費!S11&lt;&gt;"14,000",【3】見・旅費!S11&lt;&gt;"12,400",【3】見・旅費!S11&lt;&gt;"10,300",【3】見・旅費!S11&lt;&gt;"8,200"),【3】見・旅費!S11,IF(G7="",0,IF(G7=1,"14,000",IF(G7=2,"12,400",IF(G7=3,"10,300",IF(G7=4,"8,200",))))))))</f>
        <v>0</v>
      </c>
      <c r="T11" s="636" t="str">
        <f>IF(【3】見・旅費!T11="","",【3】見・旅費!T11)</f>
        <v/>
      </c>
      <c r="U11" s="619">
        <f>IF(AND(R11="",T11=""),0,(SUM(Q11*R11+S11*T11)))</f>
        <v>0</v>
      </c>
      <c r="V11" s="619">
        <f>IF(AND(P11="",U11=""),"",SUM(P11+U11))</f>
        <v>0</v>
      </c>
      <c r="W11" s="1050"/>
      <c r="X11" s="1056"/>
    </row>
    <row r="12" spans="3:27" ht="19.5" customHeight="1">
      <c r="C12" s="1051" t="str">
        <f>IF(【3】見・旅費!C12="","",【3】見・旅費!C12)</f>
        <v/>
      </c>
      <c r="D12" s="1054" t="str">
        <f>IF(【3】見・旅費!D12="","",【3】見・旅費!D12)</f>
        <v/>
      </c>
      <c r="E12" s="1054" t="str">
        <f>IF(【3】見・旅費!E12="","",【3】見・旅費!E12)</f>
        <v/>
      </c>
      <c r="F12" s="1054" t="str">
        <f>IF(【3】見・旅費!F12="","",【3】見・旅費!F12)</f>
        <v/>
      </c>
      <c r="G12" s="1057" t="str">
        <f>IF(【3】見・旅費!G12="","",【3】見・旅費!G12)</f>
        <v/>
      </c>
      <c r="H12" s="1060" t="str">
        <f>IF(【3】見・旅費!H12="","",【3】見・旅費!H12)</f>
        <v/>
      </c>
      <c r="I12" s="637" t="str">
        <f>IF(【3】見・旅費!I12="","",【3】見・旅費!I12)</f>
        <v/>
      </c>
      <c r="J12" s="620" t="str">
        <f>IF(【3】見・旅費!J12="","",【3】見・旅費!J12)</f>
        <v/>
      </c>
      <c r="K12" s="638" t="str">
        <f>IF(【3】見・旅費!K12="","",【3】見・旅費!K12)</f>
        <v/>
      </c>
      <c r="L12" s="621" t="str">
        <f>IF(【3】見・旅費!L12="","",【3】見・旅費!L12)</f>
        <v/>
      </c>
      <c r="M12" s="622" t="str">
        <f>IF(【3】見・旅費!M12="","",【3】見・旅費!M12)</f>
        <v/>
      </c>
      <c r="N12" s="599" t="str">
        <f>IF(I12="","",(SUM(L12:M12)))</f>
        <v/>
      </c>
      <c r="O12" s="332" t="str">
        <f>IF(【3】見・旅費!O12="","",【3】見・旅費!O12)</f>
        <v/>
      </c>
      <c r="P12" s="601" t="str">
        <f t="shared" ref="P12:P15" si="1">IF(O12="","",(IF(O12="",0,(N12*O12))))</f>
        <v/>
      </c>
      <c r="Q12" s="840"/>
      <c r="R12" s="846"/>
      <c r="S12" s="843"/>
      <c r="T12" s="846"/>
      <c r="U12" s="843"/>
      <c r="V12" s="843"/>
      <c r="W12" s="1048"/>
      <c r="X12" s="1054" t="str">
        <f>IF(【3】見・旅費!X12="","",【3】見・旅費!X12)</f>
        <v/>
      </c>
    </row>
    <row r="13" spans="3:27" ht="19.5" customHeight="1">
      <c r="C13" s="1052"/>
      <c r="D13" s="1055"/>
      <c r="E13" s="1055"/>
      <c r="F13" s="1055"/>
      <c r="G13" s="1058"/>
      <c r="H13" s="1061"/>
      <c r="I13" s="639" t="str">
        <f>IF(【3】見・旅費!I13="","",【3】見・旅費!I13)</f>
        <v/>
      </c>
      <c r="J13" s="623" t="str">
        <f>IF(【3】見・旅費!J13="","",【3】見・旅費!J13)</f>
        <v/>
      </c>
      <c r="K13" s="624" t="str">
        <f>IF(【3】見・旅費!K13="","",【3】見・旅費!K13)</f>
        <v/>
      </c>
      <c r="L13" s="625" t="str">
        <f>IF(【3】見・旅費!L13="","",【3】見・旅費!L13)</f>
        <v/>
      </c>
      <c r="M13" s="626" t="str">
        <f>IF(【3】見・旅費!M13="","",【3】見・旅費!M13)</f>
        <v/>
      </c>
      <c r="N13" s="605" t="str">
        <f>IF(I13="","",(SUM(L13:M13)))</f>
        <v/>
      </c>
      <c r="O13" s="627" t="str">
        <f>IF(【3】見・旅費!O13="","",【3】見・旅費!O13)</f>
        <v/>
      </c>
      <c r="P13" s="607" t="str">
        <f t="shared" si="1"/>
        <v/>
      </c>
      <c r="Q13" s="841"/>
      <c r="R13" s="847"/>
      <c r="S13" s="844"/>
      <c r="T13" s="847"/>
      <c r="U13" s="844"/>
      <c r="V13" s="844"/>
      <c r="W13" s="1049"/>
      <c r="X13" s="1055"/>
    </row>
    <row r="14" spans="3:27" ht="19.5" customHeight="1">
      <c r="C14" s="1052"/>
      <c r="D14" s="1055"/>
      <c r="E14" s="1055"/>
      <c r="F14" s="1055"/>
      <c r="G14" s="1058"/>
      <c r="H14" s="1061"/>
      <c r="I14" s="639" t="str">
        <f>IF(【3】見・旅費!I14="","",【3】見・旅費!I14)</f>
        <v/>
      </c>
      <c r="J14" s="623" t="str">
        <f>IF(【3】見・旅費!J14="","",【3】見・旅費!J14)</f>
        <v/>
      </c>
      <c r="K14" s="624" t="str">
        <f>IF(【3】見・旅費!K14="","",【3】見・旅費!K14)</f>
        <v/>
      </c>
      <c r="L14" s="625" t="str">
        <f>IF(【3】見・旅費!L14="","",【3】見・旅費!L14)</f>
        <v/>
      </c>
      <c r="M14" s="625" t="str">
        <f>IF(【3】見・旅費!M14="","",【3】見・旅費!M14)</f>
        <v/>
      </c>
      <c r="N14" s="605" t="str">
        <f>IF(I14="","",(SUM(L14:M14)))</f>
        <v/>
      </c>
      <c r="O14" s="627" t="str">
        <f>IF(【3】見・旅費!O14="","",【3】見・旅費!O14)</f>
        <v/>
      </c>
      <c r="P14" s="607" t="str">
        <f t="shared" si="1"/>
        <v/>
      </c>
      <c r="Q14" s="841"/>
      <c r="R14" s="847"/>
      <c r="S14" s="844"/>
      <c r="T14" s="847"/>
      <c r="U14" s="844"/>
      <c r="V14" s="844"/>
      <c r="W14" s="1049"/>
      <c r="X14" s="1055"/>
    </row>
    <row r="15" spans="3:27" ht="19.5" customHeight="1">
      <c r="C15" s="1052"/>
      <c r="D15" s="1055"/>
      <c r="E15" s="1055"/>
      <c r="F15" s="1055"/>
      <c r="G15" s="1058"/>
      <c r="H15" s="1061"/>
      <c r="I15" s="640" t="str">
        <f>IF(【3】見・旅費!I15="","",【3】見・旅費!I15)</f>
        <v/>
      </c>
      <c r="J15" s="628" t="str">
        <f>IF(【3】見・旅費!J15="","",【3】見・旅費!J15)</f>
        <v/>
      </c>
      <c r="K15" s="629" t="str">
        <f>IF(【3】見・旅費!K15="","",【3】見・旅費!K15)</f>
        <v/>
      </c>
      <c r="L15" s="630" t="str">
        <f>IF(【3】見・旅費!L15="","",【3】見・旅費!L15)</f>
        <v/>
      </c>
      <c r="M15" s="631" t="str">
        <f>IF(【3】見・旅費!M15="","",【3】見・旅費!M15)</f>
        <v/>
      </c>
      <c r="N15" s="605" t="str">
        <f>IF(I15="","",(SUM(L15:M15)))</f>
        <v/>
      </c>
      <c r="O15" s="632" t="str">
        <f>IF(【3】見・旅費!O15="","",【3】見・旅費!O15)</f>
        <v/>
      </c>
      <c r="P15" s="607" t="str">
        <f t="shared" si="1"/>
        <v/>
      </c>
      <c r="Q15" s="842"/>
      <c r="R15" s="848"/>
      <c r="S15" s="845"/>
      <c r="T15" s="848"/>
      <c r="U15" s="845"/>
      <c r="V15" s="845"/>
      <c r="W15" s="1049"/>
      <c r="X15" s="1055"/>
    </row>
    <row r="16" spans="3:27" ht="19.5" customHeight="1">
      <c r="C16" s="1053"/>
      <c r="D16" s="1056"/>
      <c r="E16" s="1056"/>
      <c r="F16" s="1056"/>
      <c r="G16" s="1059"/>
      <c r="H16" s="1062"/>
      <c r="I16" s="608"/>
      <c r="J16" s="608"/>
      <c r="K16" s="610"/>
      <c r="L16" s="633"/>
      <c r="M16" s="634"/>
      <c r="N16" s="612"/>
      <c r="O16" s="696" t="s">
        <v>457</v>
      </c>
      <c r="P16" s="614">
        <f>SUM(P12:P15)</f>
        <v>0</v>
      </c>
      <c r="Q16" s="615">
        <f>IF(AND(【3】見・旅費!G12="",G12=""),0,IF(【3】見・旅費!G12&lt;&gt;G12,IF(G12=1,"1,500",IF(G12=2,"1,300",IF(G12=3,"1,100","850"))),IF(OR(【3】見・旅費!Q16&lt;&gt;"1,500",【3】見・旅費!Q16&lt;&gt;"1,300",【3】見・旅費!Q16&lt;&gt;"1,100",【3】見・旅費!Q16&lt;&gt;"850"),【3】見・旅費!Q16,IF(G12="",0,IF(G12=1,"1,500",IF(G12=2,"1,300",IF(G12=3,"1,100","850")))))))</f>
        <v>0</v>
      </c>
      <c r="R16" s="636" t="str">
        <f>IF(【3】見・旅費!R16="","",【3】見・旅費!R16)</f>
        <v/>
      </c>
      <c r="S16" s="617">
        <f>IF(AND(【3】見・旅費!G12="",G12=""),0,IF(【3】見・旅費!G12&lt;&gt;G12,IF(G12=1,"14,000",IF(G12=2,"12,400",IF(G12=3,"10,300",IF(G12=4,"8,200")))),IF(OR(【3】見・旅費!S16&lt;&gt;"14,000",【3】見・旅費!S16&lt;&gt;"12,400",【3】見・旅費!S16&lt;&gt;"10,300",【3】見・旅費!S16&lt;&gt;"8,200"),【3】見・旅費!S16,IF(G12="",0,IF(G12=1,"14,000",IF(G12=2,"12,400",IF(G12=3,"10,300",IF(G12=4,"8,200",))))))))</f>
        <v>0</v>
      </c>
      <c r="T16" s="636" t="str">
        <f>IF(【3】見・旅費!T16="","",【3】見・旅費!T16)</f>
        <v/>
      </c>
      <c r="U16" s="619">
        <f>IF(AND(R16="",T16=""),0,(SUM(Q16*R16+S16*T16)))</f>
        <v>0</v>
      </c>
      <c r="V16" s="619">
        <f>IF(AND(P16="",U16=""),"",SUM(P16+U16))</f>
        <v>0</v>
      </c>
      <c r="W16" s="1050"/>
      <c r="X16" s="1056"/>
      <c r="AA16" s="314"/>
    </row>
    <row r="17" spans="3:24" ht="19.5" customHeight="1">
      <c r="C17" s="1051" t="str">
        <f>IF(【3】見・旅費!C17="","",【3】見・旅費!C17)</f>
        <v/>
      </c>
      <c r="D17" s="1054" t="str">
        <f>IF(【3】見・旅費!D17="","",【3】見・旅費!D17)</f>
        <v/>
      </c>
      <c r="E17" s="1054" t="str">
        <f>IF(【3】見・旅費!E17="","",【3】見・旅費!E17)</f>
        <v/>
      </c>
      <c r="F17" s="1054" t="str">
        <f>IF(【3】見・旅費!F17="","",【3】見・旅費!F17)</f>
        <v/>
      </c>
      <c r="G17" s="1057" t="str">
        <f>IF(【3】見・旅費!G17="","",【3】見・旅費!G17)</f>
        <v/>
      </c>
      <c r="H17" s="1060" t="str">
        <f>IF(【3】見・旅費!H17="","",【3】見・旅費!H17)</f>
        <v/>
      </c>
      <c r="I17" s="637" t="str">
        <f>IF(【3】見・旅費!I17="","",【3】見・旅費!I17)</f>
        <v/>
      </c>
      <c r="J17" s="620" t="str">
        <f>IF(【3】見・旅費!J17="","",【3】見・旅費!J17)</f>
        <v/>
      </c>
      <c r="K17" s="638" t="str">
        <f>IF(【3】見・旅費!K17="","",【3】見・旅費!K17)</f>
        <v/>
      </c>
      <c r="L17" s="621" t="str">
        <f>IF(【3】見・旅費!L17="","",【3】見・旅費!L17)</f>
        <v/>
      </c>
      <c r="M17" s="622" t="str">
        <f>IF(【3】見・旅費!M17="","",【3】見・旅費!M17)</f>
        <v/>
      </c>
      <c r="N17" s="599" t="str">
        <f>IF(I17="","",(SUM(L17:M17)))</f>
        <v/>
      </c>
      <c r="O17" s="332" t="str">
        <f>IF(【3】見・旅費!O17="","",【3】見・旅費!O17)</f>
        <v/>
      </c>
      <c r="P17" s="601" t="str">
        <f t="shared" ref="P17:P20" si="2">IF(O17="","",(IF(O17="",0,(N17*O17))))</f>
        <v/>
      </c>
      <c r="Q17" s="840"/>
      <c r="R17" s="846"/>
      <c r="S17" s="843"/>
      <c r="T17" s="846"/>
      <c r="U17" s="843"/>
      <c r="V17" s="843"/>
      <c r="W17" s="1048"/>
      <c r="X17" s="1054" t="str">
        <f>IF(【3】見・旅費!X17="","",【3】見・旅費!X17)</f>
        <v/>
      </c>
    </row>
    <row r="18" spans="3:24" ht="19.5" customHeight="1">
      <c r="C18" s="1052"/>
      <c r="D18" s="1055"/>
      <c r="E18" s="1055"/>
      <c r="F18" s="1055"/>
      <c r="G18" s="1058"/>
      <c r="H18" s="1061"/>
      <c r="I18" s="639" t="str">
        <f>IF(【3】見・旅費!I18="","",【3】見・旅費!I18)</f>
        <v/>
      </c>
      <c r="J18" s="623" t="str">
        <f>IF(【3】見・旅費!J18="","",【3】見・旅費!J18)</f>
        <v/>
      </c>
      <c r="K18" s="624" t="str">
        <f>IF(【3】見・旅費!K18="","",【3】見・旅費!K18)</f>
        <v/>
      </c>
      <c r="L18" s="625" t="str">
        <f>IF(【3】見・旅費!L18="","",【3】見・旅費!L18)</f>
        <v/>
      </c>
      <c r="M18" s="626" t="str">
        <f>IF(【3】見・旅費!M18="","",【3】見・旅費!M18)</f>
        <v/>
      </c>
      <c r="N18" s="605" t="str">
        <f>IF(I18="","",(SUM(L18:M18)))</f>
        <v/>
      </c>
      <c r="O18" s="627" t="str">
        <f>IF(【3】見・旅費!O18="","",【3】見・旅費!O18)</f>
        <v/>
      </c>
      <c r="P18" s="607" t="str">
        <f t="shared" si="2"/>
        <v/>
      </c>
      <c r="Q18" s="841"/>
      <c r="R18" s="847"/>
      <c r="S18" s="844"/>
      <c r="T18" s="847"/>
      <c r="U18" s="844"/>
      <c r="V18" s="844"/>
      <c r="W18" s="1049"/>
      <c r="X18" s="1055"/>
    </row>
    <row r="19" spans="3:24" ht="19.5" customHeight="1">
      <c r="C19" s="1052"/>
      <c r="D19" s="1055"/>
      <c r="E19" s="1055"/>
      <c r="F19" s="1055"/>
      <c r="G19" s="1058"/>
      <c r="H19" s="1061"/>
      <c r="I19" s="639" t="str">
        <f>IF(【3】見・旅費!I19="","",【3】見・旅費!I19)</f>
        <v/>
      </c>
      <c r="J19" s="623" t="str">
        <f>IF(【3】見・旅費!J19="","",【3】見・旅費!J19)</f>
        <v/>
      </c>
      <c r="K19" s="624" t="str">
        <f>IF(【3】見・旅費!K19="","",【3】見・旅費!K19)</f>
        <v/>
      </c>
      <c r="L19" s="625" t="str">
        <f>IF(【3】見・旅費!L19="","",【3】見・旅費!L19)</f>
        <v/>
      </c>
      <c r="M19" s="625" t="str">
        <f>IF(【3】見・旅費!M19="","",【3】見・旅費!M19)</f>
        <v/>
      </c>
      <c r="N19" s="605" t="str">
        <f>IF(I19="","",(SUM(L19:M19)))</f>
        <v/>
      </c>
      <c r="O19" s="627" t="str">
        <f>IF(【3】見・旅費!O19="","",【3】見・旅費!O19)</f>
        <v/>
      </c>
      <c r="P19" s="607" t="str">
        <f t="shared" si="2"/>
        <v/>
      </c>
      <c r="Q19" s="841"/>
      <c r="R19" s="847"/>
      <c r="S19" s="844"/>
      <c r="T19" s="847"/>
      <c r="U19" s="844"/>
      <c r="V19" s="844"/>
      <c r="W19" s="1049"/>
      <c r="X19" s="1055"/>
    </row>
    <row r="20" spans="3:24" ht="19.5" customHeight="1">
      <c r="C20" s="1052"/>
      <c r="D20" s="1055"/>
      <c r="E20" s="1055"/>
      <c r="F20" s="1055"/>
      <c r="G20" s="1058"/>
      <c r="H20" s="1061"/>
      <c r="I20" s="640" t="str">
        <f>IF(【3】見・旅費!I20="","",【3】見・旅費!I20)</f>
        <v/>
      </c>
      <c r="J20" s="628" t="str">
        <f>IF(【3】見・旅費!J20="","",【3】見・旅費!J20)</f>
        <v/>
      </c>
      <c r="K20" s="629" t="str">
        <f>IF(【3】見・旅費!K20="","",【3】見・旅費!K20)</f>
        <v/>
      </c>
      <c r="L20" s="630" t="str">
        <f>IF(【3】見・旅費!L20="","",【3】見・旅費!L20)</f>
        <v/>
      </c>
      <c r="M20" s="631" t="str">
        <f>IF(【3】見・旅費!M20="","",【3】見・旅費!M20)</f>
        <v/>
      </c>
      <c r="N20" s="605" t="str">
        <f>IF(I20="","",(SUM(L20:M20)))</f>
        <v/>
      </c>
      <c r="O20" s="632" t="str">
        <f>IF(【3】見・旅費!O20="","",【3】見・旅費!O20)</f>
        <v/>
      </c>
      <c r="P20" s="607" t="str">
        <f t="shared" si="2"/>
        <v/>
      </c>
      <c r="Q20" s="842"/>
      <c r="R20" s="848"/>
      <c r="S20" s="845"/>
      <c r="T20" s="848"/>
      <c r="U20" s="845"/>
      <c r="V20" s="845"/>
      <c r="W20" s="1049"/>
      <c r="X20" s="1055"/>
    </row>
    <row r="21" spans="3:24" ht="19.5" customHeight="1">
      <c r="C21" s="1053"/>
      <c r="D21" s="1056"/>
      <c r="E21" s="1056"/>
      <c r="F21" s="1056"/>
      <c r="G21" s="1059"/>
      <c r="H21" s="1062"/>
      <c r="I21" s="608"/>
      <c r="J21" s="608"/>
      <c r="K21" s="610"/>
      <c r="L21" s="633"/>
      <c r="M21" s="634"/>
      <c r="N21" s="612"/>
      <c r="O21" s="696" t="s">
        <v>457</v>
      </c>
      <c r="P21" s="614">
        <f>SUM(P17:P20)</f>
        <v>0</v>
      </c>
      <c r="Q21" s="615">
        <f>IF(AND(【3】見・旅費!G17="",G17=""),0,IF(【3】見・旅費!G17&lt;&gt;G17,IF(G17=1,"1,500",IF(G17=2,"1,300",IF(G17=3,"1,100","850"))),IF(OR(【3】見・旅費!Q21&lt;&gt;"1,500",【3】見・旅費!Q21&lt;&gt;"1,300",【3】見・旅費!Q21&lt;&gt;"1,100",【3】見・旅費!Q21&lt;&gt;"850"),【3】見・旅費!Q21,IF(G17="",0,IF(G17=1,"1,500",IF(G17=2,"1,300",IF(G17=3,"1,100","850")))))))</f>
        <v>0</v>
      </c>
      <c r="R21" s="636" t="str">
        <f>IF(【3】見・旅費!R21="","",【3】見・旅費!R21)</f>
        <v/>
      </c>
      <c r="S21" s="617">
        <f>IF(AND(【3】見・旅費!G17="",G17=""),0,IF(【3】見・旅費!G17&lt;&gt;G17,IF(G17=1,"14,000",IF(G17=2,"12,400",IF(G17=3,"10,300",IF(G17=4,"8,200")))),IF(OR(【3】見・旅費!S21&lt;&gt;"14,000",【3】見・旅費!S21&lt;&gt;"12,400",【3】見・旅費!S21&lt;&gt;"10,300",【3】見・旅費!S21&lt;&gt;"8,200"),【3】見・旅費!S21,IF(G17="",0,IF(G17=1,"14,000",IF(G17=2,"12,400",IF(G17=3,"10,300",IF(G17=4,"8,200",))))))))</f>
        <v>0</v>
      </c>
      <c r="T21" s="636" t="str">
        <f>IF(【3】見・旅費!T21="","",【3】見・旅費!T21)</f>
        <v/>
      </c>
      <c r="U21" s="619">
        <f>IF(AND(R21="",T21=""),0,(SUM(Q21*R21+S21*T21)))</f>
        <v>0</v>
      </c>
      <c r="V21" s="619">
        <f>IF(AND(P21="",U21=""),"",SUM(P21+U21))</f>
        <v>0</v>
      </c>
      <c r="W21" s="1050"/>
      <c r="X21" s="1056"/>
    </row>
    <row r="22" spans="3:24" ht="19.5" customHeight="1">
      <c r="C22" s="1051" t="str">
        <f>IF(【3】見・旅費!C22="","",【3】見・旅費!C22)</f>
        <v/>
      </c>
      <c r="D22" s="1054" t="str">
        <f>IF(【3】見・旅費!D22="","",【3】見・旅費!D22)</f>
        <v/>
      </c>
      <c r="E22" s="1054" t="str">
        <f>IF(【3】見・旅費!E22="","",【3】見・旅費!E22)</f>
        <v/>
      </c>
      <c r="F22" s="1054" t="str">
        <f>IF(【3】見・旅費!F22="","",【3】見・旅費!F22)</f>
        <v/>
      </c>
      <c r="G22" s="1057" t="str">
        <f>IF(【3】見・旅費!G22="","",【3】見・旅費!G22)</f>
        <v/>
      </c>
      <c r="H22" s="1060" t="str">
        <f>IF(【3】見・旅費!H22="","",【3】見・旅費!H22)</f>
        <v/>
      </c>
      <c r="I22" s="637" t="str">
        <f>IF(【3】見・旅費!I22="","",【3】見・旅費!I22)</f>
        <v/>
      </c>
      <c r="J22" s="620" t="str">
        <f>IF(【3】見・旅費!J22="","",【3】見・旅費!J22)</f>
        <v/>
      </c>
      <c r="K22" s="638" t="str">
        <f>IF(【3】見・旅費!K22="","",【3】見・旅費!K22)</f>
        <v/>
      </c>
      <c r="L22" s="621" t="str">
        <f>IF(【3】見・旅費!L22="","",【3】見・旅費!L22)</f>
        <v/>
      </c>
      <c r="M22" s="622" t="str">
        <f>IF(【3】見・旅費!M22="","",【3】見・旅費!M22)</f>
        <v/>
      </c>
      <c r="N22" s="599" t="str">
        <f>IF(I22="","",(SUM(L22:M22)))</f>
        <v/>
      </c>
      <c r="O22" s="332" t="str">
        <f>IF(【3】見・旅費!O22="","",【3】見・旅費!O22)</f>
        <v/>
      </c>
      <c r="P22" s="601" t="str">
        <f t="shared" ref="P22:P25" si="3">IF(O22="","",(IF(O22="",0,(N22*O22))))</f>
        <v/>
      </c>
      <c r="Q22" s="840"/>
      <c r="R22" s="846"/>
      <c r="S22" s="843"/>
      <c r="T22" s="846"/>
      <c r="U22" s="843"/>
      <c r="V22" s="843"/>
      <c r="W22" s="1048"/>
      <c r="X22" s="1054" t="str">
        <f>IF(【3】見・旅費!X22="","",【3】見・旅費!X22)</f>
        <v/>
      </c>
    </row>
    <row r="23" spans="3:24" ht="19.5" customHeight="1">
      <c r="C23" s="1052"/>
      <c r="D23" s="1055"/>
      <c r="E23" s="1055"/>
      <c r="F23" s="1055"/>
      <c r="G23" s="1058"/>
      <c r="H23" s="1061"/>
      <c r="I23" s="639" t="str">
        <f>IF(【3】見・旅費!I23="","",【3】見・旅費!I23)</f>
        <v/>
      </c>
      <c r="J23" s="623" t="str">
        <f>IF(【3】見・旅費!J23="","",【3】見・旅費!J23)</f>
        <v/>
      </c>
      <c r="K23" s="624" t="str">
        <f>IF(【3】見・旅費!K23="","",【3】見・旅費!K23)</f>
        <v/>
      </c>
      <c r="L23" s="625" t="str">
        <f>IF(【3】見・旅費!L23="","",【3】見・旅費!L23)</f>
        <v/>
      </c>
      <c r="M23" s="626" t="str">
        <f>IF(【3】見・旅費!M23="","",【3】見・旅費!M23)</f>
        <v/>
      </c>
      <c r="N23" s="605" t="str">
        <f>IF(I23="","",(SUM(L23:M23)))</f>
        <v/>
      </c>
      <c r="O23" s="627" t="str">
        <f>IF(【3】見・旅費!O23="","",【3】見・旅費!O23)</f>
        <v/>
      </c>
      <c r="P23" s="607" t="str">
        <f t="shared" si="3"/>
        <v/>
      </c>
      <c r="Q23" s="841"/>
      <c r="R23" s="847"/>
      <c r="S23" s="844"/>
      <c r="T23" s="847"/>
      <c r="U23" s="844"/>
      <c r="V23" s="844"/>
      <c r="W23" s="1049"/>
      <c r="X23" s="1055"/>
    </row>
    <row r="24" spans="3:24" ht="19.5" customHeight="1">
      <c r="C24" s="1052"/>
      <c r="D24" s="1055"/>
      <c r="E24" s="1055"/>
      <c r="F24" s="1055"/>
      <c r="G24" s="1058"/>
      <c r="H24" s="1061"/>
      <c r="I24" s="639" t="str">
        <f>IF(【3】見・旅費!I24="","",【3】見・旅費!I24)</f>
        <v/>
      </c>
      <c r="J24" s="623" t="str">
        <f>IF(【3】見・旅費!J24="","",【3】見・旅費!J24)</f>
        <v/>
      </c>
      <c r="K24" s="624" t="str">
        <f>IF(【3】見・旅費!K24="","",【3】見・旅費!K24)</f>
        <v/>
      </c>
      <c r="L24" s="625" t="str">
        <f>IF(【3】見・旅費!L24="","",【3】見・旅費!L24)</f>
        <v/>
      </c>
      <c r="M24" s="625" t="str">
        <f>IF(【3】見・旅費!M24="","",【3】見・旅費!M24)</f>
        <v/>
      </c>
      <c r="N24" s="605" t="str">
        <f>IF(I24="","",(SUM(L24:M24)))</f>
        <v/>
      </c>
      <c r="O24" s="627" t="str">
        <f>IF(【3】見・旅費!O24="","",【3】見・旅費!O24)</f>
        <v/>
      </c>
      <c r="P24" s="607" t="str">
        <f t="shared" si="3"/>
        <v/>
      </c>
      <c r="Q24" s="841"/>
      <c r="R24" s="847"/>
      <c r="S24" s="844"/>
      <c r="T24" s="847"/>
      <c r="U24" s="844"/>
      <c r="V24" s="844"/>
      <c r="W24" s="1049"/>
      <c r="X24" s="1055"/>
    </row>
    <row r="25" spans="3:24" ht="19.5" customHeight="1">
      <c r="C25" s="1052"/>
      <c r="D25" s="1055"/>
      <c r="E25" s="1055"/>
      <c r="F25" s="1055"/>
      <c r="G25" s="1058"/>
      <c r="H25" s="1061"/>
      <c r="I25" s="640" t="str">
        <f>IF(【3】見・旅費!I25="","",【3】見・旅費!I25)</f>
        <v/>
      </c>
      <c r="J25" s="628" t="str">
        <f>IF(【3】見・旅費!J25="","",【3】見・旅費!J25)</f>
        <v/>
      </c>
      <c r="K25" s="629" t="str">
        <f>IF(【3】見・旅費!K25="","",【3】見・旅費!K25)</f>
        <v/>
      </c>
      <c r="L25" s="630" t="str">
        <f>IF(【3】見・旅費!L25="","",【3】見・旅費!L25)</f>
        <v/>
      </c>
      <c r="M25" s="631" t="str">
        <f>IF(【3】見・旅費!M25="","",【3】見・旅費!M25)</f>
        <v/>
      </c>
      <c r="N25" s="605" t="str">
        <f>IF(I25="","",(SUM(L25:M25)))</f>
        <v/>
      </c>
      <c r="O25" s="632" t="str">
        <f>IF(【3】見・旅費!O25="","",【3】見・旅費!O25)</f>
        <v/>
      </c>
      <c r="P25" s="607" t="str">
        <f t="shared" si="3"/>
        <v/>
      </c>
      <c r="Q25" s="842"/>
      <c r="R25" s="848"/>
      <c r="S25" s="845"/>
      <c r="T25" s="848"/>
      <c r="U25" s="845"/>
      <c r="V25" s="845"/>
      <c r="W25" s="1049"/>
      <c r="X25" s="1055"/>
    </row>
    <row r="26" spans="3:24" ht="19.5" customHeight="1">
      <c r="C26" s="1053"/>
      <c r="D26" s="1056"/>
      <c r="E26" s="1056"/>
      <c r="F26" s="1056"/>
      <c r="G26" s="1059"/>
      <c r="H26" s="1062"/>
      <c r="I26" s="608"/>
      <c r="J26" s="608"/>
      <c r="K26" s="610"/>
      <c r="L26" s="633"/>
      <c r="M26" s="634"/>
      <c r="N26" s="612"/>
      <c r="O26" s="696" t="s">
        <v>457</v>
      </c>
      <c r="P26" s="614">
        <f>SUM(P22:P25)</f>
        <v>0</v>
      </c>
      <c r="Q26" s="615">
        <f>IF(AND(【3】見・旅費!G22="",G22=""),0,IF(【3】見・旅費!G22&lt;&gt;G22,IF(G22=1,"1,500",IF(G22=2,"1,300",IF(G22=3,"1,100","850"))),IF(OR(【3】見・旅費!Q26&lt;&gt;"1,500",【3】見・旅費!Q26&lt;&gt;"1,300",【3】見・旅費!Q26&lt;&gt;"1,100",【3】見・旅費!Q26&lt;&gt;"850"),【3】見・旅費!Q26,IF(G22="",0,IF(G22=1,"1,500",IF(G22=2,"1,300",IF(G22=3,"1,100","850")))))))</f>
        <v>0</v>
      </c>
      <c r="R26" s="636" t="str">
        <f>IF(【3】見・旅費!R26="","",【3】見・旅費!R26)</f>
        <v/>
      </c>
      <c r="S26" s="617">
        <f>IF(AND(【3】見・旅費!G22="",G22=""),0,IF(【3】見・旅費!G22&lt;&gt;G22,IF(G22=1,"14,000",IF(G22=2,"12,400",IF(G22=3,"10,300",IF(G22=4,"8,200")))),IF(OR(【3】見・旅費!S26&lt;&gt;"14,000",【3】見・旅費!S26&lt;&gt;"12,400",【3】見・旅費!S26&lt;&gt;"10,300",【3】見・旅費!S26&lt;&gt;"8,200"),【3】見・旅費!S26,IF(G22="",0,IF(G22=1,"14,000",IF(G22=2,"12,400",IF(G22=3,"10,300",IF(G22=4,"8,200",))))))))</f>
        <v>0</v>
      </c>
      <c r="T26" s="636" t="str">
        <f>IF(【3】見・旅費!T26="","",【3】見・旅費!T26)</f>
        <v/>
      </c>
      <c r="U26" s="619">
        <f>IF(AND(R26="",T26=""),0,(SUM(Q26*R26+S26*T26)))</f>
        <v>0</v>
      </c>
      <c r="V26" s="619">
        <f>IF(AND(P26="",U26=""),"",SUM(P26+U26))</f>
        <v>0</v>
      </c>
      <c r="W26" s="1050"/>
      <c r="X26" s="1056"/>
    </row>
    <row r="27" spans="3:24" ht="19.5" customHeight="1">
      <c r="C27" s="1051" t="str">
        <f>IF(【3】見・旅費!C27="","",【3】見・旅費!C27)</f>
        <v/>
      </c>
      <c r="D27" s="1054" t="str">
        <f>IF(【3】見・旅費!D27="","",【3】見・旅費!D27)</f>
        <v/>
      </c>
      <c r="E27" s="1054" t="str">
        <f>IF(【3】見・旅費!E27="","",【3】見・旅費!E27)</f>
        <v/>
      </c>
      <c r="F27" s="1054" t="str">
        <f>IF(【3】見・旅費!F27="","",【3】見・旅費!F27)</f>
        <v/>
      </c>
      <c r="G27" s="1057" t="str">
        <f>IF(【3】見・旅費!G27="","",【3】見・旅費!G27)</f>
        <v/>
      </c>
      <c r="H27" s="1060" t="str">
        <f>IF(【3】見・旅費!H27="","",【3】見・旅費!H27)</f>
        <v/>
      </c>
      <c r="I27" s="637" t="str">
        <f>IF(【3】見・旅費!I27="","",【3】見・旅費!I27)</f>
        <v/>
      </c>
      <c r="J27" s="620" t="str">
        <f>IF(【3】見・旅費!J27="","",【3】見・旅費!J27)</f>
        <v/>
      </c>
      <c r="K27" s="638" t="str">
        <f>IF(【3】見・旅費!K27="","",【3】見・旅費!K27)</f>
        <v/>
      </c>
      <c r="L27" s="621" t="str">
        <f>IF(【3】見・旅費!L27="","",【3】見・旅費!L27)</f>
        <v/>
      </c>
      <c r="M27" s="622" t="str">
        <f>IF(【3】見・旅費!M27="","",【3】見・旅費!M27)</f>
        <v/>
      </c>
      <c r="N27" s="599" t="str">
        <f>IF(I27="","",(SUM(L27:M27)))</f>
        <v/>
      </c>
      <c r="O27" s="332" t="str">
        <f>IF(【3】見・旅費!O27="","",【3】見・旅費!O27)</f>
        <v/>
      </c>
      <c r="P27" s="601" t="str">
        <f t="shared" ref="P27:P30" si="4">IF(O27="","",(IF(O27="",0,(N27*O27))))</f>
        <v/>
      </c>
      <c r="Q27" s="840"/>
      <c r="R27" s="846"/>
      <c r="S27" s="843"/>
      <c r="T27" s="846"/>
      <c r="U27" s="843"/>
      <c r="V27" s="843"/>
      <c r="W27" s="1048"/>
      <c r="X27" s="1054" t="str">
        <f>IF(【3】見・旅費!X27="","",【3】見・旅費!X27)</f>
        <v/>
      </c>
    </row>
    <row r="28" spans="3:24" ht="19.5" customHeight="1">
      <c r="C28" s="1052"/>
      <c r="D28" s="1055"/>
      <c r="E28" s="1055"/>
      <c r="F28" s="1055"/>
      <c r="G28" s="1058"/>
      <c r="H28" s="1061"/>
      <c r="I28" s="639" t="str">
        <f>IF(【3】見・旅費!I28="","",【3】見・旅費!I28)</f>
        <v/>
      </c>
      <c r="J28" s="623" t="str">
        <f>IF(【3】見・旅費!J28="","",【3】見・旅費!J28)</f>
        <v/>
      </c>
      <c r="K28" s="624" t="str">
        <f>IF(【3】見・旅費!K28="","",【3】見・旅費!K28)</f>
        <v/>
      </c>
      <c r="L28" s="625" t="str">
        <f>IF(【3】見・旅費!L28="","",【3】見・旅費!L28)</f>
        <v/>
      </c>
      <c r="M28" s="626" t="str">
        <f>IF(【3】見・旅費!M28="","",【3】見・旅費!M28)</f>
        <v/>
      </c>
      <c r="N28" s="605" t="str">
        <f>IF(I28="","",(SUM(L28:M28)))</f>
        <v/>
      </c>
      <c r="O28" s="627" t="str">
        <f>IF(【3】見・旅費!O28="","",【3】見・旅費!O28)</f>
        <v/>
      </c>
      <c r="P28" s="607" t="str">
        <f t="shared" si="4"/>
        <v/>
      </c>
      <c r="Q28" s="841"/>
      <c r="R28" s="847"/>
      <c r="S28" s="844"/>
      <c r="T28" s="847"/>
      <c r="U28" s="844"/>
      <c r="V28" s="844"/>
      <c r="W28" s="1049"/>
      <c r="X28" s="1055"/>
    </row>
    <row r="29" spans="3:24" ht="19.5" customHeight="1">
      <c r="C29" s="1052"/>
      <c r="D29" s="1055"/>
      <c r="E29" s="1055"/>
      <c r="F29" s="1055"/>
      <c r="G29" s="1058"/>
      <c r="H29" s="1061"/>
      <c r="I29" s="639" t="str">
        <f>IF(【3】見・旅費!I29="","",【3】見・旅費!I29)</f>
        <v/>
      </c>
      <c r="J29" s="623" t="str">
        <f>IF(【3】見・旅費!J29="","",【3】見・旅費!J29)</f>
        <v/>
      </c>
      <c r="K29" s="624" t="str">
        <f>IF(【3】見・旅費!K29="","",【3】見・旅費!K29)</f>
        <v/>
      </c>
      <c r="L29" s="625" t="str">
        <f>IF(【3】見・旅費!L29="","",【3】見・旅費!L29)</f>
        <v/>
      </c>
      <c r="M29" s="625" t="str">
        <f>IF(【3】見・旅費!M29="","",【3】見・旅費!M29)</f>
        <v/>
      </c>
      <c r="N29" s="605" t="str">
        <f>IF(I29="","",(SUM(L29:M29)))</f>
        <v/>
      </c>
      <c r="O29" s="627" t="str">
        <f>IF(【3】見・旅費!O29="","",【3】見・旅費!O29)</f>
        <v/>
      </c>
      <c r="P29" s="607" t="str">
        <f t="shared" si="4"/>
        <v/>
      </c>
      <c r="Q29" s="841"/>
      <c r="R29" s="847"/>
      <c r="S29" s="844"/>
      <c r="T29" s="847"/>
      <c r="U29" s="844"/>
      <c r="V29" s="844"/>
      <c r="W29" s="1049"/>
      <c r="X29" s="1055"/>
    </row>
    <row r="30" spans="3:24" ht="19.5" customHeight="1">
      <c r="C30" s="1052"/>
      <c r="D30" s="1055"/>
      <c r="E30" s="1055"/>
      <c r="F30" s="1055"/>
      <c r="G30" s="1058"/>
      <c r="H30" s="1061"/>
      <c r="I30" s="640" t="str">
        <f>IF(【3】見・旅費!I30="","",【3】見・旅費!I30)</f>
        <v/>
      </c>
      <c r="J30" s="628" t="str">
        <f>IF(【3】見・旅費!J30="","",【3】見・旅費!J30)</f>
        <v/>
      </c>
      <c r="K30" s="629" t="str">
        <f>IF(【3】見・旅費!K30="","",【3】見・旅費!K30)</f>
        <v/>
      </c>
      <c r="L30" s="630" t="str">
        <f>IF(【3】見・旅費!L30="","",【3】見・旅費!L30)</f>
        <v/>
      </c>
      <c r="M30" s="631" t="str">
        <f>IF(【3】見・旅費!M30="","",【3】見・旅費!M30)</f>
        <v/>
      </c>
      <c r="N30" s="605" t="str">
        <f>IF(I30="","",(SUM(L30:M30)))</f>
        <v/>
      </c>
      <c r="O30" s="632" t="str">
        <f>IF(【3】見・旅費!O30="","",【3】見・旅費!O30)</f>
        <v/>
      </c>
      <c r="P30" s="607" t="str">
        <f t="shared" si="4"/>
        <v/>
      </c>
      <c r="Q30" s="842"/>
      <c r="R30" s="848"/>
      <c r="S30" s="845"/>
      <c r="T30" s="848"/>
      <c r="U30" s="845"/>
      <c r="V30" s="845"/>
      <c r="W30" s="1049"/>
      <c r="X30" s="1055"/>
    </row>
    <row r="31" spans="3:24" ht="19.5" customHeight="1">
      <c r="C31" s="1053"/>
      <c r="D31" s="1056"/>
      <c r="E31" s="1056"/>
      <c r="F31" s="1056"/>
      <c r="G31" s="1059"/>
      <c r="H31" s="1062"/>
      <c r="I31" s="608"/>
      <c r="J31" s="608"/>
      <c r="K31" s="610"/>
      <c r="L31" s="633"/>
      <c r="M31" s="634"/>
      <c r="N31" s="612"/>
      <c r="O31" s="696" t="s">
        <v>457</v>
      </c>
      <c r="P31" s="614">
        <f>SUM(P27:P30)</f>
        <v>0</v>
      </c>
      <c r="Q31" s="615">
        <f>IF(AND(【3】見・旅費!G27="",G27=""),0,IF(【3】見・旅費!G27&lt;&gt;G27,IF(G27=1,"1,500",IF(G27=2,"1,300",IF(G27=3,"1,100","850"))),IF(OR(【3】見・旅費!Q31&lt;&gt;"1,500",【3】見・旅費!Q31&lt;&gt;"1,300",【3】見・旅費!Q31&lt;&gt;"1,100",【3】見・旅費!Q31&lt;&gt;"850"),【3】見・旅費!Q31,IF(G27="",0,IF(G27=1,"1,500",IF(G27=2,"1,300",IF(G27=3,"1,100","850")))))))</f>
        <v>0</v>
      </c>
      <c r="R31" s="636" t="str">
        <f>IF(【3】見・旅費!R31="","",【3】見・旅費!R31)</f>
        <v/>
      </c>
      <c r="S31" s="617">
        <f>IF(AND(【3】見・旅費!G27="",G27=""),0,IF(【3】見・旅費!G27&lt;&gt;G27,IF(G27=1,"14,000",IF(G27=2,"12,400",IF(G27=3,"10,300",IF(G27=4,"8,200")))),IF(OR(【3】見・旅費!S31&lt;&gt;"14,000",【3】見・旅費!S31&lt;&gt;"12,400",【3】見・旅費!S31&lt;&gt;"10,300",【3】見・旅費!S31&lt;&gt;"8,200"),【3】見・旅費!S31,IF(G27="",0,IF(G27=1,"14,000",IF(G27=2,"12,400",IF(G27=3,"10,300",IF(G27=4,"8,200",))))))))</f>
        <v>0</v>
      </c>
      <c r="T31" s="636" t="str">
        <f>IF(【3】見・旅費!T31="","",【3】見・旅費!T31)</f>
        <v/>
      </c>
      <c r="U31" s="619">
        <f>IF(AND(R31="",T31=""),0,(SUM(Q31*R31+S31*T31)))</f>
        <v>0</v>
      </c>
      <c r="V31" s="619">
        <f>IF(AND(P31="",U31=""),"",SUM(P31+U31))</f>
        <v>0</v>
      </c>
      <c r="W31" s="1050"/>
      <c r="X31" s="1056"/>
    </row>
    <row r="32" spans="3:24" ht="19.5" customHeight="1">
      <c r="C32" s="1051" t="str">
        <f>IF(【3】見・旅費!C32="","",【3】見・旅費!C32)</f>
        <v/>
      </c>
      <c r="D32" s="1054" t="str">
        <f>IF(【3】見・旅費!D32="","",【3】見・旅費!D32)</f>
        <v/>
      </c>
      <c r="E32" s="1054" t="str">
        <f>IF(【3】見・旅費!E32="","",【3】見・旅費!E32)</f>
        <v/>
      </c>
      <c r="F32" s="1054" t="str">
        <f>IF(【3】見・旅費!F32="","",【3】見・旅費!F32)</f>
        <v/>
      </c>
      <c r="G32" s="1057" t="str">
        <f>IF(【3】見・旅費!G32="","",【3】見・旅費!G32)</f>
        <v/>
      </c>
      <c r="H32" s="1060" t="str">
        <f>IF(【3】見・旅費!H32="","",【3】見・旅費!H32)</f>
        <v/>
      </c>
      <c r="I32" s="637" t="str">
        <f>IF(【3】見・旅費!I32="","",【3】見・旅費!I32)</f>
        <v/>
      </c>
      <c r="J32" s="620" t="str">
        <f>IF(【3】見・旅費!J32="","",【3】見・旅費!J32)</f>
        <v/>
      </c>
      <c r="K32" s="638" t="str">
        <f>IF(【3】見・旅費!K32="","",【3】見・旅費!K32)</f>
        <v/>
      </c>
      <c r="L32" s="621" t="str">
        <f>IF(【3】見・旅費!L32="","",【3】見・旅費!L32)</f>
        <v/>
      </c>
      <c r="M32" s="622" t="str">
        <f>IF(【3】見・旅費!M32="","",【3】見・旅費!M32)</f>
        <v/>
      </c>
      <c r="N32" s="599" t="str">
        <f>IF(I32="","",(SUM(L32:M32)))</f>
        <v/>
      </c>
      <c r="O32" s="332" t="str">
        <f>IF(【3】見・旅費!O32="","",【3】見・旅費!O32)</f>
        <v/>
      </c>
      <c r="P32" s="601" t="str">
        <f t="shared" ref="P32:P35" si="5">IF(O32="","",(IF(O32="",0,(N32*O32))))</f>
        <v/>
      </c>
      <c r="Q32" s="840"/>
      <c r="R32" s="846"/>
      <c r="S32" s="843"/>
      <c r="T32" s="846"/>
      <c r="U32" s="843"/>
      <c r="V32" s="843"/>
      <c r="W32" s="1048"/>
      <c r="X32" s="1054" t="str">
        <f>IF(【3】見・旅費!X32="","",【3】見・旅費!X32)</f>
        <v/>
      </c>
    </row>
    <row r="33" spans="3:24" ht="19.5" customHeight="1">
      <c r="C33" s="1052"/>
      <c r="D33" s="1055"/>
      <c r="E33" s="1055"/>
      <c r="F33" s="1055"/>
      <c r="G33" s="1058"/>
      <c r="H33" s="1061"/>
      <c r="I33" s="639" t="str">
        <f>IF(【3】見・旅費!I33="","",【3】見・旅費!I33)</f>
        <v/>
      </c>
      <c r="J33" s="623" t="str">
        <f>IF(【3】見・旅費!J33="","",【3】見・旅費!J33)</f>
        <v/>
      </c>
      <c r="K33" s="624" t="str">
        <f>IF(【3】見・旅費!K33="","",【3】見・旅費!K33)</f>
        <v/>
      </c>
      <c r="L33" s="625" t="str">
        <f>IF(【3】見・旅費!L33="","",【3】見・旅費!L33)</f>
        <v/>
      </c>
      <c r="M33" s="626" t="str">
        <f>IF(【3】見・旅費!M33="","",【3】見・旅費!M33)</f>
        <v/>
      </c>
      <c r="N33" s="605" t="str">
        <f>IF(I33="","",(SUM(L33:M33)))</f>
        <v/>
      </c>
      <c r="O33" s="627" t="str">
        <f>IF(【3】見・旅費!O33="","",【3】見・旅費!O33)</f>
        <v/>
      </c>
      <c r="P33" s="607" t="str">
        <f t="shared" si="5"/>
        <v/>
      </c>
      <c r="Q33" s="841"/>
      <c r="R33" s="847"/>
      <c r="S33" s="844"/>
      <c r="T33" s="847"/>
      <c r="U33" s="844"/>
      <c r="V33" s="844"/>
      <c r="W33" s="1049"/>
      <c r="X33" s="1055"/>
    </row>
    <row r="34" spans="3:24" ht="19.5" customHeight="1">
      <c r="C34" s="1052"/>
      <c r="D34" s="1055"/>
      <c r="E34" s="1055"/>
      <c r="F34" s="1055"/>
      <c r="G34" s="1058"/>
      <c r="H34" s="1061"/>
      <c r="I34" s="639" t="str">
        <f>IF(【3】見・旅費!I34="","",【3】見・旅費!I34)</f>
        <v/>
      </c>
      <c r="J34" s="623" t="str">
        <f>IF(【3】見・旅費!J34="","",【3】見・旅費!J34)</f>
        <v/>
      </c>
      <c r="K34" s="624" t="str">
        <f>IF(【3】見・旅費!K34="","",【3】見・旅費!K34)</f>
        <v/>
      </c>
      <c r="L34" s="625" t="str">
        <f>IF(【3】見・旅費!L34="","",【3】見・旅費!L34)</f>
        <v/>
      </c>
      <c r="M34" s="625" t="str">
        <f>IF(【3】見・旅費!M34="","",【3】見・旅費!M34)</f>
        <v/>
      </c>
      <c r="N34" s="605" t="str">
        <f>IF(I34="","",(SUM(L34:M34)))</f>
        <v/>
      </c>
      <c r="O34" s="627" t="str">
        <f>IF(【3】見・旅費!O34="","",【3】見・旅費!O34)</f>
        <v/>
      </c>
      <c r="P34" s="607" t="str">
        <f t="shared" si="5"/>
        <v/>
      </c>
      <c r="Q34" s="841"/>
      <c r="R34" s="847"/>
      <c r="S34" s="844"/>
      <c r="T34" s="847"/>
      <c r="U34" s="844"/>
      <c r="V34" s="844"/>
      <c r="W34" s="1049"/>
      <c r="X34" s="1055"/>
    </row>
    <row r="35" spans="3:24" ht="19.5" customHeight="1">
      <c r="C35" s="1052"/>
      <c r="D35" s="1055"/>
      <c r="E35" s="1055"/>
      <c r="F35" s="1055"/>
      <c r="G35" s="1058"/>
      <c r="H35" s="1061"/>
      <c r="I35" s="640" t="str">
        <f>IF(【3】見・旅費!I35="","",【3】見・旅費!I35)</f>
        <v/>
      </c>
      <c r="J35" s="628" t="str">
        <f>IF(【3】見・旅費!J35="","",【3】見・旅費!J35)</f>
        <v/>
      </c>
      <c r="K35" s="629" t="str">
        <f>IF(【3】見・旅費!K35="","",【3】見・旅費!K35)</f>
        <v/>
      </c>
      <c r="L35" s="630" t="str">
        <f>IF(【3】見・旅費!L35="","",【3】見・旅費!L35)</f>
        <v/>
      </c>
      <c r="M35" s="631" t="str">
        <f>IF(【3】見・旅費!M35="","",【3】見・旅費!M35)</f>
        <v/>
      </c>
      <c r="N35" s="605" t="str">
        <f>IF(I35="","",(SUM(L35:M35)))</f>
        <v/>
      </c>
      <c r="O35" s="632" t="str">
        <f>IF(【3】見・旅費!O35="","",【3】見・旅費!O35)</f>
        <v/>
      </c>
      <c r="P35" s="607" t="str">
        <f t="shared" si="5"/>
        <v/>
      </c>
      <c r="Q35" s="842"/>
      <c r="R35" s="848"/>
      <c r="S35" s="845"/>
      <c r="T35" s="848"/>
      <c r="U35" s="845"/>
      <c r="V35" s="845"/>
      <c r="W35" s="1049"/>
      <c r="X35" s="1055"/>
    </row>
    <row r="36" spans="3:24" ht="19.5" customHeight="1">
      <c r="C36" s="1053"/>
      <c r="D36" s="1056"/>
      <c r="E36" s="1056"/>
      <c r="F36" s="1056"/>
      <c r="G36" s="1059"/>
      <c r="H36" s="1062"/>
      <c r="I36" s="608"/>
      <c r="J36" s="608"/>
      <c r="K36" s="610"/>
      <c r="L36" s="633"/>
      <c r="M36" s="634"/>
      <c r="N36" s="612"/>
      <c r="O36" s="696" t="s">
        <v>457</v>
      </c>
      <c r="P36" s="614">
        <f>SUM(P32:P35)</f>
        <v>0</v>
      </c>
      <c r="Q36" s="615">
        <f>IF(AND(【3】見・旅費!G32="",G32=""),0,IF(【3】見・旅費!G32&lt;&gt;G32,IF(G32=1,"1,500",IF(G32=2,"1,300",IF(G32=3,"1,100","850"))),IF(OR(【3】見・旅費!Q36&lt;&gt;"1,500",【3】見・旅費!Q36&lt;&gt;"1,300",【3】見・旅費!Q36&lt;&gt;"1,100",【3】見・旅費!Q36&lt;&gt;"850"),【3】見・旅費!Q36,IF(G32="",0,IF(G32=1,"1,500",IF(G32=2,"1,300",IF(G32=3,"1,100","850")))))))</f>
        <v>0</v>
      </c>
      <c r="R36" s="636" t="str">
        <f>IF(【3】見・旅費!R36="","",【3】見・旅費!R36)</f>
        <v/>
      </c>
      <c r="S36" s="617">
        <f>IF(AND(【3】見・旅費!G32="",G32=""),0,IF(【3】見・旅費!G32&lt;&gt;G32,IF(G32=1,"14,000",IF(G32=2,"12,400",IF(G32=3,"10,300",IF(G32=4,"8,200")))),IF(OR(【3】見・旅費!S36&lt;&gt;"14,000",【3】見・旅費!S36&lt;&gt;"12,400",【3】見・旅費!S36&lt;&gt;"10,300",【3】見・旅費!S36&lt;&gt;"8,200"),【3】見・旅費!S36,IF(G32="",0,IF(G32=1,"14,000",IF(G32=2,"12,400",IF(G32=3,"10,300",IF(G32=4,"8,200",))))))))</f>
        <v>0</v>
      </c>
      <c r="T36" s="636" t="str">
        <f>IF(【3】見・旅費!T36="","",【3】見・旅費!T36)</f>
        <v/>
      </c>
      <c r="U36" s="619">
        <f>IF(AND(R36="",T36=""),0,(SUM(Q36*R36+S36*T36)))</f>
        <v>0</v>
      </c>
      <c r="V36" s="619">
        <f>IF(AND(P36="",U36=""),"",SUM(P36+U36))</f>
        <v>0</v>
      </c>
      <c r="W36" s="1050"/>
      <c r="X36" s="1056"/>
    </row>
    <row r="37" spans="3:24" ht="19.5" customHeight="1">
      <c r="C37" s="1051" t="str">
        <f>IF(【3】見・旅費!C37="","",【3】見・旅費!C37)</f>
        <v/>
      </c>
      <c r="D37" s="1054" t="str">
        <f>IF(【3】見・旅費!D37="","",【3】見・旅費!D37)</f>
        <v/>
      </c>
      <c r="E37" s="1054" t="str">
        <f>IF(【3】見・旅費!E37="","",【3】見・旅費!E37)</f>
        <v/>
      </c>
      <c r="F37" s="1054" t="str">
        <f>IF(【3】見・旅費!F37="","",【3】見・旅費!F37)</f>
        <v/>
      </c>
      <c r="G37" s="1057" t="str">
        <f>IF(【3】見・旅費!G37="","",【3】見・旅費!G37)</f>
        <v/>
      </c>
      <c r="H37" s="1060" t="str">
        <f>IF(【3】見・旅費!H37="","",【3】見・旅費!H37)</f>
        <v/>
      </c>
      <c r="I37" s="637" t="str">
        <f>IF(【3】見・旅費!I37="","",【3】見・旅費!I37)</f>
        <v/>
      </c>
      <c r="J37" s="620" t="str">
        <f>IF(【3】見・旅費!J37="","",【3】見・旅費!J37)</f>
        <v/>
      </c>
      <c r="K37" s="638" t="str">
        <f>IF(【3】見・旅費!K37="","",【3】見・旅費!K37)</f>
        <v/>
      </c>
      <c r="L37" s="621" t="str">
        <f>IF(【3】見・旅費!L37="","",【3】見・旅費!L37)</f>
        <v/>
      </c>
      <c r="M37" s="622" t="str">
        <f>IF(【3】見・旅費!M37="","",【3】見・旅費!M37)</f>
        <v/>
      </c>
      <c r="N37" s="599" t="str">
        <f>IF(I37="","",(SUM(L37:M37)))</f>
        <v/>
      </c>
      <c r="O37" s="332" t="str">
        <f>IF(【3】見・旅費!O37="","",【3】見・旅費!O37)</f>
        <v/>
      </c>
      <c r="P37" s="601" t="str">
        <f t="shared" ref="P37:P40" si="6">IF(O37="","",(IF(O37="",0,(N37*O37))))</f>
        <v/>
      </c>
      <c r="Q37" s="840"/>
      <c r="R37" s="846"/>
      <c r="S37" s="843"/>
      <c r="T37" s="846"/>
      <c r="U37" s="843"/>
      <c r="V37" s="843"/>
      <c r="W37" s="1048"/>
      <c r="X37" s="1054" t="str">
        <f>IF(【3】見・旅費!X37="","",【3】見・旅費!X37)</f>
        <v/>
      </c>
    </row>
    <row r="38" spans="3:24" ht="19.5" customHeight="1">
      <c r="C38" s="1052"/>
      <c r="D38" s="1055"/>
      <c r="E38" s="1055"/>
      <c r="F38" s="1055"/>
      <c r="G38" s="1058"/>
      <c r="H38" s="1061"/>
      <c r="I38" s="639" t="str">
        <f>IF(【3】見・旅費!I38="","",【3】見・旅費!I38)</f>
        <v/>
      </c>
      <c r="J38" s="623" t="str">
        <f>IF(【3】見・旅費!J38="","",【3】見・旅費!J38)</f>
        <v/>
      </c>
      <c r="K38" s="624" t="str">
        <f>IF(【3】見・旅費!K38="","",【3】見・旅費!K38)</f>
        <v/>
      </c>
      <c r="L38" s="625" t="str">
        <f>IF(【3】見・旅費!L38="","",【3】見・旅費!L38)</f>
        <v/>
      </c>
      <c r="M38" s="626" t="str">
        <f>IF(【3】見・旅費!M38="","",【3】見・旅費!M38)</f>
        <v/>
      </c>
      <c r="N38" s="605" t="str">
        <f>IF(I38="","",(SUM(L38:M38)))</f>
        <v/>
      </c>
      <c r="O38" s="627" t="str">
        <f>IF(【3】見・旅費!O38="","",【3】見・旅費!O38)</f>
        <v/>
      </c>
      <c r="P38" s="607" t="str">
        <f t="shared" si="6"/>
        <v/>
      </c>
      <c r="Q38" s="841"/>
      <c r="R38" s="847"/>
      <c r="S38" s="844"/>
      <c r="T38" s="847"/>
      <c r="U38" s="844"/>
      <c r="V38" s="844"/>
      <c r="W38" s="1049"/>
      <c r="X38" s="1055"/>
    </row>
    <row r="39" spans="3:24" ht="19.5" customHeight="1">
      <c r="C39" s="1052"/>
      <c r="D39" s="1055"/>
      <c r="E39" s="1055"/>
      <c r="F39" s="1055"/>
      <c r="G39" s="1058"/>
      <c r="H39" s="1061"/>
      <c r="I39" s="639" t="str">
        <f>IF(【3】見・旅費!I39="","",【3】見・旅費!I39)</f>
        <v/>
      </c>
      <c r="J39" s="623" t="str">
        <f>IF(【3】見・旅費!J39="","",【3】見・旅費!J39)</f>
        <v/>
      </c>
      <c r="K39" s="624" t="str">
        <f>IF(【3】見・旅費!K39="","",【3】見・旅費!K39)</f>
        <v/>
      </c>
      <c r="L39" s="625" t="str">
        <f>IF(【3】見・旅費!L39="","",【3】見・旅費!L39)</f>
        <v/>
      </c>
      <c r="M39" s="625" t="str">
        <f>IF(【3】見・旅費!M39="","",【3】見・旅費!M39)</f>
        <v/>
      </c>
      <c r="N39" s="605" t="str">
        <f>IF(I39="","",(SUM(L39:M39)))</f>
        <v/>
      </c>
      <c r="O39" s="627" t="str">
        <f>IF(【3】見・旅費!O39="","",【3】見・旅費!O39)</f>
        <v/>
      </c>
      <c r="P39" s="607" t="str">
        <f t="shared" si="6"/>
        <v/>
      </c>
      <c r="Q39" s="841"/>
      <c r="R39" s="847"/>
      <c r="S39" s="844"/>
      <c r="T39" s="847"/>
      <c r="U39" s="844"/>
      <c r="V39" s="844"/>
      <c r="W39" s="1049"/>
      <c r="X39" s="1055"/>
    </row>
    <row r="40" spans="3:24" ht="19.5" customHeight="1">
      <c r="C40" s="1052"/>
      <c r="D40" s="1055"/>
      <c r="E40" s="1055"/>
      <c r="F40" s="1055"/>
      <c r="G40" s="1058"/>
      <c r="H40" s="1061"/>
      <c r="I40" s="640" t="str">
        <f>IF(【3】見・旅費!I40="","",【3】見・旅費!I40)</f>
        <v/>
      </c>
      <c r="J40" s="628" t="str">
        <f>IF(【3】見・旅費!J40="","",【3】見・旅費!J40)</f>
        <v/>
      </c>
      <c r="K40" s="629" t="str">
        <f>IF(【3】見・旅費!K40="","",【3】見・旅費!K40)</f>
        <v/>
      </c>
      <c r="L40" s="630" t="str">
        <f>IF(【3】見・旅費!L40="","",【3】見・旅費!L40)</f>
        <v/>
      </c>
      <c r="M40" s="631" t="str">
        <f>IF(【3】見・旅費!M40="","",【3】見・旅費!M40)</f>
        <v/>
      </c>
      <c r="N40" s="605" t="str">
        <f>IF(I40="","",(SUM(L40:M40)))</f>
        <v/>
      </c>
      <c r="O40" s="632" t="str">
        <f>IF(【3】見・旅費!O40="","",【3】見・旅費!O40)</f>
        <v/>
      </c>
      <c r="P40" s="607" t="str">
        <f t="shared" si="6"/>
        <v/>
      </c>
      <c r="Q40" s="842"/>
      <c r="R40" s="848"/>
      <c r="S40" s="845"/>
      <c r="T40" s="848"/>
      <c r="U40" s="845"/>
      <c r="V40" s="845"/>
      <c r="W40" s="1049"/>
      <c r="X40" s="1055"/>
    </row>
    <row r="41" spans="3:24" ht="19.5" customHeight="1">
      <c r="C41" s="1053"/>
      <c r="D41" s="1056"/>
      <c r="E41" s="1056"/>
      <c r="F41" s="1056"/>
      <c r="G41" s="1059"/>
      <c r="H41" s="1062"/>
      <c r="I41" s="608"/>
      <c r="J41" s="608"/>
      <c r="K41" s="610"/>
      <c r="L41" s="633"/>
      <c r="M41" s="634"/>
      <c r="N41" s="612"/>
      <c r="O41" s="696" t="s">
        <v>457</v>
      </c>
      <c r="P41" s="614">
        <f>SUM(P37:P40)</f>
        <v>0</v>
      </c>
      <c r="Q41" s="615">
        <f>IF(AND(【3】見・旅費!G37="",G37=""),0,IF(【3】見・旅費!G37&lt;&gt;G37,IF(G37=1,"1,500",IF(G37=2,"1,300",IF(G37=3,"1,100","850"))),IF(OR(【3】見・旅費!Q41&lt;&gt;"1,500",【3】見・旅費!Q41&lt;&gt;"1,300",【3】見・旅費!Q41&lt;&gt;"1,100",【3】見・旅費!Q41&lt;&gt;"850"),【3】見・旅費!Q41,IF(G37="",0,IF(G37=1,"1,500",IF(G37=2,"1,300",IF(G37=3,"1,100","850")))))))</f>
        <v>0</v>
      </c>
      <c r="R41" s="636" t="str">
        <f>IF(【3】見・旅費!R41="","",【3】見・旅費!R41)</f>
        <v/>
      </c>
      <c r="S41" s="617">
        <f>IF(AND(【3】見・旅費!G37="",G37=""),0,IF(【3】見・旅費!G37&lt;&gt;G37,IF(G37=1,"14,000",IF(G37=2,"12,400",IF(G37=3,"10,300",IF(G37=4,"8,200")))),IF(OR(【3】見・旅費!S41&lt;&gt;"14,000",【3】見・旅費!S41&lt;&gt;"12,400",【3】見・旅費!S41&lt;&gt;"10,300",【3】見・旅費!S41&lt;&gt;"8,200"),【3】見・旅費!S41,IF(G37="",0,IF(G37=1,"14,000",IF(G37=2,"12,400",IF(G37=3,"10,300",IF(G37=4,"8,200",))))))))</f>
        <v>0</v>
      </c>
      <c r="T41" s="636" t="str">
        <f>IF(【3】見・旅費!T41="","",【3】見・旅費!T41)</f>
        <v/>
      </c>
      <c r="U41" s="619">
        <f>IF(AND(R41="",T41=""),0,(SUM(Q41*R41+S41*T41)))</f>
        <v>0</v>
      </c>
      <c r="V41" s="619">
        <f>IF(AND(P41="",U41=""),"",SUM(P41+U41))</f>
        <v>0</v>
      </c>
      <c r="W41" s="1050"/>
      <c r="X41" s="1056"/>
    </row>
    <row r="42" spans="3:24" ht="19.5" customHeight="1">
      <c r="C42" s="1051" t="str">
        <f>IF(【3】見・旅費!C42="","",【3】見・旅費!C42)</f>
        <v/>
      </c>
      <c r="D42" s="1054" t="str">
        <f>IF(【3】見・旅費!D42="","",【3】見・旅費!D42)</f>
        <v/>
      </c>
      <c r="E42" s="1054" t="str">
        <f>IF(【3】見・旅費!E42="","",【3】見・旅費!E42)</f>
        <v/>
      </c>
      <c r="F42" s="1054" t="str">
        <f>IF(【3】見・旅費!F42="","",【3】見・旅費!F42)</f>
        <v/>
      </c>
      <c r="G42" s="1057" t="str">
        <f>IF(【3】見・旅費!G42="","",【3】見・旅費!G42)</f>
        <v/>
      </c>
      <c r="H42" s="1060" t="str">
        <f>IF(【3】見・旅費!H42="","",【3】見・旅費!H42)</f>
        <v/>
      </c>
      <c r="I42" s="637" t="str">
        <f>IF(【3】見・旅費!I42="","",【3】見・旅費!I42)</f>
        <v/>
      </c>
      <c r="J42" s="620" t="str">
        <f>IF(【3】見・旅費!J42="","",【3】見・旅費!J42)</f>
        <v/>
      </c>
      <c r="K42" s="638" t="str">
        <f>IF(【3】見・旅費!K42="","",【3】見・旅費!K42)</f>
        <v/>
      </c>
      <c r="L42" s="621" t="str">
        <f>IF(【3】見・旅費!L42="","",【3】見・旅費!L42)</f>
        <v/>
      </c>
      <c r="M42" s="622" t="str">
        <f>IF(【3】見・旅費!M42="","",【3】見・旅費!M42)</f>
        <v/>
      </c>
      <c r="N42" s="599" t="str">
        <f>IF(I42="","",(SUM(L42:M42)))</f>
        <v/>
      </c>
      <c r="O42" s="332" t="str">
        <f>IF(【3】見・旅費!O42="","",【3】見・旅費!O42)</f>
        <v/>
      </c>
      <c r="P42" s="601" t="str">
        <f t="shared" ref="P42:P45" si="7">IF(O42="","",(IF(O42="",0,(N42*O42))))</f>
        <v/>
      </c>
      <c r="Q42" s="840"/>
      <c r="R42" s="846"/>
      <c r="S42" s="843"/>
      <c r="T42" s="846"/>
      <c r="U42" s="843"/>
      <c r="V42" s="843"/>
      <c r="W42" s="1048"/>
      <c r="X42" s="1054" t="str">
        <f>IF(【3】見・旅費!X42="","",【3】見・旅費!X42)</f>
        <v/>
      </c>
    </row>
    <row r="43" spans="3:24" ht="19.5" customHeight="1">
      <c r="C43" s="1052"/>
      <c r="D43" s="1055"/>
      <c r="E43" s="1055"/>
      <c r="F43" s="1055"/>
      <c r="G43" s="1058"/>
      <c r="H43" s="1061"/>
      <c r="I43" s="639" t="str">
        <f>IF(【3】見・旅費!I43="","",【3】見・旅費!I43)</f>
        <v/>
      </c>
      <c r="J43" s="623" t="str">
        <f>IF(【3】見・旅費!J43="","",【3】見・旅費!J43)</f>
        <v/>
      </c>
      <c r="K43" s="624" t="str">
        <f>IF(【3】見・旅費!K43="","",【3】見・旅費!K43)</f>
        <v/>
      </c>
      <c r="L43" s="625" t="str">
        <f>IF(【3】見・旅費!L43="","",【3】見・旅費!L43)</f>
        <v/>
      </c>
      <c r="M43" s="626" t="str">
        <f>IF(【3】見・旅費!M43="","",【3】見・旅費!M43)</f>
        <v/>
      </c>
      <c r="N43" s="605" t="str">
        <f>IF(I43="","",(SUM(L43:M43)))</f>
        <v/>
      </c>
      <c r="O43" s="627" t="str">
        <f>IF(【3】見・旅費!O43="","",【3】見・旅費!O43)</f>
        <v/>
      </c>
      <c r="P43" s="607" t="str">
        <f t="shared" si="7"/>
        <v/>
      </c>
      <c r="Q43" s="841"/>
      <c r="R43" s="847"/>
      <c r="S43" s="844"/>
      <c r="T43" s="847"/>
      <c r="U43" s="844"/>
      <c r="V43" s="844"/>
      <c r="W43" s="1049"/>
      <c r="X43" s="1055"/>
    </row>
    <row r="44" spans="3:24" ht="19.5" customHeight="1">
      <c r="C44" s="1052"/>
      <c r="D44" s="1055"/>
      <c r="E44" s="1055"/>
      <c r="F44" s="1055"/>
      <c r="G44" s="1058"/>
      <c r="H44" s="1061"/>
      <c r="I44" s="639" t="str">
        <f>IF(【3】見・旅費!I44="","",【3】見・旅費!I44)</f>
        <v/>
      </c>
      <c r="J44" s="623" t="str">
        <f>IF(【3】見・旅費!J44="","",【3】見・旅費!J44)</f>
        <v/>
      </c>
      <c r="K44" s="624" t="str">
        <f>IF(【3】見・旅費!K44="","",【3】見・旅費!K44)</f>
        <v/>
      </c>
      <c r="L44" s="625" t="str">
        <f>IF(【3】見・旅費!L44="","",【3】見・旅費!L44)</f>
        <v/>
      </c>
      <c r="M44" s="625" t="str">
        <f>IF(【3】見・旅費!M44="","",【3】見・旅費!M44)</f>
        <v/>
      </c>
      <c r="N44" s="605" t="str">
        <f>IF(I44="","",(SUM(L44:M44)))</f>
        <v/>
      </c>
      <c r="O44" s="627" t="str">
        <f>IF(【3】見・旅費!O44="","",【3】見・旅費!O44)</f>
        <v/>
      </c>
      <c r="P44" s="607" t="str">
        <f t="shared" si="7"/>
        <v/>
      </c>
      <c r="Q44" s="841"/>
      <c r="R44" s="847"/>
      <c r="S44" s="844"/>
      <c r="T44" s="847"/>
      <c r="U44" s="844"/>
      <c r="V44" s="844"/>
      <c r="W44" s="1049"/>
      <c r="X44" s="1055"/>
    </row>
    <row r="45" spans="3:24" ht="19.5" customHeight="1">
      <c r="C45" s="1052"/>
      <c r="D45" s="1055"/>
      <c r="E45" s="1055"/>
      <c r="F45" s="1055"/>
      <c r="G45" s="1058"/>
      <c r="H45" s="1061"/>
      <c r="I45" s="640" t="str">
        <f>IF(【3】見・旅費!I45="","",【3】見・旅費!I45)</f>
        <v/>
      </c>
      <c r="J45" s="628" t="str">
        <f>IF(【3】見・旅費!J45="","",【3】見・旅費!J45)</f>
        <v/>
      </c>
      <c r="K45" s="629" t="str">
        <f>IF(【3】見・旅費!K45="","",【3】見・旅費!K45)</f>
        <v/>
      </c>
      <c r="L45" s="630" t="str">
        <f>IF(【3】見・旅費!L45="","",【3】見・旅費!L45)</f>
        <v/>
      </c>
      <c r="M45" s="631" t="str">
        <f>IF(【3】見・旅費!M45="","",【3】見・旅費!M45)</f>
        <v/>
      </c>
      <c r="N45" s="605" t="str">
        <f>IF(I45="","",(SUM(L45:M45)))</f>
        <v/>
      </c>
      <c r="O45" s="632" t="str">
        <f>IF(【3】見・旅費!O45="","",【3】見・旅費!O45)</f>
        <v/>
      </c>
      <c r="P45" s="607" t="str">
        <f t="shared" si="7"/>
        <v/>
      </c>
      <c r="Q45" s="842"/>
      <c r="R45" s="848"/>
      <c r="S45" s="845"/>
      <c r="T45" s="848"/>
      <c r="U45" s="845"/>
      <c r="V45" s="845"/>
      <c r="W45" s="1049"/>
      <c r="X45" s="1055"/>
    </row>
    <row r="46" spans="3:24" ht="19.5" customHeight="1">
      <c r="C46" s="1053"/>
      <c r="D46" s="1056"/>
      <c r="E46" s="1056"/>
      <c r="F46" s="1056"/>
      <c r="G46" s="1059"/>
      <c r="H46" s="1062"/>
      <c r="I46" s="608"/>
      <c r="J46" s="608"/>
      <c r="K46" s="610"/>
      <c r="L46" s="633"/>
      <c r="M46" s="634"/>
      <c r="N46" s="612"/>
      <c r="O46" s="696" t="s">
        <v>457</v>
      </c>
      <c r="P46" s="614">
        <f>SUM(P42:P45)</f>
        <v>0</v>
      </c>
      <c r="Q46" s="615">
        <f>IF(AND(【3】見・旅費!G42="",G42=""),0,IF(【3】見・旅費!G42&lt;&gt;G42,IF(G42=1,"1,500",IF(G42=2,"1,300",IF(G42=3,"1,100","850"))),IF(OR(【3】見・旅費!Q46&lt;&gt;"1,500",【3】見・旅費!Q46&lt;&gt;"1,300",【3】見・旅費!Q46&lt;&gt;"1,100",【3】見・旅費!Q46&lt;&gt;"850"),【3】見・旅費!Q46,IF(G42="",0,IF(G42=1,"1,500",IF(G42=2,"1,300",IF(G42=3,"1,100","850")))))))</f>
        <v>0</v>
      </c>
      <c r="R46" s="636" t="str">
        <f>IF(【3】見・旅費!R46="","",【3】見・旅費!R46)</f>
        <v/>
      </c>
      <c r="S46" s="617">
        <f>IF(AND(【3】見・旅費!G42="",G42=""),0,IF(【3】見・旅費!G42&lt;&gt;G42,IF(G42=1,"14,000",IF(G42=2,"12,400",IF(G42=3,"10,300",IF(G42=4,"8,200")))),IF(OR(【3】見・旅費!S46&lt;&gt;"14,000",【3】見・旅費!S46&lt;&gt;"12,400",【3】見・旅費!S46&lt;&gt;"10,300",【3】見・旅費!S46&lt;&gt;"8,200"),【3】見・旅費!S46,IF(G42="",0,IF(G42=1,"14,000",IF(G42=2,"12,400",IF(G42=3,"10,300",IF(G42=4,"8,200",))))))))</f>
        <v>0</v>
      </c>
      <c r="T46" s="636" t="str">
        <f>IF(【3】見・旅費!T46="","",【3】見・旅費!T46)</f>
        <v/>
      </c>
      <c r="U46" s="619">
        <f>IF(AND(R46="",T46=""),0,(SUM(Q46*R46+S46*T46)))</f>
        <v>0</v>
      </c>
      <c r="V46" s="619">
        <f>IF(AND(P46="",U46=""),"",SUM(P46+U46))</f>
        <v>0</v>
      </c>
      <c r="W46" s="1050"/>
      <c r="X46" s="1056"/>
    </row>
    <row r="47" spans="3:24" ht="19.5" customHeight="1">
      <c r="C47" s="1051" t="str">
        <f>IF(【3】見・旅費!C47="","",【3】見・旅費!C47)</f>
        <v/>
      </c>
      <c r="D47" s="1054" t="str">
        <f>IF(【3】見・旅費!D47="","",【3】見・旅費!D47)</f>
        <v/>
      </c>
      <c r="E47" s="1054" t="str">
        <f>IF(【3】見・旅費!E47="","",【3】見・旅費!E47)</f>
        <v/>
      </c>
      <c r="F47" s="1054" t="str">
        <f>IF(【3】見・旅費!F47="","",【3】見・旅費!F47)</f>
        <v/>
      </c>
      <c r="G47" s="1057" t="str">
        <f>IF(【3】見・旅費!G47="","",【3】見・旅費!G47)</f>
        <v/>
      </c>
      <c r="H47" s="1060" t="str">
        <f>IF(【3】見・旅費!H47="","",【3】見・旅費!H47)</f>
        <v/>
      </c>
      <c r="I47" s="637" t="str">
        <f>IF(【3】見・旅費!I47="","",【3】見・旅費!I47)</f>
        <v/>
      </c>
      <c r="J47" s="620" t="str">
        <f>IF(【3】見・旅費!J47="","",【3】見・旅費!J47)</f>
        <v/>
      </c>
      <c r="K47" s="638" t="str">
        <f>IF(【3】見・旅費!K47="","",【3】見・旅費!K47)</f>
        <v/>
      </c>
      <c r="L47" s="621" t="str">
        <f>IF(【3】見・旅費!L47="","",【3】見・旅費!L47)</f>
        <v/>
      </c>
      <c r="M47" s="622" t="str">
        <f>IF(【3】見・旅費!M47="","",【3】見・旅費!M47)</f>
        <v/>
      </c>
      <c r="N47" s="599" t="str">
        <f>IF(I47="","",(SUM(L47:M47)))</f>
        <v/>
      </c>
      <c r="O47" s="332" t="str">
        <f>IF(【3】見・旅費!O47="","",【3】見・旅費!O47)</f>
        <v/>
      </c>
      <c r="P47" s="601" t="str">
        <f t="shared" ref="P47:P50" si="8">IF(O47="","",(IF(O47="",0,(N47*O47))))</f>
        <v/>
      </c>
      <c r="Q47" s="840"/>
      <c r="R47" s="846"/>
      <c r="S47" s="843"/>
      <c r="T47" s="846"/>
      <c r="U47" s="843"/>
      <c r="V47" s="843"/>
      <c r="W47" s="1048"/>
      <c r="X47" s="1054" t="str">
        <f>IF(【3】見・旅費!X47="","",【3】見・旅費!X47)</f>
        <v/>
      </c>
    </row>
    <row r="48" spans="3:24" ht="19.5" customHeight="1">
      <c r="C48" s="1052"/>
      <c r="D48" s="1055"/>
      <c r="E48" s="1055"/>
      <c r="F48" s="1055"/>
      <c r="G48" s="1058"/>
      <c r="H48" s="1061"/>
      <c r="I48" s="639" t="str">
        <f>IF(【3】見・旅費!I48="","",【3】見・旅費!I48)</f>
        <v/>
      </c>
      <c r="J48" s="623" t="str">
        <f>IF(【3】見・旅費!J48="","",【3】見・旅費!J48)</f>
        <v/>
      </c>
      <c r="K48" s="624" t="str">
        <f>IF(【3】見・旅費!K48="","",【3】見・旅費!K48)</f>
        <v/>
      </c>
      <c r="L48" s="625" t="str">
        <f>IF(【3】見・旅費!L48="","",【3】見・旅費!L48)</f>
        <v/>
      </c>
      <c r="M48" s="626" t="str">
        <f>IF(【3】見・旅費!M48="","",【3】見・旅費!M48)</f>
        <v/>
      </c>
      <c r="N48" s="605" t="str">
        <f>IF(I48="","",(SUM(L48:M48)))</f>
        <v/>
      </c>
      <c r="O48" s="627" t="str">
        <f>IF(【3】見・旅費!O48="","",【3】見・旅費!O48)</f>
        <v/>
      </c>
      <c r="P48" s="607" t="str">
        <f t="shared" si="8"/>
        <v/>
      </c>
      <c r="Q48" s="841"/>
      <c r="R48" s="847"/>
      <c r="S48" s="844"/>
      <c r="T48" s="847"/>
      <c r="U48" s="844"/>
      <c r="V48" s="844"/>
      <c r="W48" s="1049"/>
      <c r="X48" s="1055"/>
    </row>
    <row r="49" spans="3:24" ht="19.5" customHeight="1">
      <c r="C49" s="1052"/>
      <c r="D49" s="1055"/>
      <c r="E49" s="1055"/>
      <c r="F49" s="1055"/>
      <c r="G49" s="1058"/>
      <c r="H49" s="1061"/>
      <c r="I49" s="639" t="str">
        <f>IF(【3】見・旅費!I49="","",【3】見・旅費!I49)</f>
        <v/>
      </c>
      <c r="J49" s="623" t="str">
        <f>IF(【3】見・旅費!J49="","",【3】見・旅費!J49)</f>
        <v/>
      </c>
      <c r="K49" s="624" t="str">
        <f>IF(【3】見・旅費!K49="","",【3】見・旅費!K49)</f>
        <v/>
      </c>
      <c r="L49" s="625" t="str">
        <f>IF(【3】見・旅費!L49="","",【3】見・旅費!L49)</f>
        <v/>
      </c>
      <c r="M49" s="625" t="str">
        <f>IF(【3】見・旅費!M49="","",【3】見・旅費!M49)</f>
        <v/>
      </c>
      <c r="N49" s="605" t="str">
        <f>IF(I49="","",(SUM(L49:M49)))</f>
        <v/>
      </c>
      <c r="O49" s="627" t="str">
        <f>IF(【3】見・旅費!O49="","",【3】見・旅費!O49)</f>
        <v/>
      </c>
      <c r="P49" s="607" t="str">
        <f t="shared" si="8"/>
        <v/>
      </c>
      <c r="Q49" s="841"/>
      <c r="R49" s="847"/>
      <c r="S49" s="844"/>
      <c r="T49" s="847"/>
      <c r="U49" s="844"/>
      <c r="V49" s="844"/>
      <c r="W49" s="1049"/>
      <c r="X49" s="1055"/>
    </row>
    <row r="50" spans="3:24" ht="19.5" customHeight="1">
      <c r="C50" s="1052"/>
      <c r="D50" s="1055"/>
      <c r="E50" s="1055"/>
      <c r="F50" s="1055"/>
      <c r="G50" s="1058"/>
      <c r="H50" s="1061"/>
      <c r="I50" s="640" t="str">
        <f>IF(【3】見・旅費!I50="","",【3】見・旅費!I50)</f>
        <v/>
      </c>
      <c r="J50" s="628" t="str">
        <f>IF(【3】見・旅費!J50="","",【3】見・旅費!J50)</f>
        <v/>
      </c>
      <c r="K50" s="629" t="str">
        <f>IF(【3】見・旅費!K50="","",【3】見・旅費!K50)</f>
        <v/>
      </c>
      <c r="L50" s="630" t="str">
        <f>IF(【3】見・旅費!L50="","",【3】見・旅費!L50)</f>
        <v/>
      </c>
      <c r="M50" s="631" t="str">
        <f>IF(【3】見・旅費!M50="","",【3】見・旅費!M50)</f>
        <v/>
      </c>
      <c r="N50" s="605" t="str">
        <f>IF(I50="","",(SUM(L50:M50)))</f>
        <v/>
      </c>
      <c r="O50" s="632" t="str">
        <f>IF(【3】見・旅費!O50="","",【3】見・旅費!O50)</f>
        <v/>
      </c>
      <c r="P50" s="607" t="str">
        <f t="shared" si="8"/>
        <v/>
      </c>
      <c r="Q50" s="842"/>
      <c r="R50" s="848"/>
      <c r="S50" s="845"/>
      <c r="T50" s="848"/>
      <c r="U50" s="845"/>
      <c r="V50" s="845"/>
      <c r="W50" s="1049"/>
      <c r="X50" s="1055"/>
    </row>
    <row r="51" spans="3:24" ht="19.5" customHeight="1">
      <c r="C51" s="1053"/>
      <c r="D51" s="1056"/>
      <c r="E51" s="1056"/>
      <c r="F51" s="1056"/>
      <c r="G51" s="1059"/>
      <c r="H51" s="1062"/>
      <c r="I51" s="608"/>
      <c r="J51" s="608"/>
      <c r="K51" s="610"/>
      <c r="L51" s="633"/>
      <c r="M51" s="634"/>
      <c r="N51" s="612"/>
      <c r="O51" s="696" t="s">
        <v>457</v>
      </c>
      <c r="P51" s="614">
        <f>SUM(P47:P50)</f>
        <v>0</v>
      </c>
      <c r="Q51" s="615">
        <f>IF(AND(【3】見・旅費!G47="",G47=""),0,IF(【3】見・旅費!G47&lt;&gt;G47,IF(G47=1,"1,500",IF(G47=2,"1,300",IF(G47=3,"1,100","850"))),IF(OR(【3】見・旅費!Q51&lt;&gt;"1,500",【3】見・旅費!Q51&lt;&gt;"1,300",【3】見・旅費!Q51&lt;&gt;"1,100",【3】見・旅費!Q51&lt;&gt;"850"),【3】見・旅費!Q51,IF(G47="",0,IF(G47=1,"1,500",IF(G47=2,"1,300",IF(G47=3,"1,100","850")))))))</f>
        <v>0</v>
      </c>
      <c r="R51" s="636" t="str">
        <f>IF(【3】見・旅費!R51="","",【3】見・旅費!R51)</f>
        <v/>
      </c>
      <c r="S51" s="617">
        <f>IF(AND(【3】見・旅費!G47="",G47=""),0,IF(【3】見・旅費!G47&lt;&gt;G47,IF(G47=1,"14,000",IF(G47=2,"12,400",IF(G47=3,"10,300",IF(G47=4,"8,200")))),IF(OR(【3】見・旅費!S51&lt;&gt;"14,000",【3】見・旅費!S51&lt;&gt;"12,400",【3】見・旅費!S51&lt;&gt;"10,300",【3】見・旅費!S51&lt;&gt;"8,200"),【3】見・旅費!S51,IF(G47="",0,IF(G47=1,"14,000",IF(G47=2,"12,400",IF(G47=3,"10,300",IF(G47=4,"8,200",))))))))</f>
        <v>0</v>
      </c>
      <c r="T51" s="636" t="str">
        <f>IF(【3】見・旅費!T51="","",【3】見・旅費!T51)</f>
        <v/>
      </c>
      <c r="U51" s="619">
        <f>IF(AND(R51="",T51=""),0,(SUM(Q51*R51+S51*T51)))</f>
        <v>0</v>
      </c>
      <c r="V51" s="619">
        <f>IF(AND(P51="",U51=""),"",SUM(P51+U51))</f>
        <v>0</v>
      </c>
      <c r="W51" s="1050"/>
      <c r="X51" s="1056"/>
    </row>
    <row r="52" spans="3:24" ht="19.5" customHeight="1">
      <c r="C52" s="1051" t="str">
        <f>IF(【3】見・旅費!C52="","",【3】見・旅費!C52)</f>
        <v/>
      </c>
      <c r="D52" s="1054" t="str">
        <f>IF(【3】見・旅費!D52="","",【3】見・旅費!D52)</f>
        <v/>
      </c>
      <c r="E52" s="1054" t="str">
        <f>IF(【3】見・旅費!E52="","",【3】見・旅費!E52)</f>
        <v/>
      </c>
      <c r="F52" s="1054" t="str">
        <f>IF(【3】見・旅費!F52="","",【3】見・旅費!F52)</f>
        <v/>
      </c>
      <c r="G52" s="1057" t="str">
        <f>IF(【3】見・旅費!G52="","",【3】見・旅費!G52)</f>
        <v/>
      </c>
      <c r="H52" s="1060" t="str">
        <f>IF(【3】見・旅費!H52="","",【3】見・旅費!H52)</f>
        <v/>
      </c>
      <c r="I52" s="637" t="str">
        <f>IF(【3】見・旅費!I52="","",【3】見・旅費!I52)</f>
        <v/>
      </c>
      <c r="J52" s="620" t="str">
        <f>IF(【3】見・旅費!J52="","",【3】見・旅費!J52)</f>
        <v/>
      </c>
      <c r="K52" s="638" t="str">
        <f>IF(【3】見・旅費!K52="","",【3】見・旅費!K52)</f>
        <v/>
      </c>
      <c r="L52" s="621" t="str">
        <f>IF(【3】見・旅費!L52="","",【3】見・旅費!L52)</f>
        <v/>
      </c>
      <c r="M52" s="622" t="str">
        <f>IF(【3】見・旅費!M52="","",【3】見・旅費!M52)</f>
        <v/>
      </c>
      <c r="N52" s="599" t="str">
        <f>IF(I52="","",(SUM(L52:M52)))</f>
        <v/>
      </c>
      <c r="O52" s="332" t="str">
        <f>IF(【3】見・旅費!O52="","",【3】見・旅費!O52)</f>
        <v/>
      </c>
      <c r="P52" s="601" t="str">
        <f t="shared" ref="P52:P55" si="9">IF(O52="","",(IF(O52="",0,(N52*O52))))</f>
        <v/>
      </c>
      <c r="Q52" s="840"/>
      <c r="R52" s="846"/>
      <c r="S52" s="843"/>
      <c r="T52" s="846"/>
      <c r="U52" s="843"/>
      <c r="V52" s="843"/>
      <c r="W52" s="1048"/>
      <c r="X52" s="1054" t="str">
        <f>IF(【3】見・旅費!X52="","",【3】見・旅費!X52)</f>
        <v/>
      </c>
    </row>
    <row r="53" spans="3:24" ht="19.5" customHeight="1">
      <c r="C53" s="1052"/>
      <c r="D53" s="1055"/>
      <c r="E53" s="1055"/>
      <c r="F53" s="1055"/>
      <c r="G53" s="1058"/>
      <c r="H53" s="1061"/>
      <c r="I53" s="639" t="str">
        <f>IF(【3】見・旅費!I53="","",【3】見・旅費!I53)</f>
        <v/>
      </c>
      <c r="J53" s="623" t="str">
        <f>IF(【3】見・旅費!J53="","",【3】見・旅費!J53)</f>
        <v/>
      </c>
      <c r="K53" s="624" t="str">
        <f>IF(【3】見・旅費!K53="","",【3】見・旅費!K53)</f>
        <v/>
      </c>
      <c r="L53" s="625" t="str">
        <f>IF(【3】見・旅費!L53="","",【3】見・旅費!L53)</f>
        <v/>
      </c>
      <c r="M53" s="626" t="str">
        <f>IF(【3】見・旅費!M53="","",【3】見・旅費!M53)</f>
        <v/>
      </c>
      <c r="N53" s="605" t="str">
        <f>IF(I53="","",(SUM(L53:M53)))</f>
        <v/>
      </c>
      <c r="O53" s="627" t="str">
        <f>IF(【3】見・旅費!O53="","",【3】見・旅費!O53)</f>
        <v/>
      </c>
      <c r="P53" s="607" t="str">
        <f t="shared" si="9"/>
        <v/>
      </c>
      <c r="Q53" s="841"/>
      <c r="R53" s="847"/>
      <c r="S53" s="844"/>
      <c r="T53" s="847"/>
      <c r="U53" s="844"/>
      <c r="V53" s="844"/>
      <c r="W53" s="1049"/>
      <c r="X53" s="1055"/>
    </row>
    <row r="54" spans="3:24" ht="19.5" customHeight="1">
      <c r="C54" s="1052"/>
      <c r="D54" s="1055"/>
      <c r="E54" s="1055"/>
      <c r="F54" s="1055"/>
      <c r="G54" s="1058"/>
      <c r="H54" s="1061"/>
      <c r="I54" s="639" t="str">
        <f>IF(【3】見・旅費!I54="","",【3】見・旅費!I54)</f>
        <v/>
      </c>
      <c r="J54" s="623" t="str">
        <f>IF(【3】見・旅費!J54="","",【3】見・旅費!J54)</f>
        <v/>
      </c>
      <c r="K54" s="624" t="str">
        <f>IF(【3】見・旅費!K54="","",【3】見・旅費!K54)</f>
        <v/>
      </c>
      <c r="L54" s="625" t="str">
        <f>IF(【3】見・旅費!L54="","",【3】見・旅費!L54)</f>
        <v/>
      </c>
      <c r="M54" s="625" t="str">
        <f>IF(【3】見・旅費!M54="","",【3】見・旅費!M54)</f>
        <v/>
      </c>
      <c r="N54" s="605" t="str">
        <f>IF(I54="","",(SUM(L54:M54)))</f>
        <v/>
      </c>
      <c r="O54" s="627" t="str">
        <f>IF(【3】見・旅費!O54="","",【3】見・旅費!O54)</f>
        <v/>
      </c>
      <c r="P54" s="607" t="str">
        <f t="shared" si="9"/>
        <v/>
      </c>
      <c r="Q54" s="841"/>
      <c r="R54" s="847"/>
      <c r="S54" s="844"/>
      <c r="T54" s="847"/>
      <c r="U54" s="844"/>
      <c r="V54" s="844"/>
      <c r="W54" s="1049"/>
      <c r="X54" s="1055"/>
    </row>
    <row r="55" spans="3:24" ht="19.5" customHeight="1">
      <c r="C55" s="1052"/>
      <c r="D55" s="1055"/>
      <c r="E55" s="1055"/>
      <c r="F55" s="1055"/>
      <c r="G55" s="1058"/>
      <c r="H55" s="1061"/>
      <c r="I55" s="640" t="str">
        <f>IF(【3】見・旅費!I55="","",【3】見・旅費!I55)</f>
        <v/>
      </c>
      <c r="J55" s="628" t="str">
        <f>IF(【3】見・旅費!J55="","",【3】見・旅費!J55)</f>
        <v/>
      </c>
      <c r="K55" s="629" t="str">
        <f>IF(【3】見・旅費!K55="","",【3】見・旅費!K55)</f>
        <v/>
      </c>
      <c r="L55" s="630" t="str">
        <f>IF(【3】見・旅費!L55="","",【3】見・旅費!L55)</f>
        <v/>
      </c>
      <c r="M55" s="631" t="str">
        <f>IF(【3】見・旅費!M55="","",【3】見・旅費!M55)</f>
        <v/>
      </c>
      <c r="N55" s="605" t="str">
        <f>IF(I55="","",(SUM(L55:M55)))</f>
        <v/>
      </c>
      <c r="O55" s="632" t="str">
        <f>IF(【3】見・旅費!O55="","",【3】見・旅費!O55)</f>
        <v/>
      </c>
      <c r="P55" s="607" t="str">
        <f t="shared" si="9"/>
        <v/>
      </c>
      <c r="Q55" s="842"/>
      <c r="R55" s="848"/>
      <c r="S55" s="845"/>
      <c r="T55" s="848"/>
      <c r="U55" s="845"/>
      <c r="V55" s="845"/>
      <c r="W55" s="1049"/>
      <c r="X55" s="1055"/>
    </row>
    <row r="56" spans="3:24" ht="19.5" customHeight="1">
      <c r="C56" s="1053"/>
      <c r="D56" s="1056"/>
      <c r="E56" s="1056"/>
      <c r="F56" s="1056"/>
      <c r="G56" s="1059"/>
      <c r="H56" s="1062"/>
      <c r="I56" s="608"/>
      <c r="J56" s="608"/>
      <c r="K56" s="610"/>
      <c r="L56" s="633"/>
      <c r="M56" s="634"/>
      <c r="N56" s="612"/>
      <c r="O56" s="696" t="s">
        <v>457</v>
      </c>
      <c r="P56" s="614">
        <f>SUM(P52:P55)</f>
        <v>0</v>
      </c>
      <c r="Q56" s="615">
        <f>IF(AND(【3】見・旅費!G52="",G52=""),0,IF(【3】見・旅費!G52&lt;&gt;G52,IF(G52=1,"1,500",IF(G52=2,"1,300",IF(G52=3,"1,100","850"))),IF(OR(【3】見・旅費!Q56&lt;&gt;"1,500",【3】見・旅費!Q56&lt;&gt;"1,300",【3】見・旅費!Q56&lt;&gt;"1,100",【3】見・旅費!Q56&lt;&gt;"850"),【3】見・旅費!Q56,IF(G52="",0,IF(G52=1,"1,500",IF(G52=2,"1,300",IF(G52=3,"1,100","850")))))))</f>
        <v>0</v>
      </c>
      <c r="R56" s="636" t="str">
        <f>IF(【3】見・旅費!R56="","",【3】見・旅費!R56)</f>
        <v/>
      </c>
      <c r="S56" s="617">
        <f>IF(AND(【3】見・旅費!G52="",G52=""),0,IF(【3】見・旅費!G52&lt;&gt;G52,IF(G52=1,"14,000",IF(G52=2,"12,400",IF(G52=3,"10,300",IF(G52=4,"8,200")))),IF(OR(【3】見・旅費!S56&lt;&gt;"14,000",【3】見・旅費!S56&lt;&gt;"12,400",【3】見・旅費!S56&lt;&gt;"10,300",【3】見・旅費!S56&lt;&gt;"8,200"),【3】見・旅費!S56,IF(G52="",0,IF(G52=1,"14,000",IF(G52=2,"12,400",IF(G52=3,"10,300",IF(G52=4,"8,200",))))))))</f>
        <v>0</v>
      </c>
      <c r="T56" s="636" t="str">
        <f>IF(【3】見・旅費!T56="","",【3】見・旅費!T56)</f>
        <v/>
      </c>
      <c r="U56" s="619">
        <f>IF(AND(R56="",T56=""),0,(SUM(Q56*R56+S56*T56)))</f>
        <v>0</v>
      </c>
      <c r="V56" s="619">
        <f>IF(AND(P56="",U56=""),"",SUM(P56+U56))</f>
        <v>0</v>
      </c>
      <c r="W56" s="1050"/>
      <c r="X56" s="1056"/>
    </row>
    <row r="57" spans="3:24" ht="19.5" customHeight="1">
      <c r="C57" s="1051" t="str">
        <f>IF(【3】見・旅費!C57="","",【3】見・旅費!C57)</f>
        <v/>
      </c>
      <c r="D57" s="1054" t="str">
        <f>IF(【3】見・旅費!D57="","",【3】見・旅費!D57)</f>
        <v/>
      </c>
      <c r="E57" s="1054" t="str">
        <f>IF(【3】見・旅費!E57="","",【3】見・旅費!E57)</f>
        <v/>
      </c>
      <c r="F57" s="1054" t="str">
        <f>IF(【3】見・旅費!F57="","",【3】見・旅費!F57)</f>
        <v/>
      </c>
      <c r="G57" s="1057" t="str">
        <f>IF(【3】見・旅費!G57="","",【3】見・旅費!G57)</f>
        <v/>
      </c>
      <c r="H57" s="1060" t="str">
        <f>IF(【3】見・旅費!H57="","",【3】見・旅費!H57)</f>
        <v/>
      </c>
      <c r="I57" s="637" t="str">
        <f>IF(【3】見・旅費!I57="","",【3】見・旅費!I57)</f>
        <v/>
      </c>
      <c r="J57" s="620" t="str">
        <f>IF(【3】見・旅費!J57="","",【3】見・旅費!J57)</f>
        <v/>
      </c>
      <c r="K57" s="638" t="str">
        <f>IF(【3】見・旅費!K57="","",【3】見・旅費!K57)</f>
        <v/>
      </c>
      <c r="L57" s="621" t="str">
        <f>IF(【3】見・旅費!L57="","",【3】見・旅費!L57)</f>
        <v/>
      </c>
      <c r="M57" s="622" t="str">
        <f>IF(【3】見・旅費!M57="","",【3】見・旅費!M57)</f>
        <v/>
      </c>
      <c r="N57" s="599" t="str">
        <f>IF(I57="","",(SUM(L57:M57)))</f>
        <v/>
      </c>
      <c r="O57" s="332" t="str">
        <f>IF(【3】見・旅費!O57="","",【3】見・旅費!O57)</f>
        <v/>
      </c>
      <c r="P57" s="601" t="str">
        <f t="shared" ref="P57:P60" si="10">IF(O57="","",(IF(O57="",0,(N57*O57))))</f>
        <v/>
      </c>
      <c r="Q57" s="840"/>
      <c r="R57" s="846"/>
      <c r="S57" s="843"/>
      <c r="T57" s="846"/>
      <c r="U57" s="843"/>
      <c r="V57" s="843"/>
      <c r="W57" s="1048"/>
      <c r="X57" s="1054" t="str">
        <f>IF(【3】見・旅費!X57="","",【3】見・旅費!X57)</f>
        <v/>
      </c>
    </row>
    <row r="58" spans="3:24" ht="19.5" customHeight="1">
      <c r="C58" s="1052"/>
      <c r="D58" s="1055"/>
      <c r="E58" s="1055"/>
      <c r="F58" s="1055"/>
      <c r="G58" s="1058"/>
      <c r="H58" s="1061"/>
      <c r="I58" s="639" t="str">
        <f>IF(【3】見・旅費!I58="","",【3】見・旅費!I58)</f>
        <v/>
      </c>
      <c r="J58" s="623" t="str">
        <f>IF(【3】見・旅費!J58="","",【3】見・旅費!J58)</f>
        <v/>
      </c>
      <c r="K58" s="624" t="str">
        <f>IF(【3】見・旅費!K58="","",【3】見・旅費!K58)</f>
        <v/>
      </c>
      <c r="L58" s="625" t="str">
        <f>IF(【3】見・旅費!L58="","",【3】見・旅費!L58)</f>
        <v/>
      </c>
      <c r="M58" s="626" t="str">
        <f>IF(【3】見・旅費!M58="","",【3】見・旅費!M58)</f>
        <v/>
      </c>
      <c r="N58" s="605" t="str">
        <f>IF(I58="","",(SUM(L58:M58)))</f>
        <v/>
      </c>
      <c r="O58" s="627" t="str">
        <f>IF(【3】見・旅費!O58="","",【3】見・旅費!O58)</f>
        <v/>
      </c>
      <c r="P58" s="607" t="str">
        <f t="shared" si="10"/>
        <v/>
      </c>
      <c r="Q58" s="841"/>
      <c r="R58" s="847"/>
      <c r="S58" s="844"/>
      <c r="T58" s="847"/>
      <c r="U58" s="844"/>
      <c r="V58" s="844"/>
      <c r="W58" s="1049"/>
      <c r="X58" s="1055"/>
    </row>
    <row r="59" spans="3:24" ht="19.5" customHeight="1">
      <c r="C59" s="1052"/>
      <c r="D59" s="1055"/>
      <c r="E59" s="1055"/>
      <c r="F59" s="1055"/>
      <c r="G59" s="1058"/>
      <c r="H59" s="1061"/>
      <c r="I59" s="639" t="str">
        <f>IF(【3】見・旅費!I59="","",【3】見・旅費!I59)</f>
        <v/>
      </c>
      <c r="J59" s="623" t="str">
        <f>IF(【3】見・旅費!J59="","",【3】見・旅費!J59)</f>
        <v/>
      </c>
      <c r="K59" s="624" t="str">
        <f>IF(【3】見・旅費!K59="","",【3】見・旅費!K59)</f>
        <v/>
      </c>
      <c r="L59" s="625" t="str">
        <f>IF(【3】見・旅費!L59="","",【3】見・旅費!L59)</f>
        <v/>
      </c>
      <c r="M59" s="625" t="str">
        <f>IF(【3】見・旅費!M59="","",【3】見・旅費!M59)</f>
        <v/>
      </c>
      <c r="N59" s="605" t="str">
        <f>IF(I59="","",(SUM(L59:M59)))</f>
        <v/>
      </c>
      <c r="O59" s="627" t="str">
        <f>IF(【3】見・旅費!O59="","",【3】見・旅費!O59)</f>
        <v/>
      </c>
      <c r="P59" s="607" t="str">
        <f t="shared" si="10"/>
        <v/>
      </c>
      <c r="Q59" s="841"/>
      <c r="R59" s="847"/>
      <c r="S59" s="844"/>
      <c r="T59" s="847"/>
      <c r="U59" s="844"/>
      <c r="V59" s="844"/>
      <c r="W59" s="1049"/>
      <c r="X59" s="1055"/>
    </row>
    <row r="60" spans="3:24" ht="19.5" customHeight="1">
      <c r="C60" s="1052"/>
      <c r="D60" s="1055"/>
      <c r="E60" s="1055"/>
      <c r="F60" s="1055"/>
      <c r="G60" s="1058"/>
      <c r="H60" s="1061"/>
      <c r="I60" s="640" t="str">
        <f>IF(【3】見・旅費!I60="","",【3】見・旅費!I60)</f>
        <v/>
      </c>
      <c r="J60" s="628" t="str">
        <f>IF(【3】見・旅費!J60="","",【3】見・旅費!J60)</f>
        <v/>
      </c>
      <c r="K60" s="629" t="str">
        <f>IF(【3】見・旅費!K60="","",【3】見・旅費!K60)</f>
        <v/>
      </c>
      <c r="L60" s="630" t="str">
        <f>IF(【3】見・旅費!L60="","",【3】見・旅費!L60)</f>
        <v/>
      </c>
      <c r="M60" s="631" t="str">
        <f>IF(【3】見・旅費!M60="","",【3】見・旅費!M60)</f>
        <v/>
      </c>
      <c r="N60" s="605" t="str">
        <f>IF(I60="","",(SUM(L60:M60)))</f>
        <v/>
      </c>
      <c r="O60" s="632" t="str">
        <f>IF(【3】見・旅費!O60="","",【3】見・旅費!O60)</f>
        <v/>
      </c>
      <c r="P60" s="607" t="str">
        <f t="shared" si="10"/>
        <v/>
      </c>
      <c r="Q60" s="842"/>
      <c r="R60" s="848"/>
      <c r="S60" s="845"/>
      <c r="T60" s="848"/>
      <c r="U60" s="845"/>
      <c r="V60" s="845"/>
      <c r="W60" s="1049"/>
      <c r="X60" s="1055"/>
    </row>
    <row r="61" spans="3:24" ht="19.5" customHeight="1">
      <c r="C61" s="1053"/>
      <c r="D61" s="1056"/>
      <c r="E61" s="1056"/>
      <c r="F61" s="1056"/>
      <c r="G61" s="1059"/>
      <c r="H61" s="1062"/>
      <c r="I61" s="608"/>
      <c r="J61" s="608"/>
      <c r="K61" s="610"/>
      <c r="L61" s="633"/>
      <c r="M61" s="634"/>
      <c r="N61" s="612"/>
      <c r="O61" s="696" t="s">
        <v>457</v>
      </c>
      <c r="P61" s="614">
        <f>SUM(P57:P60)</f>
        <v>0</v>
      </c>
      <c r="Q61" s="615">
        <f>IF(AND(【3】見・旅費!G57="",G57=""),0,IF(【3】見・旅費!G57&lt;&gt;G57,IF(G57=1,"1,500",IF(G57=2,"1,300",IF(G57=3,"1,100","850"))),IF(OR(【3】見・旅費!Q61&lt;&gt;"1,500",【3】見・旅費!Q61&lt;&gt;"1,300",【3】見・旅費!Q61&lt;&gt;"1,100",【3】見・旅費!Q61&lt;&gt;"850"),【3】見・旅費!Q61,IF(G57="",0,IF(G57=1,"1,500",IF(G57=2,"1,300",IF(G57=3,"1,100","850")))))))</f>
        <v>0</v>
      </c>
      <c r="R61" s="636" t="str">
        <f>IF(【3】見・旅費!R61="","",【3】見・旅費!R61)</f>
        <v/>
      </c>
      <c r="S61" s="617">
        <f>IF(AND(【3】見・旅費!G57="",G57=""),0,IF(【3】見・旅費!G57&lt;&gt;G57,IF(G57=1,"14,000",IF(G57=2,"12,400",IF(G57=3,"10,300",IF(G57=4,"8,200")))),IF(OR(【3】見・旅費!S61&lt;&gt;"14,000",【3】見・旅費!S61&lt;&gt;"12,400",【3】見・旅費!S61&lt;&gt;"10,300",【3】見・旅費!S61&lt;&gt;"8,200"),【3】見・旅費!S61,IF(G57="",0,IF(G57=1,"14,000",IF(G57=2,"12,400",IF(G57=3,"10,300",IF(G57=4,"8,200",))))))))</f>
        <v>0</v>
      </c>
      <c r="T61" s="636" t="str">
        <f>IF(【3】見・旅費!T61="","",【3】見・旅費!T61)</f>
        <v/>
      </c>
      <c r="U61" s="619">
        <f>IF(AND(R61="",T61=""),0,(SUM(Q61*R61+S61*T61)))</f>
        <v>0</v>
      </c>
      <c r="V61" s="619">
        <f>IF(AND(P61="",U61=""),"",SUM(P61+U61))</f>
        <v>0</v>
      </c>
      <c r="W61" s="1050"/>
      <c r="X61" s="1056"/>
    </row>
    <row r="62" spans="3:24" ht="19.5" customHeight="1">
      <c r="C62" s="1051" t="str">
        <f>IF(【3】見・旅費!C62="","",【3】見・旅費!C62)</f>
        <v/>
      </c>
      <c r="D62" s="1054" t="str">
        <f>IF(【3】見・旅費!D62="","",【3】見・旅費!D62)</f>
        <v/>
      </c>
      <c r="E62" s="1054" t="str">
        <f>IF(【3】見・旅費!E62="","",【3】見・旅費!E62)</f>
        <v/>
      </c>
      <c r="F62" s="1054" t="str">
        <f>IF(【3】見・旅費!F62="","",【3】見・旅費!F62)</f>
        <v/>
      </c>
      <c r="G62" s="1057" t="str">
        <f>IF(【3】見・旅費!G62="","",【3】見・旅費!G62)</f>
        <v/>
      </c>
      <c r="H62" s="1060" t="str">
        <f>IF(【3】見・旅費!H62="","",【3】見・旅費!H62)</f>
        <v/>
      </c>
      <c r="I62" s="637" t="str">
        <f>IF(【3】見・旅費!I62="","",【3】見・旅費!I62)</f>
        <v/>
      </c>
      <c r="J62" s="620" t="str">
        <f>IF(【3】見・旅費!J62="","",【3】見・旅費!J62)</f>
        <v/>
      </c>
      <c r="K62" s="638" t="str">
        <f>IF(【3】見・旅費!K62="","",【3】見・旅費!K62)</f>
        <v/>
      </c>
      <c r="L62" s="621" t="str">
        <f>IF(【3】見・旅費!L62="","",【3】見・旅費!L62)</f>
        <v/>
      </c>
      <c r="M62" s="622" t="str">
        <f>IF(【3】見・旅費!M62="","",【3】見・旅費!M62)</f>
        <v/>
      </c>
      <c r="N62" s="599" t="str">
        <f>IF(I62="","",(SUM(L62:M62)))</f>
        <v/>
      </c>
      <c r="O62" s="332" t="str">
        <f>IF(【3】見・旅費!O62="","",【3】見・旅費!O62)</f>
        <v/>
      </c>
      <c r="P62" s="601" t="str">
        <f t="shared" ref="P62:P65" si="11">IF(O62="","",(IF(O62="",0,(N62*O62))))</f>
        <v/>
      </c>
      <c r="Q62" s="840"/>
      <c r="R62" s="846"/>
      <c r="S62" s="843"/>
      <c r="T62" s="846"/>
      <c r="U62" s="843"/>
      <c r="V62" s="843"/>
      <c r="W62" s="1048"/>
      <c r="X62" s="1054" t="str">
        <f>IF(【3】見・旅費!X62="","",【3】見・旅費!X62)</f>
        <v/>
      </c>
    </row>
    <row r="63" spans="3:24" ht="19.5" customHeight="1">
      <c r="C63" s="1052"/>
      <c r="D63" s="1055"/>
      <c r="E63" s="1055"/>
      <c r="F63" s="1055"/>
      <c r="G63" s="1058"/>
      <c r="H63" s="1061"/>
      <c r="I63" s="639" t="str">
        <f>IF(【3】見・旅費!I63="","",【3】見・旅費!I63)</f>
        <v/>
      </c>
      <c r="J63" s="623" t="str">
        <f>IF(【3】見・旅費!J63="","",【3】見・旅費!J63)</f>
        <v/>
      </c>
      <c r="K63" s="624" t="str">
        <f>IF(【3】見・旅費!K63="","",【3】見・旅費!K63)</f>
        <v/>
      </c>
      <c r="L63" s="625" t="str">
        <f>IF(【3】見・旅費!L63="","",【3】見・旅費!L63)</f>
        <v/>
      </c>
      <c r="M63" s="626" t="str">
        <f>IF(【3】見・旅費!M63="","",【3】見・旅費!M63)</f>
        <v/>
      </c>
      <c r="N63" s="605" t="str">
        <f>IF(I63="","",(SUM(L63:M63)))</f>
        <v/>
      </c>
      <c r="O63" s="627" t="str">
        <f>IF(【3】見・旅費!O63="","",【3】見・旅費!O63)</f>
        <v/>
      </c>
      <c r="P63" s="607" t="str">
        <f t="shared" si="11"/>
        <v/>
      </c>
      <c r="Q63" s="841"/>
      <c r="R63" s="847"/>
      <c r="S63" s="844"/>
      <c r="T63" s="847"/>
      <c r="U63" s="844"/>
      <c r="V63" s="844"/>
      <c r="W63" s="1049"/>
      <c r="X63" s="1055"/>
    </row>
    <row r="64" spans="3:24" ht="19.5" customHeight="1">
      <c r="C64" s="1052"/>
      <c r="D64" s="1055"/>
      <c r="E64" s="1055"/>
      <c r="F64" s="1055"/>
      <c r="G64" s="1058"/>
      <c r="H64" s="1061"/>
      <c r="I64" s="639" t="str">
        <f>IF(【3】見・旅費!I64="","",【3】見・旅費!I64)</f>
        <v/>
      </c>
      <c r="J64" s="623" t="str">
        <f>IF(【3】見・旅費!J64="","",【3】見・旅費!J64)</f>
        <v/>
      </c>
      <c r="K64" s="624" t="str">
        <f>IF(【3】見・旅費!K64="","",【3】見・旅費!K64)</f>
        <v/>
      </c>
      <c r="L64" s="625" t="str">
        <f>IF(【3】見・旅費!L64="","",【3】見・旅費!L64)</f>
        <v/>
      </c>
      <c r="M64" s="625" t="str">
        <f>IF(【3】見・旅費!M64="","",【3】見・旅費!M64)</f>
        <v/>
      </c>
      <c r="N64" s="605" t="str">
        <f>IF(I64="","",(SUM(L64:M64)))</f>
        <v/>
      </c>
      <c r="O64" s="627" t="str">
        <f>IF(【3】見・旅費!O64="","",【3】見・旅費!O64)</f>
        <v/>
      </c>
      <c r="P64" s="607" t="str">
        <f t="shared" si="11"/>
        <v/>
      </c>
      <c r="Q64" s="841"/>
      <c r="R64" s="847"/>
      <c r="S64" s="844"/>
      <c r="T64" s="847"/>
      <c r="U64" s="844"/>
      <c r="V64" s="844"/>
      <c r="W64" s="1049"/>
      <c r="X64" s="1055"/>
    </row>
    <row r="65" spans="3:24" ht="19.5" customHeight="1">
      <c r="C65" s="1052"/>
      <c r="D65" s="1055"/>
      <c r="E65" s="1055"/>
      <c r="F65" s="1055"/>
      <c r="G65" s="1058"/>
      <c r="H65" s="1061"/>
      <c r="I65" s="640" t="str">
        <f>IF(【3】見・旅費!I65="","",【3】見・旅費!I65)</f>
        <v/>
      </c>
      <c r="J65" s="628" t="str">
        <f>IF(【3】見・旅費!J65="","",【3】見・旅費!J65)</f>
        <v/>
      </c>
      <c r="K65" s="629" t="str">
        <f>IF(【3】見・旅費!K65="","",【3】見・旅費!K65)</f>
        <v/>
      </c>
      <c r="L65" s="630" t="str">
        <f>IF(【3】見・旅費!L65="","",【3】見・旅費!L65)</f>
        <v/>
      </c>
      <c r="M65" s="631" t="str">
        <f>IF(【3】見・旅費!M65="","",【3】見・旅費!M65)</f>
        <v/>
      </c>
      <c r="N65" s="605" t="str">
        <f>IF(I65="","",(SUM(L65:M65)))</f>
        <v/>
      </c>
      <c r="O65" s="632" t="str">
        <f>IF(【3】見・旅費!O65="","",【3】見・旅費!O65)</f>
        <v/>
      </c>
      <c r="P65" s="607" t="str">
        <f t="shared" si="11"/>
        <v/>
      </c>
      <c r="Q65" s="842"/>
      <c r="R65" s="848"/>
      <c r="S65" s="845"/>
      <c r="T65" s="848"/>
      <c r="U65" s="845"/>
      <c r="V65" s="845"/>
      <c r="W65" s="1049"/>
      <c r="X65" s="1055"/>
    </row>
    <row r="66" spans="3:24" ht="19.5" customHeight="1">
      <c r="C66" s="1053"/>
      <c r="D66" s="1056"/>
      <c r="E66" s="1056"/>
      <c r="F66" s="1056"/>
      <c r="G66" s="1059"/>
      <c r="H66" s="1062"/>
      <c r="I66" s="608"/>
      <c r="J66" s="608"/>
      <c r="K66" s="610"/>
      <c r="L66" s="633"/>
      <c r="M66" s="634"/>
      <c r="N66" s="612"/>
      <c r="O66" s="696" t="s">
        <v>457</v>
      </c>
      <c r="P66" s="614">
        <f>SUM(P62:P65)</f>
        <v>0</v>
      </c>
      <c r="Q66" s="615">
        <f>IF(AND(【3】見・旅費!G62="",G62=""),0,IF(【3】見・旅費!G62&lt;&gt;G62,IF(G62=1,"1,500",IF(G62=2,"1,300",IF(G62=3,"1,100","850"))),IF(OR(【3】見・旅費!Q66&lt;&gt;"1,500",【3】見・旅費!Q66&lt;&gt;"1,300",【3】見・旅費!Q66&lt;&gt;"1,100",【3】見・旅費!Q66&lt;&gt;"850"),【3】見・旅費!Q66,IF(G62="",0,IF(G62=1,"1,500",IF(G62=2,"1,300",IF(G62=3,"1,100","850")))))))</f>
        <v>0</v>
      </c>
      <c r="R66" s="636" t="str">
        <f>IF(【3】見・旅費!R66="","",【3】見・旅費!R66)</f>
        <v/>
      </c>
      <c r="S66" s="617">
        <f>IF(AND(【3】見・旅費!G62="",G62=""),0,IF(【3】見・旅費!G62&lt;&gt;G62,IF(G62=1,"14,000",IF(G62=2,"12,400",IF(G62=3,"10,300",IF(G62=4,"8,200")))),IF(OR(【3】見・旅費!S66&lt;&gt;"14,000",【3】見・旅費!S66&lt;&gt;"12,400",【3】見・旅費!S66&lt;&gt;"10,300",【3】見・旅費!S66&lt;&gt;"8,200"),【3】見・旅費!S66,IF(G62="",0,IF(G62=1,"14,000",IF(G62=2,"12,400",IF(G62=3,"10,300",IF(G62=4,"8,200",))))))))</f>
        <v>0</v>
      </c>
      <c r="T66" s="636" t="str">
        <f>IF(【3】見・旅費!T66="","",【3】見・旅費!T66)</f>
        <v/>
      </c>
      <c r="U66" s="619">
        <f>IF(AND(R66="",T66=""),0,(SUM(Q66*R66+S66*T66)))</f>
        <v>0</v>
      </c>
      <c r="V66" s="619">
        <f>IF(AND(P66="",U66=""),"",SUM(P66+U66))</f>
        <v>0</v>
      </c>
      <c r="W66" s="1050"/>
      <c r="X66" s="1056"/>
    </row>
    <row r="67" spans="3:24" ht="19.5" customHeight="1">
      <c r="C67" s="1051" t="str">
        <f>IF(【3】見・旅費!C67="","",【3】見・旅費!C67)</f>
        <v/>
      </c>
      <c r="D67" s="1054" t="str">
        <f>IF(【3】見・旅費!D67="","",【3】見・旅費!D67)</f>
        <v/>
      </c>
      <c r="E67" s="1054" t="str">
        <f>IF(【3】見・旅費!E67="","",【3】見・旅費!E67)</f>
        <v/>
      </c>
      <c r="F67" s="1054" t="str">
        <f>IF(【3】見・旅費!F67="","",【3】見・旅費!F67)</f>
        <v/>
      </c>
      <c r="G67" s="1057" t="str">
        <f>IF(【3】見・旅費!G67="","",【3】見・旅費!G67)</f>
        <v/>
      </c>
      <c r="H67" s="1060" t="str">
        <f>IF(【3】見・旅費!H67="","",【3】見・旅費!H67)</f>
        <v/>
      </c>
      <c r="I67" s="637" t="str">
        <f>IF(【3】見・旅費!I67="","",【3】見・旅費!I67)</f>
        <v/>
      </c>
      <c r="J67" s="620" t="str">
        <f>IF(【3】見・旅費!J67="","",【3】見・旅費!J67)</f>
        <v/>
      </c>
      <c r="K67" s="638" t="str">
        <f>IF(【3】見・旅費!K67="","",【3】見・旅費!K67)</f>
        <v/>
      </c>
      <c r="L67" s="621" t="str">
        <f>IF(【3】見・旅費!L67="","",【3】見・旅費!L67)</f>
        <v/>
      </c>
      <c r="M67" s="622" t="str">
        <f>IF(【3】見・旅費!M67="","",【3】見・旅費!M67)</f>
        <v/>
      </c>
      <c r="N67" s="599" t="str">
        <f>IF(I67="","",(SUM(L67:M67)))</f>
        <v/>
      </c>
      <c r="O67" s="332" t="str">
        <f>IF(【3】見・旅費!O67="","",【3】見・旅費!O67)</f>
        <v/>
      </c>
      <c r="P67" s="601" t="str">
        <f t="shared" ref="P67:P70" si="12">IF(O67="","",(IF(O67="",0,(N67*O67))))</f>
        <v/>
      </c>
      <c r="Q67" s="840"/>
      <c r="R67" s="846"/>
      <c r="S67" s="843"/>
      <c r="T67" s="846"/>
      <c r="U67" s="843"/>
      <c r="V67" s="843"/>
      <c r="W67" s="1048"/>
      <c r="X67" s="1054" t="str">
        <f>IF(【3】見・旅費!X67="","",【3】見・旅費!X67)</f>
        <v/>
      </c>
    </row>
    <row r="68" spans="3:24" ht="19.5" customHeight="1">
      <c r="C68" s="1052"/>
      <c r="D68" s="1055"/>
      <c r="E68" s="1055"/>
      <c r="F68" s="1055"/>
      <c r="G68" s="1058"/>
      <c r="H68" s="1061"/>
      <c r="I68" s="639" t="str">
        <f>IF(【3】見・旅費!I68="","",【3】見・旅費!I68)</f>
        <v/>
      </c>
      <c r="J68" s="623" t="str">
        <f>IF(【3】見・旅費!J68="","",【3】見・旅費!J68)</f>
        <v/>
      </c>
      <c r="K68" s="624" t="str">
        <f>IF(【3】見・旅費!K68="","",【3】見・旅費!K68)</f>
        <v/>
      </c>
      <c r="L68" s="625" t="str">
        <f>IF(【3】見・旅費!L68="","",【3】見・旅費!L68)</f>
        <v/>
      </c>
      <c r="M68" s="626" t="str">
        <f>IF(【3】見・旅費!M68="","",【3】見・旅費!M68)</f>
        <v/>
      </c>
      <c r="N68" s="605" t="str">
        <f>IF(I68="","",(SUM(L68:M68)))</f>
        <v/>
      </c>
      <c r="O68" s="627" t="str">
        <f>IF(【3】見・旅費!O68="","",【3】見・旅費!O68)</f>
        <v/>
      </c>
      <c r="P68" s="607" t="str">
        <f t="shared" si="12"/>
        <v/>
      </c>
      <c r="Q68" s="841"/>
      <c r="R68" s="847"/>
      <c r="S68" s="844"/>
      <c r="T68" s="847"/>
      <c r="U68" s="844"/>
      <c r="V68" s="844"/>
      <c r="W68" s="1049"/>
      <c r="X68" s="1055"/>
    </row>
    <row r="69" spans="3:24" ht="19.5" customHeight="1">
      <c r="C69" s="1052"/>
      <c r="D69" s="1055"/>
      <c r="E69" s="1055"/>
      <c r="F69" s="1055"/>
      <c r="G69" s="1058"/>
      <c r="H69" s="1061"/>
      <c r="I69" s="639" t="str">
        <f>IF(【3】見・旅費!I69="","",【3】見・旅費!I69)</f>
        <v/>
      </c>
      <c r="J69" s="623" t="str">
        <f>IF(【3】見・旅費!J69="","",【3】見・旅費!J69)</f>
        <v/>
      </c>
      <c r="K69" s="624" t="str">
        <f>IF(【3】見・旅費!K69="","",【3】見・旅費!K69)</f>
        <v/>
      </c>
      <c r="L69" s="625" t="str">
        <f>IF(【3】見・旅費!L69="","",【3】見・旅費!L69)</f>
        <v/>
      </c>
      <c r="M69" s="625" t="str">
        <f>IF(【3】見・旅費!M69="","",【3】見・旅費!M69)</f>
        <v/>
      </c>
      <c r="N69" s="605" t="str">
        <f>IF(I69="","",(SUM(L69:M69)))</f>
        <v/>
      </c>
      <c r="O69" s="627" t="str">
        <f>IF(【3】見・旅費!O69="","",【3】見・旅費!O69)</f>
        <v/>
      </c>
      <c r="P69" s="607" t="str">
        <f t="shared" si="12"/>
        <v/>
      </c>
      <c r="Q69" s="841"/>
      <c r="R69" s="847"/>
      <c r="S69" s="844"/>
      <c r="T69" s="847"/>
      <c r="U69" s="844"/>
      <c r="V69" s="844"/>
      <c r="W69" s="1049"/>
      <c r="X69" s="1055"/>
    </row>
    <row r="70" spans="3:24" ht="19.5" customHeight="1">
      <c r="C70" s="1052"/>
      <c r="D70" s="1055"/>
      <c r="E70" s="1055"/>
      <c r="F70" s="1055"/>
      <c r="G70" s="1058"/>
      <c r="H70" s="1061"/>
      <c r="I70" s="640" t="str">
        <f>IF(【3】見・旅費!I70="","",【3】見・旅費!I70)</f>
        <v/>
      </c>
      <c r="J70" s="628" t="str">
        <f>IF(【3】見・旅費!J70="","",【3】見・旅費!J70)</f>
        <v/>
      </c>
      <c r="K70" s="629" t="str">
        <f>IF(【3】見・旅費!K70="","",【3】見・旅費!K70)</f>
        <v/>
      </c>
      <c r="L70" s="630" t="str">
        <f>IF(【3】見・旅費!L70="","",【3】見・旅費!L70)</f>
        <v/>
      </c>
      <c r="M70" s="631" t="str">
        <f>IF(【3】見・旅費!M70="","",【3】見・旅費!M70)</f>
        <v/>
      </c>
      <c r="N70" s="605" t="str">
        <f>IF(I70="","",(SUM(L70:M70)))</f>
        <v/>
      </c>
      <c r="O70" s="632" t="str">
        <f>IF(【3】見・旅費!O70="","",【3】見・旅費!O70)</f>
        <v/>
      </c>
      <c r="P70" s="607" t="str">
        <f t="shared" si="12"/>
        <v/>
      </c>
      <c r="Q70" s="842"/>
      <c r="R70" s="848"/>
      <c r="S70" s="845"/>
      <c r="T70" s="848"/>
      <c r="U70" s="845"/>
      <c r="V70" s="845"/>
      <c r="W70" s="1049"/>
      <c r="X70" s="1055"/>
    </row>
    <row r="71" spans="3:24" ht="19.5" customHeight="1">
      <c r="C71" s="1053"/>
      <c r="D71" s="1056"/>
      <c r="E71" s="1056"/>
      <c r="F71" s="1056"/>
      <c r="G71" s="1059"/>
      <c r="H71" s="1062"/>
      <c r="I71" s="608"/>
      <c r="J71" s="608"/>
      <c r="K71" s="610"/>
      <c r="L71" s="633"/>
      <c r="M71" s="634"/>
      <c r="N71" s="612"/>
      <c r="O71" s="696" t="s">
        <v>457</v>
      </c>
      <c r="P71" s="614">
        <f>SUM(P67:P70)</f>
        <v>0</v>
      </c>
      <c r="Q71" s="615">
        <f>IF(AND(【3】見・旅費!G67="",G67=""),0,IF(【3】見・旅費!G67&lt;&gt;G67,IF(G67=1,"1,500",IF(G67=2,"1,300",IF(G67=3,"1,100","850"))),IF(OR(【3】見・旅費!Q71&lt;&gt;"1,500",【3】見・旅費!Q71&lt;&gt;"1,300",【3】見・旅費!Q71&lt;&gt;"1,100",【3】見・旅費!Q71&lt;&gt;"850"),【3】見・旅費!Q71,IF(G67="",0,IF(G67=1,"1,500",IF(G67=2,"1,300",IF(G67=3,"1,100","850")))))))</f>
        <v>0</v>
      </c>
      <c r="R71" s="636" t="str">
        <f>IF(【3】見・旅費!R71="","",【3】見・旅費!R71)</f>
        <v/>
      </c>
      <c r="S71" s="617">
        <f>IF(AND(【3】見・旅費!G67="",G67=""),0,IF(【3】見・旅費!G67&lt;&gt;G67,IF(G67=1,"14,000",IF(G67=2,"12,400",IF(G67=3,"10,300",IF(G67=4,"8,200")))),IF(OR(【3】見・旅費!S71&lt;&gt;"14,000",【3】見・旅費!S71&lt;&gt;"12,400",【3】見・旅費!S71&lt;&gt;"10,300",【3】見・旅費!S71&lt;&gt;"8,200"),【3】見・旅費!S71,IF(G67="",0,IF(G67=1,"14,000",IF(G67=2,"12,400",IF(G67=3,"10,300",IF(G67=4,"8,200",))))))))</f>
        <v>0</v>
      </c>
      <c r="T71" s="636" t="str">
        <f>IF(【3】見・旅費!T71="","",【3】見・旅費!T71)</f>
        <v/>
      </c>
      <c r="U71" s="619">
        <f>IF(AND(R71="",T71=""),0,(SUM(Q71*R71+S71*T71)))</f>
        <v>0</v>
      </c>
      <c r="V71" s="619">
        <f>IF(AND(P71="",U71=""),"",SUM(P71+U71))</f>
        <v>0</v>
      </c>
      <c r="W71" s="1050"/>
      <c r="X71" s="1056"/>
    </row>
    <row r="72" spans="3:24" ht="19.5" customHeight="1">
      <c r="C72" s="1051" t="str">
        <f>IF(【3】見・旅費!C72="","",【3】見・旅費!C72)</f>
        <v/>
      </c>
      <c r="D72" s="1054" t="str">
        <f>IF(【3】見・旅費!D72="","",【3】見・旅費!D72)</f>
        <v/>
      </c>
      <c r="E72" s="1054" t="str">
        <f>IF(【3】見・旅費!E72="","",【3】見・旅費!E72)</f>
        <v/>
      </c>
      <c r="F72" s="1054" t="str">
        <f>IF(【3】見・旅費!F72="","",【3】見・旅費!F72)</f>
        <v/>
      </c>
      <c r="G72" s="1057" t="str">
        <f>IF(【3】見・旅費!G72="","",【3】見・旅費!G72)</f>
        <v/>
      </c>
      <c r="H72" s="1060" t="str">
        <f>IF(【3】見・旅費!H72="","",【3】見・旅費!H72)</f>
        <v/>
      </c>
      <c r="I72" s="637" t="str">
        <f>IF(【3】見・旅費!I72="","",【3】見・旅費!I72)</f>
        <v/>
      </c>
      <c r="J72" s="620" t="str">
        <f>IF(【3】見・旅費!J72="","",【3】見・旅費!J72)</f>
        <v/>
      </c>
      <c r="K72" s="638" t="str">
        <f>IF(【3】見・旅費!K72="","",【3】見・旅費!K72)</f>
        <v/>
      </c>
      <c r="L72" s="621" t="str">
        <f>IF(【3】見・旅費!L72="","",【3】見・旅費!L72)</f>
        <v/>
      </c>
      <c r="M72" s="622" t="str">
        <f>IF(【3】見・旅費!M72="","",【3】見・旅費!M72)</f>
        <v/>
      </c>
      <c r="N72" s="599" t="str">
        <f>IF(I72="","",(SUM(L72:M72)))</f>
        <v/>
      </c>
      <c r="O72" s="332" t="str">
        <f>IF(【3】見・旅費!O72="","",【3】見・旅費!O72)</f>
        <v/>
      </c>
      <c r="P72" s="601" t="str">
        <f t="shared" ref="P72:P75" si="13">IF(O72="","",(IF(O72="",0,(N72*O72))))</f>
        <v/>
      </c>
      <c r="Q72" s="840"/>
      <c r="R72" s="846"/>
      <c r="S72" s="843"/>
      <c r="T72" s="846"/>
      <c r="U72" s="843"/>
      <c r="V72" s="843"/>
      <c r="W72" s="1048"/>
      <c r="X72" s="1054" t="str">
        <f>IF(【3】見・旅費!X72="","",【3】見・旅費!X72)</f>
        <v/>
      </c>
    </row>
    <row r="73" spans="3:24" ht="19.5" customHeight="1">
      <c r="C73" s="1052"/>
      <c r="D73" s="1055"/>
      <c r="E73" s="1055"/>
      <c r="F73" s="1055"/>
      <c r="G73" s="1058"/>
      <c r="H73" s="1061"/>
      <c r="I73" s="639" t="str">
        <f>IF(【3】見・旅費!I73="","",【3】見・旅費!I73)</f>
        <v/>
      </c>
      <c r="J73" s="623" t="str">
        <f>IF(【3】見・旅費!J73="","",【3】見・旅費!J73)</f>
        <v/>
      </c>
      <c r="K73" s="624" t="str">
        <f>IF(【3】見・旅費!K73="","",【3】見・旅費!K73)</f>
        <v/>
      </c>
      <c r="L73" s="625" t="str">
        <f>IF(【3】見・旅費!L73="","",【3】見・旅費!L73)</f>
        <v/>
      </c>
      <c r="M73" s="626" t="str">
        <f>IF(【3】見・旅費!M73="","",【3】見・旅費!M73)</f>
        <v/>
      </c>
      <c r="N73" s="605" t="str">
        <f>IF(I73="","",(SUM(L73:M73)))</f>
        <v/>
      </c>
      <c r="O73" s="627" t="str">
        <f>IF(【3】見・旅費!O73="","",【3】見・旅費!O73)</f>
        <v/>
      </c>
      <c r="P73" s="607" t="str">
        <f t="shared" si="13"/>
        <v/>
      </c>
      <c r="Q73" s="841"/>
      <c r="R73" s="847"/>
      <c r="S73" s="844"/>
      <c r="T73" s="847"/>
      <c r="U73" s="844"/>
      <c r="V73" s="844"/>
      <c r="W73" s="1049"/>
      <c r="X73" s="1055"/>
    </row>
    <row r="74" spans="3:24" ht="19.5" customHeight="1">
      <c r="C74" s="1052"/>
      <c r="D74" s="1055"/>
      <c r="E74" s="1055"/>
      <c r="F74" s="1055"/>
      <c r="G74" s="1058"/>
      <c r="H74" s="1061"/>
      <c r="I74" s="639" t="str">
        <f>IF(【3】見・旅費!I74="","",【3】見・旅費!I74)</f>
        <v/>
      </c>
      <c r="J74" s="623" t="str">
        <f>IF(【3】見・旅費!J74="","",【3】見・旅費!J74)</f>
        <v/>
      </c>
      <c r="K74" s="624" t="str">
        <f>IF(【3】見・旅費!K74="","",【3】見・旅費!K74)</f>
        <v/>
      </c>
      <c r="L74" s="625" t="str">
        <f>IF(【3】見・旅費!L74="","",【3】見・旅費!L74)</f>
        <v/>
      </c>
      <c r="M74" s="625" t="str">
        <f>IF(【3】見・旅費!M74="","",【3】見・旅費!M74)</f>
        <v/>
      </c>
      <c r="N74" s="605" t="str">
        <f>IF(I74="","",(SUM(L74:M74)))</f>
        <v/>
      </c>
      <c r="O74" s="627" t="str">
        <f>IF(【3】見・旅費!O74="","",【3】見・旅費!O74)</f>
        <v/>
      </c>
      <c r="P74" s="607" t="str">
        <f t="shared" si="13"/>
        <v/>
      </c>
      <c r="Q74" s="841"/>
      <c r="R74" s="847"/>
      <c r="S74" s="844"/>
      <c r="T74" s="847"/>
      <c r="U74" s="844"/>
      <c r="V74" s="844"/>
      <c r="W74" s="1049"/>
      <c r="X74" s="1055"/>
    </row>
    <row r="75" spans="3:24" ht="19.5" customHeight="1">
      <c r="C75" s="1052"/>
      <c r="D75" s="1055"/>
      <c r="E75" s="1055"/>
      <c r="F75" s="1055"/>
      <c r="G75" s="1058"/>
      <c r="H75" s="1061"/>
      <c r="I75" s="640" t="str">
        <f>IF(【3】見・旅費!I75="","",【3】見・旅費!I75)</f>
        <v/>
      </c>
      <c r="J75" s="628" t="str">
        <f>IF(【3】見・旅費!J75="","",【3】見・旅費!J75)</f>
        <v/>
      </c>
      <c r="K75" s="629" t="str">
        <f>IF(【3】見・旅費!K75="","",【3】見・旅費!K75)</f>
        <v/>
      </c>
      <c r="L75" s="630" t="str">
        <f>IF(【3】見・旅費!L75="","",【3】見・旅費!L75)</f>
        <v/>
      </c>
      <c r="M75" s="631" t="str">
        <f>IF(【3】見・旅費!M75="","",【3】見・旅費!M75)</f>
        <v/>
      </c>
      <c r="N75" s="605" t="str">
        <f>IF(I75="","",(SUM(L75:M75)))</f>
        <v/>
      </c>
      <c r="O75" s="632" t="str">
        <f>IF(【3】見・旅費!O75="","",【3】見・旅費!O75)</f>
        <v/>
      </c>
      <c r="P75" s="607" t="str">
        <f t="shared" si="13"/>
        <v/>
      </c>
      <c r="Q75" s="842"/>
      <c r="R75" s="848"/>
      <c r="S75" s="845"/>
      <c r="T75" s="848"/>
      <c r="U75" s="845"/>
      <c r="V75" s="845"/>
      <c r="W75" s="1049"/>
      <c r="X75" s="1055"/>
    </row>
    <row r="76" spans="3:24" ht="19.5" customHeight="1">
      <c r="C76" s="1053"/>
      <c r="D76" s="1056"/>
      <c r="E76" s="1056"/>
      <c r="F76" s="1056"/>
      <c r="G76" s="1059"/>
      <c r="H76" s="1062"/>
      <c r="I76" s="608"/>
      <c r="J76" s="608"/>
      <c r="K76" s="610"/>
      <c r="L76" s="633"/>
      <c r="M76" s="634"/>
      <c r="N76" s="612"/>
      <c r="O76" s="696" t="s">
        <v>457</v>
      </c>
      <c r="P76" s="614">
        <f>SUM(P72:P75)</f>
        <v>0</v>
      </c>
      <c r="Q76" s="615">
        <f>IF(AND(【3】見・旅費!G72="",G72=""),0,IF(【3】見・旅費!G72&lt;&gt;G72,IF(G72=1,"1,500",IF(G72=2,"1,300",IF(G72=3,"1,100","850"))),IF(OR(【3】見・旅費!Q76&lt;&gt;"1,500",【3】見・旅費!Q76&lt;&gt;"1,300",【3】見・旅費!Q76&lt;&gt;"1,100",【3】見・旅費!Q76&lt;&gt;"850"),【3】見・旅費!Q76,IF(G72="",0,IF(G72=1,"1,500",IF(G72=2,"1,300",IF(G72=3,"1,100","850")))))))</f>
        <v>0</v>
      </c>
      <c r="R76" s="636" t="str">
        <f>IF(【3】見・旅費!R76="","",【3】見・旅費!R76)</f>
        <v/>
      </c>
      <c r="S76" s="617">
        <f>IF(AND(【3】見・旅費!G72="",G72=""),0,IF(【3】見・旅費!G72&lt;&gt;G72,IF(G72=1,"14,000",IF(G72=2,"12,400",IF(G72=3,"10,300",IF(G72=4,"8,200")))),IF(OR(【3】見・旅費!S76&lt;&gt;"14,000",【3】見・旅費!S76&lt;&gt;"12,400",【3】見・旅費!S76&lt;&gt;"10,300",【3】見・旅費!S76&lt;&gt;"8,200"),【3】見・旅費!S76,IF(G72="",0,IF(G72=1,"14,000",IF(G72=2,"12,400",IF(G72=3,"10,300",IF(G72=4,"8,200",))))))))</f>
        <v>0</v>
      </c>
      <c r="T76" s="636" t="str">
        <f>IF(【3】見・旅費!T76="","",【3】見・旅費!T76)</f>
        <v/>
      </c>
      <c r="U76" s="619">
        <f>IF(AND(R76="",T76=""),0,(SUM(Q76*R76+S76*T76)))</f>
        <v>0</v>
      </c>
      <c r="V76" s="619">
        <f>IF(AND(P76="",U76=""),"",SUM(P76+U76))</f>
        <v>0</v>
      </c>
      <c r="W76" s="1050"/>
      <c r="X76" s="1056"/>
    </row>
    <row r="77" spans="3:24" ht="19.5" customHeight="1">
      <c r="C77" s="1051" t="str">
        <f>IF(【3】見・旅費!C77="","",【3】見・旅費!C77)</f>
        <v/>
      </c>
      <c r="D77" s="1054" t="str">
        <f>IF(【3】見・旅費!D77="","",【3】見・旅費!D77)</f>
        <v/>
      </c>
      <c r="E77" s="1054" t="str">
        <f>IF(【3】見・旅費!E77="","",【3】見・旅費!E77)</f>
        <v/>
      </c>
      <c r="F77" s="1054" t="str">
        <f>IF(【3】見・旅費!F77="","",【3】見・旅費!F77)</f>
        <v/>
      </c>
      <c r="G77" s="1057" t="str">
        <f>IF(【3】見・旅費!G77="","",【3】見・旅費!G77)</f>
        <v/>
      </c>
      <c r="H77" s="1060" t="str">
        <f>IF(【3】見・旅費!H77="","",【3】見・旅費!H77)</f>
        <v/>
      </c>
      <c r="I77" s="620" t="str">
        <f>IF(【3】見・旅費!I77="","",【3】見・旅費!I77)</f>
        <v/>
      </c>
      <c r="J77" s="620" t="str">
        <f>IF(【3】見・旅費!J77="","",【3】見・旅費!J77)</f>
        <v/>
      </c>
      <c r="K77" s="638" t="str">
        <f>IF(【3】見・旅費!K77="","",【3】見・旅費!K77)</f>
        <v/>
      </c>
      <c r="L77" s="621" t="str">
        <f>IF(【3】見・旅費!L77="","",【3】見・旅費!L77)</f>
        <v/>
      </c>
      <c r="M77" s="622" t="str">
        <f>IF(【3】見・旅費!M77="","",【3】見・旅費!M77)</f>
        <v/>
      </c>
      <c r="N77" s="599" t="str">
        <f>IF(I77="","",(SUM(L77:M77)))</f>
        <v/>
      </c>
      <c r="O77" s="332" t="str">
        <f>IF(【3】見・旅費!O77="","",【3】見・旅費!O77)</f>
        <v/>
      </c>
      <c r="P77" s="601" t="str">
        <f t="shared" ref="P77:P80" si="14">IF(O77="","",(IF(O77="",0,(N77*O77))))</f>
        <v/>
      </c>
      <c r="Q77" s="840"/>
      <c r="R77" s="846"/>
      <c r="S77" s="843"/>
      <c r="T77" s="846"/>
      <c r="U77" s="843"/>
      <c r="V77" s="843"/>
      <c r="W77" s="1048"/>
      <c r="X77" s="1054" t="str">
        <f>IF(【3】見・旅費!X77="","",【3】見・旅費!X77)</f>
        <v/>
      </c>
    </row>
    <row r="78" spans="3:24" ht="19.5" customHeight="1">
      <c r="C78" s="1052"/>
      <c r="D78" s="1055"/>
      <c r="E78" s="1055"/>
      <c r="F78" s="1055"/>
      <c r="G78" s="1058"/>
      <c r="H78" s="1061"/>
      <c r="I78" s="623" t="str">
        <f>IF(【3】見・旅費!I78="","",【3】見・旅費!I78)</f>
        <v/>
      </c>
      <c r="J78" s="623" t="str">
        <f>IF(【3】見・旅費!J78="","",【3】見・旅費!J78)</f>
        <v/>
      </c>
      <c r="K78" s="624" t="str">
        <f>IF(【3】見・旅費!K78="","",【3】見・旅費!K78)</f>
        <v/>
      </c>
      <c r="L78" s="625" t="str">
        <f>IF(【3】見・旅費!L78="","",【3】見・旅費!L78)</f>
        <v/>
      </c>
      <c r="M78" s="626" t="str">
        <f>IF(【3】見・旅費!M78="","",【3】見・旅費!M78)</f>
        <v/>
      </c>
      <c r="N78" s="605" t="str">
        <f>IF(I78="","",(SUM(L78:M78)))</f>
        <v/>
      </c>
      <c r="O78" s="627" t="str">
        <f>IF(【3】見・旅費!O78="","",【3】見・旅費!O78)</f>
        <v/>
      </c>
      <c r="P78" s="607" t="str">
        <f t="shared" si="14"/>
        <v/>
      </c>
      <c r="Q78" s="841"/>
      <c r="R78" s="847"/>
      <c r="S78" s="844"/>
      <c r="T78" s="847"/>
      <c r="U78" s="844"/>
      <c r="V78" s="844"/>
      <c r="W78" s="1049"/>
      <c r="X78" s="1055"/>
    </row>
    <row r="79" spans="3:24" ht="19.5" customHeight="1">
      <c r="C79" s="1052"/>
      <c r="D79" s="1055"/>
      <c r="E79" s="1055"/>
      <c r="F79" s="1055"/>
      <c r="G79" s="1058"/>
      <c r="H79" s="1061"/>
      <c r="I79" s="623" t="str">
        <f>IF(【3】見・旅費!I79="","",【3】見・旅費!I79)</f>
        <v/>
      </c>
      <c r="J79" s="623" t="str">
        <f>IF(【3】見・旅費!J79="","",【3】見・旅費!J79)</f>
        <v/>
      </c>
      <c r="K79" s="624" t="str">
        <f>IF(【3】見・旅費!K79="","",【3】見・旅費!K79)</f>
        <v/>
      </c>
      <c r="L79" s="625" t="str">
        <f>IF(【3】見・旅費!L79="","",【3】見・旅費!L79)</f>
        <v/>
      </c>
      <c r="M79" s="625" t="str">
        <f>IF(【3】見・旅費!M79="","",【3】見・旅費!M79)</f>
        <v/>
      </c>
      <c r="N79" s="605" t="str">
        <f>IF(I79="","",(SUM(L79:M79)))</f>
        <v/>
      </c>
      <c r="O79" s="627" t="str">
        <f>IF(【3】見・旅費!O79="","",【3】見・旅費!O79)</f>
        <v/>
      </c>
      <c r="P79" s="607" t="str">
        <f t="shared" si="14"/>
        <v/>
      </c>
      <c r="Q79" s="841"/>
      <c r="R79" s="847"/>
      <c r="S79" s="844"/>
      <c r="T79" s="847"/>
      <c r="U79" s="844"/>
      <c r="V79" s="844"/>
      <c r="W79" s="1049"/>
      <c r="X79" s="1055"/>
    </row>
    <row r="80" spans="3:24" ht="19.5" customHeight="1">
      <c r="C80" s="1052"/>
      <c r="D80" s="1055"/>
      <c r="E80" s="1055"/>
      <c r="F80" s="1055"/>
      <c r="G80" s="1058"/>
      <c r="H80" s="1061"/>
      <c r="I80" s="628" t="str">
        <f>IF(【3】見・旅費!I80="","",【3】見・旅費!I80)</f>
        <v/>
      </c>
      <c r="J80" s="628" t="str">
        <f>IF(【3】見・旅費!J80="","",【3】見・旅費!J80)</f>
        <v/>
      </c>
      <c r="K80" s="629" t="str">
        <f>IF(【3】見・旅費!K80="","",【3】見・旅費!K80)</f>
        <v/>
      </c>
      <c r="L80" s="630" t="str">
        <f>IF(【3】見・旅費!L80="","",【3】見・旅費!L80)</f>
        <v/>
      </c>
      <c r="M80" s="631" t="str">
        <f>IF(【3】見・旅費!M80="","",【3】見・旅費!M80)</f>
        <v/>
      </c>
      <c r="N80" s="667" t="str">
        <f>IF(I80="","",(SUM(L80:M80)))</f>
        <v/>
      </c>
      <c r="O80" s="632" t="str">
        <f>IF(【3】見・旅費!O80="","",【3】見・旅費!O80)</f>
        <v/>
      </c>
      <c r="P80" s="335" t="str">
        <f t="shared" si="14"/>
        <v/>
      </c>
      <c r="Q80" s="842"/>
      <c r="R80" s="848"/>
      <c r="S80" s="845"/>
      <c r="T80" s="848"/>
      <c r="U80" s="845"/>
      <c r="V80" s="845"/>
      <c r="W80" s="1049"/>
      <c r="X80" s="1055"/>
    </row>
    <row r="81" spans="3:24" ht="19.5" customHeight="1">
      <c r="C81" s="1053"/>
      <c r="D81" s="1056"/>
      <c r="E81" s="1056"/>
      <c r="F81" s="1056"/>
      <c r="G81" s="1059"/>
      <c r="H81" s="1062"/>
      <c r="I81" s="608"/>
      <c r="J81" s="608"/>
      <c r="K81" s="610"/>
      <c r="L81" s="633"/>
      <c r="M81" s="634"/>
      <c r="N81" s="612"/>
      <c r="O81" s="696" t="s">
        <v>457</v>
      </c>
      <c r="P81" s="614">
        <f>SUM(P77:P80)</f>
        <v>0</v>
      </c>
      <c r="Q81" s="615">
        <f>IF(AND(【3】見・旅費!G77="",G77=""),0,IF(【3】見・旅費!G77&lt;&gt;G77,IF(G77=1,"1,500",IF(G77=2,"1,300",IF(G77=3,"1,100","850"))),IF(OR(【3】見・旅費!Q81&lt;&gt;"1,500",【3】見・旅費!Q81&lt;&gt;"1,300",【3】見・旅費!Q81&lt;&gt;"1,100",【3】見・旅費!Q81&lt;&gt;"850"),【3】見・旅費!Q81,IF(G77="",0,IF(G77=1,"1,500",IF(G77=2,"1,300",IF(G77=3,"1,100","850")))))))</f>
        <v>0</v>
      </c>
      <c r="R81" s="636" t="str">
        <f>IF(【3】見・旅費!R81="","",【3】見・旅費!R81)</f>
        <v/>
      </c>
      <c r="S81" s="617">
        <f>IF(AND(【3】見・旅費!G77="",G77=""),0,IF(【3】見・旅費!G77&lt;&gt;G77,IF(G77=1,"14,000",IF(G77=2,"12,400",IF(G77=3,"10,300",IF(G77=4,"8,200")))),IF(OR(【3】見・旅費!S81&lt;&gt;"14,000",【3】見・旅費!S81&lt;&gt;"12,400",【3】見・旅費!S81&lt;&gt;"10,300",【3】見・旅費!S81&lt;&gt;"8,200"),【3】見・旅費!S81,IF(G77="",0,IF(G77=1,"14,000",IF(G77=2,"12,400",IF(G77=3,"10,300",IF(G77=4,"8,200",))))))))</f>
        <v>0</v>
      </c>
      <c r="T81" s="636" t="str">
        <f>IF(【3】見・旅費!T81="","",【3】見・旅費!T81)</f>
        <v/>
      </c>
      <c r="U81" s="619">
        <f>IF(AND(R81="",T81=""),0,(SUM(Q81*R81+S81*T81)))</f>
        <v>0</v>
      </c>
      <c r="V81" s="619">
        <f>IF(AND(P81="",U81=""),"",SUM(P81+U81))</f>
        <v>0</v>
      </c>
      <c r="W81" s="1050"/>
      <c r="X81" s="1056"/>
    </row>
    <row r="82" spans="3:24" ht="19.5" customHeight="1">
      <c r="C82" s="1051" t="str">
        <f>IF(【3】見・旅費!C82="","",【3】見・旅費!C82)</f>
        <v/>
      </c>
      <c r="D82" s="1054" t="str">
        <f>IF(【3】見・旅費!D82="","",【3】見・旅費!D82)</f>
        <v/>
      </c>
      <c r="E82" s="1054" t="str">
        <f>IF(【3】見・旅費!E82="","",【3】見・旅費!E82)</f>
        <v/>
      </c>
      <c r="F82" s="1054" t="str">
        <f>IF(【3】見・旅費!F82="","",【3】見・旅費!F82)</f>
        <v/>
      </c>
      <c r="G82" s="1057" t="str">
        <f>IF(【3】見・旅費!G82="","",【3】見・旅費!G82)</f>
        <v/>
      </c>
      <c r="H82" s="1060" t="str">
        <f>IF(【3】見・旅費!H82="","",【3】見・旅費!H82)</f>
        <v/>
      </c>
      <c r="I82" s="637" t="str">
        <f>IF(【3】見・旅費!I82="","",【3】見・旅費!I82)</f>
        <v/>
      </c>
      <c r="J82" s="620" t="str">
        <f>IF(【3】見・旅費!J82="","",【3】見・旅費!J82)</f>
        <v/>
      </c>
      <c r="K82" s="638" t="str">
        <f>IF(【3】見・旅費!K82="","",【3】見・旅費!K82)</f>
        <v/>
      </c>
      <c r="L82" s="621" t="str">
        <f>IF(【3】見・旅費!L82="","",【3】見・旅費!L82)</f>
        <v/>
      </c>
      <c r="M82" s="622" t="str">
        <f>IF(【3】見・旅費!M82="","",【3】見・旅費!M82)</f>
        <v/>
      </c>
      <c r="N82" s="599" t="str">
        <f>IF(I82="","",(SUM(L82:M82)))</f>
        <v/>
      </c>
      <c r="O82" s="332" t="str">
        <f>IF(【3】見・旅費!O82="","",【3】見・旅費!O82)</f>
        <v/>
      </c>
      <c r="P82" s="601" t="str">
        <f t="shared" ref="P82:P85" si="15">IF(O82="","",(IF(O82="",0,(N82*O82))))</f>
        <v/>
      </c>
      <c r="Q82" s="840"/>
      <c r="R82" s="846"/>
      <c r="S82" s="843"/>
      <c r="T82" s="846"/>
      <c r="U82" s="843"/>
      <c r="V82" s="843"/>
      <c r="W82" s="1048"/>
      <c r="X82" s="1054" t="str">
        <f>IF(【3】見・旅費!X82="","",【3】見・旅費!X82)</f>
        <v/>
      </c>
    </row>
    <row r="83" spans="3:24" ht="19.5" customHeight="1">
      <c r="C83" s="1052"/>
      <c r="D83" s="1055"/>
      <c r="E83" s="1055"/>
      <c r="F83" s="1055"/>
      <c r="G83" s="1058"/>
      <c r="H83" s="1061"/>
      <c r="I83" s="639" t="str">
        <f>IF(【3】見・旅費!I83="","",【3】見・旅費!I83)</f>
        <v/>
      </c>
      <c r="J83" s="623" t="str">
        <f>IF(【3】見・旅費!J83="","",【3】見・旅費!J83)</f>
        <v/>
      </c>
      <c r="K83" s="624" t="str">
        <f>IF(【3】見・旅費!K83="","",【3】見・旅費!K83)</f>
        <v/>
      </c>
      <c r="L83" s="625" t="str">
        <f>IF(【3】見・旅費!L83="","",【3】見・旅費!L83)</f>
        <v/>
      </c>
      <c r="M83" s="626" t="str">
        <f>IF(【3】見・旅費!M83="","",【3】見・旅費!M83)</f>
        <v/>
      </c>
      <c r="N83" s="605" t="str">
        <f>IF(I83="","",(SUM(L83:M83)))</f>
        <v/>
      </c>
      <c r="O83" s="627" t="str">
        <f>IF(【3】見・旅費!O83="","",【3】見・旅費!O83)</f>
        <v/>
      </c>
      <c r="P83" s="607" t="str">
        <f t="shared" si="15"/>
        <v/>
      </c>
      <c r="Q83" s="841"/>
      <c r="R83" s="847"/>
      <c r="S83" s="844"/>
      <c r="T83" s="847"/>
      <c r="U83" s="844"/>
      <c r="V83" s="844"/>
      <c r="W83" s="1049"/>
      <c r="X83" s="1055"/>
    </row>
    <row r="84" spans="3:24" ht="19.5" customHeight="1">
      <c r="C84" s="1052"/>
      <c r="D84" s="1055"/>
      <c r="E84" s="1055"/>
      <c r="F84" s="1055"/>
      <c r="G84" s="1058"/>
      <c r="H84" s="1061"/>
      <c r="I84" s="639" t="str">
        <f>IF(【3】見・旅費!I84="","",【3】見・旅費!I84)</f>
        <v/>
      </c>
      <c r="J84" s="623" t="str">
        <f>IF(【3】見・旅費!J84="","",【3】見・旅費!J84)</f>
        <v/>
      </c>
      <c r="K84" s="624" t="str">
        <f>IF(【3】見・旅費!K84="","",【3】見・旅費!K84)</f>
        <v/>
      </c>
      <c r="L84" s="625" t="str">
        <f>IF(【3】見・旅費!L84="","",【3】見・旅費!L84)</f>
        <v/>
      </c>
      <c r="M84" s="625" t="str">
        <f>IF(【3】見・旅費!M84="","",【3】見・旅費!M84)</f>
        <v/>
      </c>
      <c r="N84" s="605" t="str">
        <f>IF(I84="","",(SUM(L84:M84)))</f>
        <v/>
      </c>
      <c r="O84" s="627" t="str">
        <f>IF(【3】見・旅費!O84="","",【3】見・旅費!O84)</f>
        <v/>
      </c>
      <c r="P84" s="607" t="str">
        <f t="shared" si="15"/>
        <v/>
      </c>
      <c r="Q84" s="841"/>
      <c r="R84" s="847"/>
      <c r="S84" s="844"/>
      <c r="T84" s="847"/>
      <c r="U84" s="844"/>
      <c r="V84" s="844"/>
      <c r="W84" s="1049"/>
      <c r="X84" s="1055"/>
    </row>
    <row r="85" spans="3:24" ht="19.5" customHeight="1">
      <c r="C85" s="1052"/>
      <c r="D85" s="1055"/>
      <c r="E85" s="1055"/>
      <c r="F85" s="1055"/>
      <c r="G85" s="1058"/>
      <c r="H85" s="1061"/>
      <c r="I85" s="640" t="str">
        <f>IF(【3】見・旅費!I85="","",【3】見・旅費!I85)</f>
        <v/>
      </c>
      <c r="J85" s="628" t="str">
        <f>IF(【3】見・旅費!J85="","",【3】見・旅費!J85)</f>
        <v/>
      </c>
      <c r="K85" s="629" t="str">
        <f>IF(【3】見・旅費!K85="","",【3】見・旅費!K85)</f>
        <v/>
      </c>
      <c r="L85" s="630" t="str">
        <f>IF(【3】見・旅費!L85="","",【3】見・旅費!L85)</f>
        <v/>
      </c>
      <c r="M85" s="631" t="str">
        <f>IF(【3】見・旅費!M85="","",【3】見・旅費!M85)</f>
        <v/>
      </c>
      <c r="N85" s="605" t="str">
        <f>IF(I85="","",(SUM(L85:M85)))</f>
        <v/>
      </c>
      <c r="O85" s="632" t="str">
        <f>IF(【3】見・旅費!O85="","",【3】見・旅費!O85)</f>
        <v/>
      </c>
      <c r="P85" s="607" t="str">
        <f t="shared" si="15"/>
        <v/>
      </c>
      <c r="Q85" s="842"/>
      <c r="R85" s="848"/>
      <c r="S85" s="845"/>
      <c r="T85" s="848"/>
      <c r="U85" s="845"/>
      <c r="V85" s="845"/>
      <c r="W85" s="1049"/>
      <c r="X85" s="1055"/>
    </row>
    <row r="86" spans="3:24" ht="19.5" customHeight="1">
      <c r="C86" s="1053"/>
      <c r="D86" s="1056"/>
      <c r="E86" s="1056"/>
      <c r="F86" s="1056"/>
      <c r="G86" s="1059"/>
      <c r="H86" s="1062"/>
      <c r="I86" s="608"/>
      <c r="J86" s="608"/>
      <c r="K86" s="610"/>
      <c r="L86" s="633"/>
      <c r="M86" s="634"/>
      <c r="N86" s="612"/>
      <c r="O86" s="696" t="s">
        <v>457</v>
      </c>
      <c r="P86" s="614">
        <f>SUM(P82:P85)</f>
        <v>0</v>
      </c>
      <c r="Q86" s="615">
        <f>IF(AND(【3】見・旅費!G82="",G82=""),0,IF(【3】見・旅費!G82&lt;&gt;G82,IF(G82=1,"1,500",IF(G82=2,"1,300",IF(G82=3,"1,100","850"))),IF(OR(【3】見・旅費!Q86&lt;&gt;"1,500",【3】見・旅費!Q86&lt;&gt;"1,300",【3】見・旅費!Q86&lt;&gt;"1,100",【3】見・旅費!Q86&lt;&gt;"850"),【3】見・旅費!Q86,IF(G82="",0,IF(G82=1,"1,500",IF(G82=2,"1,300",IF(G82=3,"1,100","850")))))))</f>
        <v>0</v>
      </c>
      <c r="R86" s="636" t="str">
        <f>IF(【3】見・旅費!R86="","",【3】見・旅費!R86)</f>
        <v/>
      </c>
      <c r="S86" s="617">
        <f>IF(AND(【3】見・旅費!G82="",G82=""),0,IF(【3】見・旅費!G82&lt;&gt;G82,IF(G82=1,"14,000",IF(G82=2,"12,400",IF(G82=3,"10,300",IF(G82=4,"8,200")))),IF(OR(【3】見・旅費!S86&lt;&gt;"14,000",【3】見・旅費!S86&lt;&gt;"12,400",【3】見・旅費!S86&lt;&gt;"10,300",【3】見・旅費!S86&lt;&gt;"8,200"),【3】見・旅費!S86,IF(G82="",0,IF(G82=1,"14,000",IF(G82=2,"12,400",IF(G82=3,"10,300",IF(G82=4,"8,200",))))))))</f>
        <v>0</v>
      </c>
      <c r="T86" s="636" t="str">
        <f>IF(【3】見・旅費!T86="","",【3】見・旅費!T86)</f>
        <v/>
      </c>
      <c r="U86" s="619">
        <f>IF(AND(R86="",T86=""),0,(SUM(Q86*R86+S86*T86)))</f>
        <v>0</v>
      </c>
      <c r="V86" s="619">
        <f>IF(AND(P86="",U86=""),"",SUM(P86+U86))</f>
        <v>0</v>
      </c>
      <c r="W86" s="1050"/>
      <c r="X86" s="1056"/>
    </row>
    <row r="87" spans="3:24" ht="19.5" customHeight="1">
      <c r="C87" s="1051" t="str">
        <f>IF(【3】見・旅費!C87="","",【3】見・旅費!C87)</f>
        <v/>
      </c>
      <c r="D87" s="1054" t="str">
        <f>IF(【3】見・旅費!D87="","",【3】見・旅費!D87)</f>
        <v/>
      </c>
      <c r="E87" s="1054" t="str">
        <f>IF(【3】見・旅費!E87="","",【3】見・旅費!E87)</f>
        <v/>
      </c>
      <c r="F87" s="1054" t="str">
        <f>IF(【3】見・旅費!F87="","",【3】見・旅費!F87)</f>
        <v/>
      </c>
      <c r="G87" s="1057" t="str">
        <f>IF(【3】見・旅費!G87="","",【3】見・旅費!G87)</f>
        <v/>
      </c>
      <c r="H87" s="1060" t="str">
        <f>IF(【3】見・旅費!H87="","",【3】見・旅費!H87)</f>
        <v/>
      </c>
      <c r="I87" s="637" t="str">
        <f>IF(【3】見・旅費!I87="","",【3】見・旅費!I87)</f>
        <v/>
      </c>
      <c r="J87" s="620" t="str">
        <f>IF(【3】見・旅費!J87="","",【3】見・旅費!J87)</f>
        <v/>
      </c>
      <c r="K87" s="638" t="str">
        <f>IF(【3】見・旅費!K87="","",【3】見・旅費!K87)</f>
        <v/>
      </c>
      <c r="L87" s="621" t="str">
        <f>IF(【3】見・旅費!L87="","",【3】見・旅費!L87)</f>
        <v/>
      </c>
      <c r="M87" s="622" t="str">
        <f>IF(【3】見・旅費!M87="","",【3】見・旅費!M87)</f>
        <v/>
      </c>
      <c r="N87" s="599" t="str">
        <f>IF(I87="","",(SUM(L87:M87)))</f>
        <v/>
      </c>
      <c r="O87" s="332" t="str">
        <f>IF(【3】見・旅費!O87="","",【3】見・旅費!O87)</f>
        <v/>
      </c>
      <c r="P87" s="601" t="str">
        <f t="shared" ref="P87:P90" si="16">IF(O87="","",(IF(O87="",0,(N87*O87))))</f>
        <v/>
      </c>
      <c r="Q87" s="840"/>
      <c r="R87" s="846"/>
      <c r="S87" s="843"/>
      <c r="T87" s="846"/>
      <c r="U87" s="843"/>
      <c r="V87" s="843"/>
      <c r="W87" s="1048"/>
      <c r="X87" s="1054" t="str">
        <f>IF(【3】見・旅費!X87="","",【3】見・旅費!X87)</f>
        <v/>
      </c>
    </row>
    <row r="88" spans="3:24" ht="19.5" customHeight="1">
      <c r="C88" s="1052"/>
      <c r="D88" s="1055"/>
      <c r="E88" s="1055"/>
      <c r="F88" s="1055"/>
      <c r="G88" s="1058"/>
      <c r="H88" s="1061"/>
      <c r="I88" s="639" t="str">
        <f>IF(【3】見・旅費!I88="","",【3】見・旅費!I88)</f>
        <v/>
      </c>
      <c r="J88" s="623" t="str">
        <f>IF(【3】見・旅費!J88="","",【3】見・旅費!J88)</f>
        <v/>
      </c>
      <c r="K88" s="624" t="str">
        <f>IF(【3】見・旅費!K88="","",【3】見・旅費!K88)</f>
        <v/>
      </c>
      <c r="L88" s="625" t="str">
        <f>IF(【3】見・旅費!L88="","",【3】見・旅費!L88)</f>
        <v/>
      </c>
      <c r="M88" s="626" t="str">
        <f>IF(【3】見・旅費!M88="","",【3】見・旅費!M88)</f>
        <v/>
      </c>
      <c r="N88" s="605" t="str">
        <f>IF(I88="","",(SUM(L88:M88)))</f>
        <v/>
      </c>
      <c r="O88" s="627" t="str">
        <f>IF(【3】見・旅費!O88="","",【3】見・旅費!O88)</f>
        <v/>
      </c>
      <c r="P88" s="607" t="str">
        <f t="shared" si="16"/>
        <v/>
      </c>
      <c r="Q88" s="841"/>
      <c r="R88" s="847"/>
      <c r="S88" s="844"/>
      <c r="T88" s="847"/>
      <c r="U88" s="844"/>
      <c r="V88" s="844"/>
      <c r="W88" s="1049"/>
      <c r="X88" s="1055"/>
    </row>
    <row r="89" spans="3:24" ht="19.5" customHeight="1">
      <c r="C89" s="1052"/>
      <c r="D89" s="1055"/>
      <c r="E89" s="1055"/>
      <c r="F89" s="1055"/>
      <c r="G89" s="1058"/>
      <c r="H89" s="1061"/>
      <c r="I89" s="639" t="str">
        <f>IF(【3】見・旅費!I89="","",【3】見・旅費!I89)</f>
        <v/>
      </c>
      <c r="J89" s="623" t="str">
        <f>IF(【3】見・旅費!J89="","",【3】見・旅費!J89)</f>
        <v/>
      </c>
      <c r="K89" s="624" t="str">
        <f>IF(【3】見・旅費!K89="","",【3】見・旅費!K89)</f>
        <v/>
      </c>
      <c r="L89" s="625" t="str">
        <f>IF(【3】見・旅費!L89="","",【3】見・旅費!L89)</f>
        <v/>
      </c>
      <c r="M89" s="625" t="str">
        <f>IF(【3】見・旅費!M89="","",【3】見・旅費!M89)</f>
        <v/>
      </c>
      <c r="N89" s="605" t="str">
        <f>IF(I89="","",(SUM(L89:M89)))</f>
        <v/>
      </c>
      <c r="O89" s="627" t="str">
        <f>IF(【3】見・旅費!O89="","",【3】見・旅費!O89)</f>
        <v/>
      </c>
      <c r="P89" s="607" t="str">
        <f t="shared" si="16"/>
        <v/>
      </c>
      <c r="Q89" s="841"/>
      <c r="R89" s="847"/>
      <c r="S89" s="844"/>
      <c r="T89" s="847"/>
      <c r="U89" s="844"/>
      <c r="V89" s="844"/>
      <c r="W89" s="1049"/>
      <c r="X89" s="1055"/>
    </row>
    <row r="90" spans="3:24" ht="19.5" customHeight="1">
      <c r="C90" s="1052"/>
      <c r="D90" s="1055"/>
      <c r="E90" s="1055"/>
      <c r="F90" s="1055"/>
      <c r="G90" s="1058"/>
      <c r="H90" s="1061"/>
      <c r="I90" s="640" t="str">
        <f>IF(【3】見・旅費!I90="","",【3】見・旅費!I90)</f>
        <v/>
      </c>
      <c r="J90" s="628" t="str">
        <f>IF(【3】見・旅費!J90="","",【3】見・旅費!J90)</f>
        <v/>
      </c>
      <c r="K90" s="629" t="str">
        <f>IF(【3】見・旅費!K90="","",【3】見・旅費!K90)</f>
        <v/>
      </c>
      <c r="L90" s="630" t="str">
        <f>IF(【3】見・旅費!L90="","",【3】見・旅費!L90)</f>
        <v/>
      </c>
      <c r="M90" s="631" t="str">
        <f>IF(【3】見・旅費!M90="","",【3】見・旅費!M90)</f>
        <v/>
      </c>
      <c r="N90" s="605" t="str">
        <f>IF(I90="","",(SUM(L90:M90)))</f>
        <v/>
      </c>
      <c r="O90" s="632" t="str">
        <f>IF(【3】見・旅費!O90="","",【3】見・旅費!O90)</f>
        <v/>
      </c>
      <c r="P90" s="607" t="str">
        <f t="shared" si="16"/>
        <v/>
      </c>
      <c r="Q90" s="842"/>
      <c r="R90" s="848"/>
      <c r="S90" s="845"/>
      <c r="T90" s="848"/>
      <c r="U90" s="845"/>
      <c r="V90" s="845"/>
      <c r="W90" s="1049"/>
      <c r="X90" s="1055"/>
    </row>
    <row r="91" spans="3:24" ht="19.5" customHeight="1">
      <c r="C91" s="1053"/>
      <c r="D91" s="1056"/>
      <c r="E91" s="1056"/>
      <c r="F91" s="1056"/>
      <c r="G91" s="1059"/>
      <c r="H91" s="1062"/>
      <c r="I91" s="608"/>
      <c r="J91" s="608"/>
      <c r="K91" s="610"/>
      <c r="L91" s="633"/>
      <c r="M91" s="634"/>
      <c r="N91" s="612"/>
      <c r="O91" s="696" t="s">
        <v>457</v>
      </c>
      <c r="P91" s="614">
        <f>SUM(P87:P90)</f>
        <v>0</v>
      </c>
      <c r="Q91" s="615">
        <f>IF(AND(【3】見・旅費!G87="",G87=""),0,IF(【3】見・旅費!G87&lt;&gt;G87,IF(G87=1,"1,500",IF(G87=2,"1,300",IF(G87=3,"1,100","850"))),IF(OR(【3】見・旅費!Q91&lt;&gt;"1,500",【3】見・旅費!Q91&lt;&gt;"1,300",【3】見・旅費!Q91&lt;&gt;"1,100",【3】見・旅費!Q91&lt;&gt;"850"),【3】見・旅費!Q91,IF(G87="",0,IF(G87=1,"1,500",IF(G87=2,"1,300",IF(G87=3,"1,100","850")))))))</f>
        <v>0</v>
      </c>
      <c r="R91" s="636" t="str">
        <f>IF(【3】見・旅費!R91="","",【3】見・旅費!R91)</f>
        <v/>
      </c>
      <c r="S91" s="617">
        <f>IF(AND(【3】見・旅費!G87="",G87=""),0,IF(【3】見・旅費!G87&lt;&gt;G87,IF(G87=1,"14,000",IF(G87=2,"12,400",IF(G87=3,"10,300",IF(G87=4,"8,200")))),IF(OR(【3】見・旅費!S91&lt;&gt;"14,000",【3】見・旅費!S91&lt;&gt;"12,400",【3】見・旅費!S91&lt;&gt;"10,300",【3】見・旅費!S91&lt;&gt;"8,200"),【3】見・旅費!S91,IF(G87="",0,IF(G87=1,"14,000",IF(G87=2,"12,400",IF(G87=3,"10,300",IF(G87=4,"8,200",))))))))</f>
        <v>0</v>
      </c>
      <c r="T91" s="636" t="str">
        <f>IF(【3】見・旅費!T91="","",【3】見・旅費!T91)</f>
        <v/>
      </c>
      <c r="U91" s="619">
        <f>IF(AND(R91="",T91=""),0,(SUM(Q91*R91+S91*T91)))</f>
        <v>0</v>
      </c>
      <c r="V91" s="619">
        <f>IF(AND(P91="",U91=""),"",SUM(P91+U91))</f>
        <v>0</v>
      </c>
      <c r="W91" s="1050"/>
      <c r="X91" s="1056"/>
    </row>
    <row r="92" spans="3:24" ht="19.5" customHeight="1">
      <c r="C92" s="1051" t="str">
        <f>IF(【3】見・旅費!C92="","",【3】見・旅費!C92)</f>
        <v/>
      </c>
      <c r="D92" s="1054" t="str">
        <f>IF(【3】見・旅費!D92="","",【3】見・旅費!D92)</f>
        <v/>
      </c>
      <c r="E92" s="1054" t="str">
        <f>IF(【3】見・旅費!E92="","",【3】見・旅費!E92)</f>
        <v/>
      </c>
      <c r="F92" s="1054" t="str">
        <f>IF(【3】見・旅費!F92="","",【3】見・旅費!F92)</f>
        <v/>
      </c>
      <c r="G92" s="1057" t="str">
        <f>IF(【3】見・旅費!G92="","",【3】見・旅費!G92)</f>
        <v/>
      </c>
      <c r="H92" s="1060" t="str">
        <f>IF(【3】見・旅費!H92="","",【3】見・旅費!H92)</f>
        <v/>
      </c>
      <c r="I92" s="637" t="str">
        <f>IF(【3】見・旅費!I92="","",【3】見・旅費!I92)</f>
        <v/>
      </c>
      <c r="J92" s="620" t="str">
        <f>IF(【3】見・旅費!J92="","",【3】見・旅費!J92)</f>
        <v/>
      </c>
      <c r="K92" s="638" t="str">
        <f>IF(【3】見・旅費!K92="","",【3】見・旅費!K92)</f>
        <v/>
      </c>
      <c r="L92" s="621" t="str">
        <f>IF(【3】見・旅費!L92="","",【3】見・旅費!L92)</f>
        <v/>
      </c>
      <c r="M92" s="622" t="str">
        <f>IF(【3】見・旅費!M92="","",【3】見・旅費!M92)</f>
        <v/>
      </c>
      <c r="N92" s="599" t="str">
        <f>IF(I92="","",(SUM(L92:M92)))</f>
        <v/>
      </c>
      <c r="O92" s="332" t="str">
        <f>IF(【3】見・旅費!O92="","",【3】見・旅費!O92)</f>
        <v/>
      </c>
      <c r="P92" s="601" t="str">
        <f t="shared" ref="P92:P95" si="17">IF(O92="","",(IF(O92="",0,(N92*O92))))</f>
        <v/>
      </c>
      <c r="Q92" s="840"/>
      <c r="R92" s="846"/>
      <c r="S92" s="843"/>
      <c r="T92" s="846"/>
      <c r="U92" s="843"/>
      <c r="V92" s="843"/>
      <c r="W92" s="1048"/>
      <c r="X92" s="1054" t="str">
        <f>IF(【3】見・旅費!X92="","",【3】見・旅費!X92)</f>
        <v/>
      </c>
    </row>
    <row r="93" spans="3:24" ht="19.5" customHeight="1">
      <c r="C93" s="1052"/>
      <c r="D93" s="1055"/>
      <c r="E93" s="1055"/>
      <c r="F93" s="1055"/>
      <c r="G93" s="1058"/>
      <c r="H93" s="1061"/>
      <c r="I93" s="639" t="str">
        <f>IF(【3】見・旅費!I93="","",【3】見・旅費!I93)</f>
        <v/>
      </c>
      <c r="J93" s="623" t="str">
        <f>IF(【3】見・旅費!J93="","",【3】見・旅費!J93)</f>
        <v/>
      </c>
      <c r="K93" s="624" t="str">
        <f>IF(【3】見・旅費!K93="","",【3】見・旅費!K93)</f>
        <v/>
      </c>
      <c r="L93" s="625" t="str">
        <f>IF(【3】見・旅費!L93="","",【3】見・旅費!L93)</f>
        <v/>
      </c>
      <c r="M93" s="626" t="str">
        <f>IF(【3】見・旅費!M93="","",【3】見・旅費!M93)</f>
        <v/>
      </c>
      <c r="N93" s="605" t="str">
        <f>IF(I93="","",(SUM(L93:M93)))</f>
        <v/>
      </c>
      <c r="O93" s="627" t="str">
        <f>IF(【3】見・旅費!O93="","",【3】見・旅費!O93)</f>
        <v/>
      </c>
      <c r="P93" s="607" t="str">
        <f t="shared" si="17"/>
        <v/>
      </c>
      <c r="Q93" s="841"/>
      <c r="R93" s="847"/>
      <c r="S93" s="844"/>
      <c r="T93" s="847"/>
      <c r="U93" s="844"/>
      <c r="V93" s="844"/>
      <c r="W93" s="1049"/>
      <c r="X93" s="1055"/>
    </row>
    <row r="94" spans="3:24" ht="19.5" customHeight="1">
      <c r="C94" s="1052"/>
      <c r="D94" s="1055"/>
      <c r="E94" s="1055"/>
      <c r="F94" s="1055"/>
      <c r="G94" s="1058"/>
      <c r="H94" s="1061"/>
      <c r="I94" s="639" t="str">
        <f>IF(【3】見・旅費!I94="","",【3】見・旅費!I94)</f>
        <v/>
      </c>
      <c r="J94" s="623" t="str">
        <f>IF(【3】見・旅費!J94="","",【3】見・旅費!J94)</f>
        <v/>
      </c>
      <c r="K94" s="624" t="str">
        <f>IF(【3】見・旅費!K94="","",【3】見・旅費!K94)</f>
        <v/>
      </c>
      <c r="L94" s="625" t="str">
        <f>IF(【3】見・旅費!L94="","",【3】見・旅費!L94)</f>
        <v/>
      </c>
      <c r="M94" s="625" t="str">
        <f>IF(【3】見・旅費!M94="","",【3】見・旅費!M94)</f>
        <v/>
      </c>
      <c r="N94" s="605" t="str">
        <f>IF(I94="","",(SUM(L94:M94)))</f>
        <v/>
      </c>
      <c r="O94" s="627" t="str">
        <f>IF(【3】見・旅費!O94="","",【3】見・旅費!O94)</f>
        <v/>
      </c>
      <c r="P94" s="607" t="str">
        <f t="shared" si="17"/>
        <v/>
      </c>
      <c r="Q94" s="841"/>
      <c r="R94" s="847"/>
      <c r="S94" s="844"/>
      <c r="T94" s="847"/>
      <c r="U94" s="844"/>
      <c r="V94" s="844"/>
      <c r="W94" s="1049"/>
      <c r="X94" s="1055"/>
    </row>
    <row r="95" spans="3:24" ht="19.5" customHeight="1">
      <c r="C95" s="1052"/>
      <c r="D95" s="1055"/>
      <c r="E95" s="1055"/>
      <c r="F95" s="1055"/>
      <c r="G95" s="1058"/>
      <c r="H95" s="1061"/>
      <c r="I95" s="640" t="str">
        <f>IF(【3】見・旅費!I95="","",【3】見・旅費!I95)</f>
        <v/>
      </c>
      <c r="J95" s="628" t="str">
        <f>IF(【3】見・旅費!J95="","",【3】見・旅費!J95)</f>
        <v/>
      </c>
      <c r="K95" s="629" t="str">
        <f>IF(【3】見・旅費!K95="","",【3】見・旅費!K95)</f>
        <v/>
      </c>
      <c r="L95" s="630" t="str">
        <f>IF(【3】見・旅費!L95="","",【3】見・旅費!L95)</f>
        <v/>
      </c>
      <c r="M95" s="631" t="str">
        <f>IF(【3】見・旅費!M95="","",【3】見・旅費!M95)</f>
        <v/>
      </c>
      <c r="N95" s="605" t="str">
        <f>IF(I95="","",(SUM(L95:M95)))</f>
        <v/>
      </c>
      <c r="O95" s="632" t="str">
        <f>IF(【3】見・旅費!O95="","",【3】見・旅費!O95)</f>
        <v/>
      </c>
      <c r="P95" s="607" t="str">
        <f t="shared" si="17"/>
        <v/>
      </c>
      <c r="Q95" s="842"/>
      <c r="R95" s="848"/>
      <c r="S95" s="845"/>
      <c r="T95" s="848"/>
      <c r="U95" s="845"/>
      <c r="V95" s="845"/>
      <c r="W95" s="1049"/>
      <c r="X95" s="1055"/>
    </row>
    <row r="96" spans="3:24" ht="19.5" customHeight="1">
      <c r="C96" s="1053"/>
      <c r="D96" s="1056"/>
      <c r="E96" s="1056"/>
      <c r="F96" s="1056"/>
      <c r="G96" s="1059"/>
      <c r="H96" s="1062"/>
      <c r="I96" s="608"/>
      <c r="J96" s="608"/>
      <c r="K96" s="610"/>
      <c r="L96" s="633"/>
      <c r="M96" s="634"/>
      <c r="N96" s="612"/>
      <c r="O96" s="696" t="s">
        <v>457</v>
      </c>
      <c r="P96" s="614">
        <f>SUM(P92:P95)</f>
        <v>0</v>
      </c>
      <c r="Q96" s="615">
        <f>IF(AND(【3】見・旅費!G92="",G92=""),0,IF(【3】見・旅費!G92&lt;&gt;G92,IF(G92=1,"1,500",IF(G92=2,"1,300",IF(G92=3,"1,100","850"))),IF(OR(【3】見・旅費!Q96&lt;&gt;"1,500",【3】見・旅費!Q96&lt;&gt;"1,300",【3】見・旅費!Q96&lt;&gt;"1,100",【3】見・旅費!Q96&lt;&gt;"850"),【3】見・旅費!Q96,IF(G92="",0,IF(G92=1,"1,500",IF(G92=2,"1,300",IF(G92=3,"1,100","850")))))))</f>
        <v>0</v>
      </c>
      <c r="R96" s="636" t="str">
        <f>IF(【3】見・旅費!R96="","",【3】見・旅費!R96)</f>
        <v/>
      </c>
      <c r="S96" s="617">
        <f>IF(AND(【3】見・旅費!G92="",G92=""),0,IF(【3】見・旅費!G92&lt;&gt;G92,IF(G92=1,"14,000",IF(G92=2,"12,400",IF(G92=3,"10,300",IF(G92=4,"8,200")))),IF(OR(【3】見・旅費!S96&lt;&gt;"14,000",【3】見・旅費!S96&lt;&gt;"12,400",【3】見・旅費!S96&lt;&gt;"10,300",【3】見・旅費!S96&lt;&gt;"8,200"),【3】見・旅費!S96,IF(G92="",0,IF(G92=1,"14,000",IF(G92=2,"12,400",IF(G92=3,"10,300",IF(G92=4,"8,200",))))))))</f>
        <v>0</v>
      </c>
      <c r="T96" s="636" t="str">
        <f>IF(【3】見・旅費!T96="","",【3】見・旅費!T96)</f>
        <v/>
      </c>
      <c r="U96" s="619">
        <f>IF(AND(R96="",T96=""),0,(SUM(Q96*R96+S96*T96)))</f>
        <v>0</v>
      </c>
      <c r="V96" s="619">
        <f>IF(AND(P96="",U96=""),"",SUM(P96+U96))</f>
        <v>0</v>
      </c>
      <c r="W96" s="1050"/>
      <c r="X96" s="1056"/>
    </row>
    <row r="97" spans="3:24" ht="19.5" customHeight="1">
      <c r="C97" s="1051" t="str">
        <f>IF(【3】見・旅費!C97="","",【3】見・旅費!C97)</f>
        <v/>
      </c>
      <c r="D97" s="1054" t="str">
        <f>IF(【3】見・旅費!D97="","",【3】見・旅費!D97)</f>
        <v/>
      </c>
      <c r="E97" s="1054" t="str">
        <f>IF(【3】見・旅費!E97="","",【3】見・旅費!E97)</f>
        <v/>
      </c>
      <c r="F97" s="1054" t="str">
        <f>IF(【3】見・旅費!F97="","",【3】見・旅費!F97)</f>
        <v/>
      </c>
      <c r="G97" s="1057" t="str">
        <f>IF(【3】見・旅費!G97="","",【3】見・旅費!G97)</f>
        <v/>
      </c>
      <c r="H97" s="1060" t="str">
        <f>IF(【3】見・旅費!H97="","",【3】見・旅費!H97)</f>
        <v/>
      </c>
      <c r="I97" s="637" t="str">
        <f>IF(【3】見・旅費!I97="","",【3】見・旅費!I97)</f>
        <v/>
      </c>
      <c r="J97" s="620" t="str">
        <f>IF(【3】見・旅費!J97="","",【3】見・旅費!J97)</f>
        <v/>
      </c>
      <c r="K97" s="638" t="str">
        <f>IF(【3】見・旅費!K97="","",【3】見・旅費!K97)</f>
        <v/>
      </c>
      <c r="L97" s="621" t="str">
        <f>IF(【3】見・旅費!L97="","",【3】見・旅費!L97)</f>
        <v/>
      </c>
      <c r="M97" s="622" t="str">
        <f>IF(【3】見・旅費!M97="","",【3】見・旅費!M97)</f>
        <v/>
      </c>
      <c r="N97" s="599" t="str">
        <f>IF(I97="","",(SUM(L97:M97)))</f>
        <v/>
      </c>
      <c r="O97" s="332" t="str">
        <f>IF(【3】見・旅費!O97="","",【3】見・旅費!O97)</f>
        <v/>
      </c>
      <c r="P97" s="601" t="str">
        <f t="shared" ref="P97:P100" si="18">IF(O97="","",(IF(O97="",0,(N97*O97))))</f>
        <v/>
      </c>
      <c r="Q97" s="840"/>
      <c r="R97" s="846"/>
      <c r="S97" s="843"/>
      <c r="T97" s="846"/>
      <c r="U97" s="843"/>
      <c r="V97" s="843"/>
      <c r="W97" s="1048"/>
      <c r="X97" s="1054" t="str">
        <f>IF(【3】見・旅費!X97="","",【3】見・旅費!X97)</f>
        <v/>
      </c>
    </row>
    <row r="98" spans="3:24" ht="19.5" customHeight="1">
      <c r="C98" s="1052"/>
      <c r="D98" s="1055"/>
      <c r="E98" s="1055"/>
      <c r="F98" s="1055"/>
      <c r="G98" s="1058"/>
      <c r="H98" s="1061"/>
      <c r="I98" s="639" t="str">
        <f>IF(【3】見・旅費!I98="","",【3】見・旅費!I98)</f>
        <v/>
      </c>
      <c r="J98" s="623" t="str">
        <f>IF(【3】見・旅費!J98="","",【3】見・旅費!J98)</f>
        <v/>
      </c>
      <c r="K98" s="624" t="str">
        <f>IF(【3】見・旅費!K98="","",【3】見・旅費!K98)</f>
        <v/>
      </c>
      <c r="L98" s="625" t="str">
        <f>IF(【3】見・旅費!L98="","",【3】見・旅費!L98)</f>
        <v/>
      </c>
      <c r="M98" s="626" t="str">
        <f>IF(【3】見・旅費!M98="","",【3】見・旅費!M98)</f>
        <v/>
      </c>
      <c r="N98" s="605" t="str">
        <f>IF(I98="","",(SUM(L98:M98)))</f>
        <v/>
      </c>
      <c r="O98" s="627" t="str">
        <f>IF(【3】見・旅費!O98="","",【3】見・旅費!O98)</f>
        <v/>
      </c>
      <c r="P98" s="607" t="str">
        <f t="shared" si="18"/>
        <v/>
      </c>
      <c r="Q98" s="841"/>
      <c r="R98" s="847"/>
      <c r="S98" s="844"/>
      <c r="T98" s="847"/>
      <c r="U98" s="844"/>
      <c r="V98" s="844"/>
      <c r="W98" s="1049"/>
      <c r="X98" s="1055"/>
    </row>
    <row r="99" spans="3:24" ht="19.5" customHeight="1">
      <c r="C99" s="1052"/>
      <c r="D99" s="1055"/>
      <c r="E99" s="1055"/>
      <c r="F99" s="1055"/>
      <c r="G99" s="1058"/>
      <c r="H99" s="1061"/>
      <c r="I99" s="639" t="str">
        <f>IF(【3】見・旅費!I99="","",【3】見・旅費!I99)</f>
        <v/>
      </c>
      <c r="J99" s="623" t="str">
        <f>IF(【3】見・旅費!J99="","",【3】見・旅費!J99)</f>
        <v/>
      </c>
      <c r="K99" s="624" t="str">
        <f>IF(【3】見・旅費!K99="","",【3】見・旅費!K99)</f>
        <v/>
      </c>
      <c r="L99" s="625" t="str">
        <f>IF(【3】見・旅費!L99="","",【3】見・旅費!L99)</f>
        <v/>
      </c>
      <c r="M99" s="625" t="str">
        <f>IF(【3】見・旅費!M99="","",【3】見・旅費!M99)</f>
        <v/>
      </c>
      <c r="N99" s="605" t="str">
        <f>IF(I99="","",(SUM(L99:M99)))</f>
        <v/>
      </c>
      <c r="O99" s="627" t="str">
        <f>IF(【3】見・旅費!O99="","",【3】見・旅費!O99)</f>
        <v/>
      </c>
      <c r="P99" s="607" t="str">
        <f t="shared" si="18"/>
        <v/>
      </c>
      <c r="Q99" s="841"/>
      <c r="R99" s="847"/>
      <c r="S99" s="844"/>
      <c r="T99" s="847"/>
      <c r="U99" s="844"/>
      <c r="V99" s="844"/>
      <c r="W99" s="1049"/>
      <c r="X99" s="1055"/>
    </row>
    <row r="100" spans="3:24" ht="19.5" customHeight="1">
      <c r="C100" s="1052"/>
      <c r="D100" s="1055"/>
      <c r="E100" s="1055"/>
      <c r="F100" s="1055"/>
      <c r="G100" s="1058"/>
      <c r="H100" s="1061"/>
      <c r="I100" s="640" t="str">
        <f>IF(【3】見・旅費!I100="","",【3】見・旅費!I100)</f>
        <v/>
      </c>
      <c r="J100" s="628" t="str">
        <f>IF(【3】見・旅費!J100="","",【3】見・旅費!J100)</f>
        <v/>
      </c>
      <c r="K100" s="629" t="str">
        <f>IF(【3】見・旅費!K100="","",【3】見・旅費!K100)</f>
        <v/>
      </c>
      <c r="L100" s="630" t="str">
        <f>IF(【3】見・旅費!L100="","",【3】見・旅費!L100)</f>
        <v/>
      </c>
      <c r="M100" s="631" t="str">
        <f>IF(【3】見・旅費!M100="","",【3】見・旅費!M100)</f>
        <v/>
      </c>
      <c r="N100" s="605" t="str">
        <f>IF(I100="","",(SUM(L100:M100)))</f>
        <v/>
      </c>
      <c r="O100" s="632" t="str">
        <f>IF(【3】見・旅費!O100="","",【3】見・旅費!O100)</f>
        <v/>
      </c>
      <c r="P100" s="607" t="str">
        <f t="shared" si="18"/>
        <v/>
      </c>
      <c r="Q100" s="842"/>
      <c r="R100" s="848"/>
      <c r="S100" s="845"/>
      <c r="T100" s="848"/>
      <c r="U100" s="845"/>
      <c r="V100" s="845"/>
      <c r="W100" s="1049"/>
      <c r="X100" s="1055"/>
    </row>
    <row r="101" spans="3:24" ht="19.5" customHeight="1">
      <c r="C101" s="1053"/>
      <c r="D101" s="1056"/>
      <c r="E101" s="1056"/>
      <c r="F101" s="1056"/>
      <c r="G101" s="1059"/>
      <c r="H101" s="1062"/>
      <c r="I101" s="608"/>
      <c r="J101" s="608"/>
      <c r="K101" s="610"/>
      <c r="L101" s="633"/>
      <c r="M101" s="634"/>
      <c r="N101" s="612"/>
      <c r="O101" s="696" t="s">
        <v>457</v>
      </c>
      <c r="P101" s="614">
        <f>SUM(P97:P100)</f>
        <v>0</v>
      </c>
      <c r="Q101" s="615">
        <f>IF(AND(【3】見・旅費!G97="",G97=""),0,IF(【3】見・旅費!G97&lt;&gt;G97,IF(G97=1,"1,500",IF(G97=2,"1,300",IF(G97=3,"1,100","850"))),IF(OR(【3】見・旅費!Q101&lt;&gt;"1,500",【3】見・旅費!Q101&lt;&gt;"1,300",【3】見・旅費!Q101&lt;&gt;"1,100",【3】見・旅費!Q101&lt;&gt;"850"),【3】見・旅費!Q101,IF(G97="",0,IF(G97=1,"1,500",IF(G97=2,"1,300",IF(G97=3,"1,100","850")))))))</f>
        <v>0</v>
      </c>
      <c r="R101" s="636" t="str">
        <f>IF(【3】見・旅費!R101="","",【3】見・旅費!R101)</f>
        <v/>
      </c>
      <c r="S101" s="617">
        <f>IF(AND(【3】見・旅費!G97="",G97=""),0,IF(【3】見・旅費!G97&lt;&gt;G97,IF(G97=1,"14,000",IF(G97=2,"12,400",IF(G97=3,"10,300",IF(G97=4,"8,200")))),IF(OR(【3】見・旅費!S101&lt;&gt;"14,000",【3】見・旅費!S101&lt;&gt;"12,400",【3】見・旅費!S101&lt;&gt;"10,300",【3】見・旅費!S101&lt;&gt;"8,200"),【3】見・旅費!S101,IF(G97="",0,IF(G97=1,"14,000",IF(G97=2,"12,400",IF(G97=3,"10,300",IF(G97=4,"8,200",))))))))</f>
        <v>0</v>
      </c>
      <c r="T101" s="636" t="str">
        <f>IF(【3】見・旅費!T101="","",【3】見・旅費!T101)</f>
        <v/>
      </c>
      <c r="U101" s="619">
        <f>IF(AND(R101="",T101=""),0,(SUM(Q101*R101+S101*T101)))</f>
        <v>0</v>
      </c>
      <c r="V101" s="619">
        <f>IF(AND(P101="",U101=""),"",SUM(P101+U101))</f>
        <v>0</v>
      </c>
      <c r="W101" s="1050"/>
      <c r="X101" s="1056"/>
    </row>
    <row r="102" spans="3:24" ht="19.5" customHeight="1">
      <c r="C102" s="1051" t="str">
        <f>IF(【3】見・旅費!C102="","",【3】見・旅費!C102)</f>
        <v/>
      </c>
      <c r="D102" s="1054" t="str">
        <f>IF(【3】見・旅費!D102="","",【3】見・旅費!D102)</f>
        <v/>
      </c>
      <c r="E102" s="1054" t="str">
        <f>IF(【3】見・旅費!E102="","",【3】見・旅費!E102)</f>
        <v/>
      </c>
      <c r="F102" s="1054" t="str">
        <f>IF(【3】見・旅費!F102="","",【3】見・旅費!F102)</f>
        <v/>
      </c>
      <c r="G102" s="1057" t="str">
        <f>IF(【3】見・旅費!G102="","",【3】見・旅費!G102)</f>
        <v/>
      </c>
      <c r="H102" s="1060" t="str">
        <f>IF(【3】見・旅費!H102="","",【3】見・旅費!H102)</f>
        <v/>
      </c>
      <c r="I102" s="637" t="str">
        <f>IF(【3】見・旅費!I102="","",【3】見・旅費!I102)</f>
        <v/>
      </c>
      <c r="J102" s="620" t="str">
        <f>IF(【3】見・旅費!J102="","",【3】見・旅費!J102)</f>
        <v/>
      </c>
      <c r="K102" s="638" t="str">
        <f>IF(【3】見・旅費!K102="","",【3】見・旅費!K102)</f>
        <v/>
      </c>
      <c r="L102" s="621" t="str">
        <f>IF(【3】見・旅費!L102="","",【3】見・旅費!L102)</f>
        <v/>
      </c>
      <c r="M102" s="622" t="str">
        <f>IF(【3】見・旅費!M102="","",【3】見・旅費!M102)</f>
        <v/>
      </c>
      <c r="N102" s="599" t="str">
        <f>IF(I102="","",(SUM(L102:M102)))</f>
        <v/>
      </c>
      <c r="O102" s="332" t="str">
        <f>IF(【3】見・旅費!O102="","",【3】見・旅費!O102)</f>
        <v/>
      </c>
      <c r="P102" s="601" t="str">
        <f t="shared" ref="P102:P105" si="19">IF(O102="","",(IF(O102="",0,(N102*O102))))</f>
        <v/>
      </c>
      <c r="Q102" s="840"/>
      <c r="R102" s="846"/>
      <c r="S102" s="843"/>
      <c r="T102" s="846"/>
      <c r="U102" s="843"/>
      <c r="V102" s="843"/>
      <c r="W102" s="1048"/>
      <c r="X102" s="1054" t="str">
        <f>IF(【3】見・旅費!X102="","",【3】見・旅費!X102)</f>
        <v/>
      </c>
    </row>
    <row r="103" spans="3:24" ht="19.5" customHeight="1">
      <c r="C103" s="1052"/>
      <c r="D103" s="1055"/>
      <c r="E103" s="1055"/>
      <c r="F103" s="1055"/>
      <c r="G103" s="1058"/>
      <c r="H103" s="1061"/>
      <c r="I103" s="639" t="str">
        <f>IF(【3】見・旅費!I103="","",【3】見・旅費!I103)</f>
        <v/>
      </c>
      <c r="J103" s="623" t="str">
        <f>IF(【3】見・旅費!J103="","",【3】見・旅費!J103)</f>
        <v/>
      </c>
      <c r="K103" s="624" t="str">
        <f>IF(【3】見・旅費!K103="","",【3】見・旅費!K103)</f>
        <v/>
      </c>
      <c r="L103" s="625" t="str">
        <f>IF(【3】見・旅費!L103="","",【3】見・旅費!L103)</f>
        <v/>
      </c>
      <c r="M103" s="626" t="str">
        <f>IF(【3】見・旅費!M103="","",【3】見・旅費!M103)</f>
        <v/>
      </c>
      <c r="N103" s="605" t="str">
        <f>IF(I103="","",(SUM(L103:M103)))</f>
        <v/>
      </c>
      <c r="O103" s="627" t="str">
        <f>IF(【3】見・旅費!O103="","",【3】見・旅費!O103)</f>
        <v/>
      </c>
      <c r="P103" s="607" t="str">
        <f t="shared" si="19"/>
        <v/>
      </c>
      <c r="Q103" s="841"/>
      <c r="R103" s="847"/>
      <c r="S103" s="844"/>
      <c r="T103" s="847"/>
      <c r="U103" s="844"/>
      <c r="V103" s="844"/>
      <c r="W103" s="1049"/>
      <c r="X103" s="1055"/>
    </row>
    <row r="104" spans="3:24" ht="19.5" customHeight="1">
      <c r="C104" s="1052"/>
      <c r="D104" s="1055"/>
      <c r="E104" s="1055"/>
      <c r="F104" s="1055"/>
      <c r="G104" s="1058"/>
      <c r="H104" s="1061"/>
      <c r="I104" s="639" t="str">
        <f>IF(【3】見・旅費!I104="","",【3】見・旅費!I104)</f>
        <v/>
      </c>
      <c r="J104" s="623" t="str">
        <f>IF(【3】見・旅費!J104="","",【3】見・旅費!J104)</f>
        <v/>
      </c>
      <c r="K104" s="624" t="str">
        <f>IF(【3】見・旅費!K104="","",【3】見・旅費!K104)</f>
        <v/>
      </c>
      <c r="L104" s="625" t="str">
        <f>IF(【3】見・旅費!L104="","",【3】見・旅費!L104)</f>
        <v/>
      </c>
      <c r="M104" s="625" t="str">
        <f>IF(【3】見・旅費!M104="","",【3】見・旅費!M104)</f>
        <v/>
      </c>
      <c r="N104" s="605" t="str">
        <f>IF(I104="","",(SUM(L104:M104)))</f>
        <v/>
      </c>
      <c r="O104" s="627" t="str">
        <f>IF(【3】見・旅費!O104="","",【3】見・旅費!O104)</f>
        <v/>
      </c>
      <c r="P104" s="607" t="str">
        <f t="shared" si="19"/>
        <v/>
      </c>
      <c r="Q104" s="841"/>
      <c r="R104" s="847"/>
      <c r="S104" s="844"/>
      <c r="T104" s="847"/>
      <c r="U104" s="844"/>
      <c r="V104" s="844"/>
      <c r="W104" s="1049"/>
      <c r="X104" s="1055"/>
    </row>
    <row r="105" spans="3:24" ht="19.5" customHeight="1">
      <c r="C105" s="1052"/>
      <c r="D105" s="1055"/>
      <c r="E105" s="1055"/>
      <c r="F105" s="1055"/>
      <c r="G105" s="1058"/>
      <c r="H105" s="1061"/>
      <c r="I105" s="640" t="str">
        <f>IF(【3】見・旅費!I105="","",【3】見・旅費!I105)</f>
        <v/>
      </c>
      <c r="J105" s="628" t="str">
        <f>IF(【3】見・旅費!J105="","",【3】見・旅費!J105)</f>
        <v/>
      </c>
      <c r="K105" s="629" t="str">
        <f>IF(【3】見・旅費!K105="","",【3】見・旅費!K105)</f>
        <v/>
      </c>
      <c r="L105" s="630" t="str">
        <f>IF(【3】見・旅費!L105="","",【3】見・旅費!L105)</f>
        <v/>
      </c>
      <c r="M105" s="631" t="str">
        <f>IF(【3】見・旅費!M105="","",【3】見・旅費!M105)</f>
        <v/>
      </c>
      <c r="N105" s="605" t="str">
        <f>IF(I105="","",(SUM(L105:M105)))</f>
        <v/>
      </c>
      <c r="O105" s="632" t="str">
        <f>IF(【3】見・旅費!O105="","",【3】見・旅費!O105)</f>
        <v/>
      </c>
      <c r="P105" s="607" t="str">
        <f t="shared" si="19"/>
        <v/>
      </c>
      <c r="Q105" s="842"/>
      <c r="R105" s="848"/>
      <c r="S105" s="845"/>
      <c r="T105" s="848"/>
      <c r="U105" s="845"/>
      <c r="V105" s="845"/>
      <c r="W105" s="1049"/>
      <c r="X105" s="1055"/>
    </row>
    <row r="106" spans="3:24" ht="19.5" customHeight="1">
      <c r="C106" s="1053"/>
      <c r="D106" s="1056"/>
      <c r="E106" s="1056"/>
      <c r="F106" s="1056"/>
      <c r="G106" s="1059"/>
      <c r="H106" s="1062"/>
      <c r="I106" s="608"/>
      <c r="J106" s="608"/>
      <c r="K106" s="610"/>
      <c r="L106" s="633"/>
      <c r="M106" s="634"/>
      <c r="N106" s="612"/>
      <c r="O106" s="696" t="s">
        <v>457</v>
      </c>
      <c r="P106" s="614">
        <f>SUM(P102:P105)</f>
        <v>0</v>
      </c>
      <c r="Q106" s="615">
        <f>IF(AND(【3】見・旅費!G102="",G102=""),0,IF(【3】見・旅費!G102&lt;&gt;G102,IF(G102=1,"1,500",IF(G102=2,"1,300",IF(G102=3,"1,100","850"))),IF(OR(【3】見・旅費!Q106&lt;&gt;"1,500",【3】見・旅費!Q106&lt;&gt;"1,300",【3】見・旅費!Q106&lt;&gt;"1,100",【3】見・旅費!Q106&lt;&gt;"850"),【3】見・旅費!Q106,IF(G102="",0,IF(G102=1,"1,500",IF(G102=2,"1,300",IF(G102=3,"1,100","850")))))))</f>
        <v>0</v>
      </c>
      <c r="R106" s="636" t="str">
        <f>IF(【3】見・旅費!R106="","",【3】見・旅費!R106)</f>
        <v/>
      </c>
      <c r="S106" s="617">
        <f>IF(AND(【3】見・旅費!G102="",G102=""),0,IF(【3】見・旅費!G102&lt;&gt;G102,IF(G102=1,"14,000",IF(G102=2,"12,400",IF(G102=3,"10,300",IF(G102=4,"8,200")))),IF(OR(【3】見・旅費!S106&lt;&gt;"14,000",【3】見・旅費!S106&lt;&gt;"12,400",【3】見・旅費!S106&lt;&gt;"10,300",【3】見・旅費!S106&lt;&gt;"8,200"),【3】見・旅費!S106,IF(G102="",0,IF(G102=1,"14,000",IF(G102=2,"12,400",IF(G102=3,"10,300",IF(G102=4,"8,200",))))))))</f>
        <v>0</v>
      </c>
      <c r="T106" s="636" t="str">
        <f>IF(【3】見・旅費!T106="","",【3】見・旅費!T106)</f>
        <v/>
      </c>
      <c r="U106" s="619">
        <f>IF(AND(R106="",T106=""),0,(SUM(Q106*R106+S106*T106)))</f>
        <v>0</v>
      </c>
      <c r="V106" s="619">
        <f>IF(AND(P106="",U106=""),"",SUM(P106+U106))</f>
        <v>0</v>
      </c>
      <c r="W106" s="1050"/>
      <c r="X106" s="1056"/>
    </row>
    <row r="107" spans="3:24" ht="19.5" customHeight="1">
      <c r="C107" s="1051" t="str">
        <f>IF(【3】見・旅費!C107="","",【3】見・旅費!C107)</f>
        <v/>
      </c>
      <c r="D107" s="1054" t="str">
        <f>IF(【3】見・旅費!D107="","",【3】見・旅費!D107)</f>
        <v/>
      </c>
      <c r="E107" s="1054" t="str">
        <f>IF(【3】見・旅費!E107="","",【3】見・旅費!E107)</f>
        <v/>
      </c>
      <c r="F107" s="1054" t="str">
        <f>IF(【3】見・旅費!F107="","",【3】見・旅費!F107)</f>
        <v/>
      </c>
      <c r="G107" s="1057" t="str">
        <f>IF(【3】見・旅費!G107="","",【3】見・旅費!G107)</f>
        <v/>
      </c>
      <c r="H107" s="1060" t="str">
        <f>IF(【3】見・旅費!H107="","",【3】見・旅費!H107)</f>
        <v/>
      </c>
      <c r="I107" s="637" t="str">
        <f>IF(【3】見・旅費!I107="","",【3】見・旅費!I107)</f>
        <v/>
      </c>
      <c r="J107" s="620" t="str">
        <f>IF(【3】見・旅費!J107="","",【3】見・旅費!J107)</f>
        <v/>
      </c>
      <c r="K107" s="638" t="str">
        <f>IF(【3】見・旅費!K107="","",【3】見・旅費!K107)</f>
        <v/>
      </c>
      <c r="L107" s="621" t="str">
        <f>IF(【3】見・旅費!L107="","",【3】見・旅費!L107)</f>
        <v/>
      </c>
      <c r="M107" s="622" t="str">
        <f>IF(【3】見・旅費!M107="","",【3】見・旅費!M107)</f>
        <v/>
      </c>
      <c r="N107" s="599" t="str">
        <f>IF(I107="","",(SUM(L107:M107)))</f>
        <v/>
      </c>
      <c r="O107" s="332" t="str">
        <f>IF(【3】見・旅費!O107="","",【3】見・旅費!O107)</f>
        <v/>
      </c>
      <c r="P107" s="601" t="str">
        <f t="shared" ref="P107:P110" si="20">IF(O107="","",(IF(O107="",0,(N107*O107))))</f>
        <v/>
      </c>
      <c r="Q107" s="840"/>
      <c r="R107" s="846"/>
      <c r="S107" s="843"/>
      <c r="T107" s="846"/>
      <c r="U107" s="843"/>
      <c r="V107" s="843"/>
      <c r="W107" s="1048"/>
      <c r="X107" s="1054" t="str">
        <f>IF(【3】見・旅費!X107="","",【3】見・旅費!X107)</f>
        <v/>
      </c>
    </row>
    <row r="108" spans="3:24" ht="19.5" customHeight="1">
      <c r="C108" s="1052"/>
      <c r="D108" s="1055"/>
      <c r="E108" s="1055"/>
      <c r="F108" s="1055"/>
      <c r="G108" s="1058"/>
      <c r="H108" s="1061"/>
      <c r="I108" s="639" t="str">
        <f>IF(【3】見・旅費!I108="","",【3】見・旅費!I108)</f>
        <v/>
      </c>
      <c r="J108" s="623" t="str">
        <f>IF(【3】見・旅費!J108="","",【3】見・旅費!J108)</f>
        <v/>
      </c>
      <c r="K108" s="624" t="str">
        <f>IF(【3】見・旅費!K108="","",【3】見・旅費!K108)</f>
        <v/>
      </c>
      <c r="L108" s="625" t="str">
        <f>IF(【3】見・旅費!L108="","",【3】見・旅費!L108)</f>
        <v/>
      </c>
      <c r="M108" s="626" t="str">
        <f>IF(【3】見・旅費!M108="","",【3】見・旅費!M108)</f>
        <v/>
      </c>
      <c r="N108" s="605" t="str">
        <f>IF(I108="","",(SUM(L108:M108)))</f>
        <v/>
      </c>
      <c r="O108" s="627" t="str">
        <f>IF(【3】見・旅費!O108="","",【3】見・旅費!O108)</f>
        <v/>
      </c>
      <c r="P108" s="607" t="str">
        <f t="shared" si="20"/>
        <v/>
      </c>
      <c r="Q108" s="841"/>
      <c r="R108" s="847"/>
      <c r="S108" s="844"/>
      <c r="T108" s="847"/>
      <c r="U108" s="844"/>
      <c r="V108" s="844"/>
      <c r="W108" s="1049"/>
      <c r="X108" s="1055"/>
    </row>
    <row r="109" spans="3:24" ht="19.5" customHeight="1">
      <c r="C109" s="1052"/>
      <c r="D109" s="1055"/>
      <c r="E109" s="1055"/>
      <c r="F109" s="1055"/>
      <c r="G109" s="1058"/>
      <c r="H109" s="1061"/>
      <c r="I109" s="639" t="str">
        <f>IF(【3】見・旅費!I109="","",【3】見・旅費!I109)</f>
        <v/>
      </c>
      <c r="J109" s="623" t="str">
        <f>IF(【3】見・旅費!J109="","",【3】見・旅費!J109)</f>
        <v/>
      </c>
      <c r="K109" s="624" t="str">
        <f>IF(【3】見・旅費!K109="","",【3】見・旅費!K109)</f>
        <v/>
      </c>
      <c r="L109" s="625" t="str">
        <f>IF(【3】見・旅費!L109="","",【3】見・旅費!L109)</f>
        <v/>
      </c>
      <c r="M109" s="625" t="str">
        <f>IF(【3】見・旅費!M109="","",【3】見・旅費!M109)</f>
        <v/>
      </c>
      <c r="N109" s="605" t="str">
        <f>IF(I109="","",(SUM(L109:M109)))</f>
        <v/>
      </c>
      <c r="O109" s="627" t="str">
        <f>IF(【3】見・旅費!O109="","",【3】見・旅費!O109)</f>
        <v/>
      </c>
      <c r="P109" s="607" t="str">
        <f t="shared" si="20"/>
        <v/>
      </c>
      <c r="Q109" s="841"/>
      <c r="R109" s="847"/>
      <c r="S109" s="844"/>
      <c r="T109" s="847"/>
      <c r="U109" s="844"/>
      <c r="V109" s="844"/>
      <c r="W109" s="1049"/>
      <c r="X109" s="1055"/>
    </row>
    <row r="110" spans="3:24" ht="19.5" customHeight="1">
      <c r="C110" s="1052"/>
      <c r="D110" s="1055"/>
      <c r="E110" s="1055"/>
      <c r="F110" s="1055"/>
      <c r="G110" s="1058"/>
      <c r="H110" s="1061"/>
      <c r="I110" s="640" t="str">
        <f>IF(【3】見・旅費!I110="","",【3】見・旅費!I110)</f>
        <v/>
      </c>
      <c r="J110" s="628" t="str">
        <f>IF(【3】見・旅費!J110="","",【3】見・旅費!J110)</f>
        <v/>
      </c>
      <c r="K110" s="629" t="str">
        <f>IF(【3】見・旅費!K110="","",【3】見・旅費!K110)</f>
        <v/>
      </c>
      <c r="L110" s="630" t="str">
        <f>IF(【3】見・旅費!L110="","",【3】見・旅費!L110)</f>
        <v/>
      </c>
      <c r="M110" s="631" t="str">
        <f>IF(【3】見・旅費!M110="","",【3】見・旅費!M110)</f>
        <v/>
      </c>
      <c r="N110" s="605" t="str">
        <f>IF(I110="","",(SUM(L110:M110)))</f>
        <v/>
      </c>
      <c r="O110" s="632" t="str">
        <f>IF(【3】見・旅費!O110="","",【3】見・旅費!O110)</f>
        <v/>
      </c>
      <c r="P110" s="607" t="str">
        <f t="shared" si="20"/>
        <v/>
      </c>
      <c r="Q110" s="842"/>
      <c r="R110" s="848"/>
      <c r="S110" s="845"/>
      <c r="T110" s="848"/>
      <c r="U110" s="845"/>
      <c r="V110" s="845"/>
      <c r="W110" s="1049"/>
      <c r="X110" s="1055"/>
    </row>
    <row r="111" spans="3:24" ht="19.5" customHeight="1">
      <c r="C111" s="1053"/>
      <c r="D111" s="1056"/>
      <c r="E111" s="1056"/>
      <c r="F111" s="1056"/>
      <c r="G111" s="1059"/>
      <c r="H111" s="1062"/>
      <c r="I111" s="608"/>
      <c r="J111" s="608"/>
      <c r="K111" s="610"/>
      <c r="L111" s="633"/>
      <c r="M111" s="634"/>
      <c r="N111" s="612"/>
      <c r="O111" s="696" t="s">
        <v>457</v>
      </c>
      <c r="P111" s="614">
        <f>SUM(P107:P110)</f>
        <v>0</v>
      </c>
      <c r="Q111" s="615">
        <f>IF(AND(【3】見・旅費!G107="",G107=""),0,IF(【3】見・旅費!G107&lt;&gt;G107,IF(G107=1,"1,500",IF(G107=2,"1,300",IF(G107=3,"1,100","850"))),IF(OR(【3】見・旅費!Q111&lt;&gt;"1,500",【3】見・旅費!Q111&lt;&gt;"1,300",【3】見・旅費!Q111&lt;&gt;"1,100",【3】見・旅費!Q111&lt;&gt;"850"),【3】見・旅費!Q111,IF(G107="",0,IF(G107=1,"1,500",IF(G107=2,"1,300",IF(G107=3,"1,100","850")))))))</f>
        <v>0</v>
      </c>
      <c r="R111" s="636" t="str">
        <f>IF(【3】見・旅費!R111="","",【3】見・旅費!R111)</f>
        <v/>
      </c>
      <c r="S111" s="617">
        <f>IF(AND(【3】見・旅費!G107="",G107=""),0,IF(【3】見・旅費!G107&lt;&gt;G107,IF(G107=1,"14,000",IF(G107=2,"12,400",IF(G107=3,"10,300",IF(G107=4,"8,200")))),IF(OR(【3】見・旅費!S111&lt;&gt;"14,000",【3】見・旅費!S111&lt;&gt;"12,400",【3】見・旅費!S111&lt;&gt;"10,300",【3】見・旅費!S111&lt;&gt;"8,200"),【3】見・旅費!S111,IF(G107="",0,IF(G107=1,"14,000",IF(G107=2,"12,400",IF(G107=3,"10,300",IF(G107=4,"8,200",))))))))</f>
        <v>0</v>
      </c>
      <c r="T111" s="636" t="str">
        <f>IF(【3】見・旅費!T111="","",【3】見・旅費!T111)</f>
        <v/>
      </c>
      <c r="U111" s="619">
        <f>IF(AND(R111="",T111=""),0,(SUM(Q111*R111+S111*T111)))</f>
        <v>0</v>
      </c>
      <c r="V111" s="619">
        <f>IF(AND(P111="",U111=""),"",SUM(P111+U111))</f>
        <v>0</v>
      </c>
      <c r="W111" s="1050"/>
      <c r="X111" s="1056"/>
    </row>
    <row r="112" spans="3:24" ht="19.5" customHeight="1">
      <c r="C112" s="1051" t="str">
        <f>IF(【3】見・旅費!C112="","",【3】見・旅費!C112)</f>
        <v/>
      </c>
      <c r="D112" s="1054" t="str">
        <f>IF(【3】見・旅費!D112="","",【3】見・旅費!D112)</f>
        <v/>
      </c>
      <c r="E112" s="1054" t="str">
        <f>IF(【3】見・旅費!E112="","",【3】見・旅費!E112)</f>
        <v/>
      </c>
      <c r="F112" s="1054" t="str">
        <f>IF(【3】見・旅費!F112="","",【3】見・旅費!F112)</f>
        <v/>
      </c>
      <c r="G112" s="1057" t="str">
        <f>IF(【3】見・旅費!G112="","",【3】見・旅費!G112)</f>
        <v/>
      </c>
      <c r="H112" s="1060" t="str">
        <f>IF(【3】見・旅費!H112="","",【3】見・旅費!H112)</f>
        <v/>
      </c>
      <c r="I112" s="637" t="str">
        <f>IF(【3】見・旅費!I112="","",【3】見・旅費!I112)</f>
        <v/>
      </c>
      <c r="J112" s="620" t="str">
        <f>IF(【3】見・旅費!J112="","",【3】見・旅費!J112)</f>
        <v/>
      </c>
      <c r="K112" s="638" t="str">
        <f>IF(【3】見・旅費!K112="","",【3】見・旅費!K112)</f>
        <v/>
      </c>
      <c r="L112" s="621" t="str">
        <f>IF(【3】見・旅費!L112="","",【3】見・旅費!L112)</f>
        <v/>
      </c>
      <c r="M112" s="622" t="str">
        <f>IF(【3】見・旅費!M112="","",【3】見・旅費!M112)</f>
        <v/>
      </c>
      <c r="N112" s="599" t="str">
        <f>IF(I112="","",(SUM(L112:M112)))</f>
        <v/>
      </c>
      <c r="O112" s="332" t="str">
        <f>IF(【3】見・旅費!O112="","",【3】見・旅費!O112)</f>
        <v/>
      </c>
      <c r="P112" s="601" t="str">
        <f t="shared" ref="P112:P115" si="21">IF(O112="","",(IF(O112="",0,(N112*O112))))</f>
        <v/>
      </c>
      <c r="Q112" s="840"/>
      <c r="R112" s="846"/>
      <c r="S112" s="843"/>
      <c r="T112" s="846"/>
      <c r="U112" s="843"/>
      <c r="V112" s="843"/>
      <c r="W112" s="1048"/>
      <c r="X112" s="1054" t="str">
        <f>IF(【3】見・旅費!X112="","",【3】見・旅費!X112)</f>
        <v/>
      </c>
    </row>
    <row r="113" spans="3:24" ht="19.5" customHeight="1">
      <c r="C113" s="1052"/>
      <c r="D113" s="1055"/>
      <c r="E113" s="1055"/>
      <c r="F113" s="1055"/>
      <c r="G113" s="1058"/>
      <c r="H113" s="1061"/>
      <c r="I113" s="639" t="str">
        <f>IF(【3】見・旅費!I113="","",【3】見・旅費!I113)</f>
        <v/>
      </c>
      <c r="J113" s="623" t="str">
        <f>IF(【3】見・旅費!J113="","",【3】見・旅費!J113)</f>
        <v/>
      </c>
      <c r="K113" s="624" t="str">
        <f>IF(【3】見・旅費!K113="","",【3】見・旅費!K113)</f>
        <v/>
      </c>
      <c r="L113" s="625" t="str">
        <f>IF(【3】見・旅費!L113="","",【3】見・旅費!L113)</f>
        <v/>
      </c>
      <c r="M113" s="626" t="str">
        <f>IF(【3】見・旅費!M113="","",【3】見・旅費!M113)</f>
        <v/>
      </c>
      <c r="N113" s="605" t="str">
        <f>IF(I113="","",(SUM(L113:M113)))</f>
        <v/>
      </c>
      <c r="O113" s="627" t="str">
        <f>IF(【3】見・旅費!O113="","",【3】見・旅費!O113)</f>
        <v/>
      </c>
      <c r="P113" s="607" t="str">
        <f t="shared" si="21"/>
        <v/>
      </c>
      <c r="Q113" s="841"/>
      <c r="R113" s="847"/>
      <c r="S113" s="844"/>
      <c r="T113" s="847"/>
      <c r="U113" s="844"/>
      <c r="V113" s="844"/>
      <c r="W113" s="1049"/>
      <c r="X113" s="1055"/>
    </row>
    <row r="114" spans="3:24" ht="19.5" customHeight="1">
      <c r="C114" s="1052"/>
      <c r="D114" s="1055"/>
      <c r="E114" s="1055"/>
      <c r="F114" s="1055"/>
      <c r="G114" s="1058"/>
      <c r="H114" s="1061"/>
      <c r="I114" s="639" t="str">
        <f>IF(【3】見・旅費!I114="","",【3】見・旅費!I114)</f>
        <v/>
      </c>
      <c r="J114" s="623" t="str">
        <f>IF(【3】見・旅費!J114="","",【3】見・旅費!J114)</f>
        <v/>
      </c>
      <c r="K114" s="624" t="str">
        <f>IF(【3】見・旅費!K114="","",【3】見・旅費!K114)</f>
        <v/>
      </c>
      <c r="L114" s="625" t="str">
        <f>IF(【3】見・旅費!L114="","",【3】見・旅費!L114)</f>
        <v/>
      </c>
      <c r="M114" s="625" t="str">
        <f>IF(【3】見・旅費!M114="","",【3】見・旅費!M114)</f>
        <v/>
      </c>
      <c r="N114" s="605" t="str">
        <f>IF(I114="","",(SUM(L114:M114)))</f>
        <v/>
      </c>
      <c r="O114" s="627" t="str">
        <f>IF(【3】見・旅費!O114="","",【3】見・旅費!O114)</f>
        <v/>
      </c>
      <c r="P114" s="607" t="str">
        <f t="shared" si="21"/>
        <v/>
      </c>
      <c r="Q114" s="841"/>
      <c r="R114" s="847"/>
      <c r="S114" s="844"/>
      <c r="T114" s="847"/>
      <c r="U114" s="844"/>
      <c r="V114" s="844"/>
      <c r="W114" s="1049"/>
      <c r="X114" s="1055"/>
    </row>
    <row r="115" spans="3:24" ht="19.5" customHeight="1">
      <c r="C115" s="1052"/>
      <c r="D115" s="1055"/>
      <c r="E115" s="1055"/>
      <c r="F115" s="1055"/>
      <c r="G115" s="1058"/>
      <c r="H115" s="1061"/>
      <c r="I115" s="640" t="str">
        <f>IF(【3】見・旅費!I115="","",【3】見・旅費!I115)</f>
        <v/>
      </c>
      <c r="J115" s="628" t="str">
        <f>IF(【3】見・旅費!J115="","",【3】見・旅費!J115)</f>
        <v/>
      </c>
      <c r="K115" s="629" t="str">
        <f>IF(【3】見・旅費!K115="","",【3】見・旅費!K115)</f>
        <v/>
      </c>
      <c r="L115" s="630" t="str">
        <f>IF(【3】見・旅費!L115="","",【3】見・旅費!L115)</f>
        <v/>
      </c>
      <c r="M115" s="631" t="str">
        <f>IF(【3】見・旅費!M115="","",【3】見・旅費!M115)</f>
        <v/>
      </c>
      <c r="N115" s="605" t="str">
        <f>IF(I115="","",(SUM(L115:M115)))</f>
        <v/>
      </c>
      <c r="O115" s="632" t="str">
        <f>IF(【3】見・旅費!O115="","",【3】見・旅費!O115)</f>
        <v/>
      </c>
      <c r="P115" s="607" t="str">
        <f t="shared" si="21"/>
        <v/>
      </c>
      <c r="Q115" s="842"/>
      <c r="R115" s="848"/>
      <c r="S115" s="845"/>
      <c r="T115" s="848"/>
      <c r="U115" s="845"/>
      <c r="V115" s="845"/>
      <c r="W115" s="1049"/>
      <c r="X115" s="1055"/>
    </row>
    <row r="116" spans="3:24" ht="19.5" customHeight="1">
      <c r="C116" s="1053"/>
      <c r="D116" s="1056"/>
      <c r="E116" s="1056"/>
      <c r="F116" s="1056"/>
      <c r="G116" s="1059"/>
      <c r="H116" s="1062"/>
      <c r="I116" s="608"/>
      <c r="J116" s="608"/>
      <c r="K116" s="610"/>
      <c r="L116" s="633"/>
      <c r="M116" s="634"/>
      <c r="N116" s="612"/>
      <c r="O116" s="696" t="s">
        <v>457</v>
      </c>
      <c r="P116" s="614">
        <f>SUM(P112:P115)</f>
        <v>0</v>
      </c>
      <c r="Q116" s="615">
        <f>IF(AND(【3】見・旅費!G112="",G112=""),0,IF(【3】見・旅費!G112&lt;&gt;G112,IF(G112=1,"1,500",IF(G112=2,"1,300",IF(G112=3,"1,100","850"))),IF(OR(【3】見・旅費!Q116&lt;&gt;"1,500",【3】見・旅費!Q116&lt;&gt;"1,300",【3】見・旅費!Q116&lt;&gt;"1,100",【3】見・旅費!Q116&lt;&gt;"850"),【3】見・旅費!Q116,IF(G112="",0,IF(G112=1,"1,500",IF(G112=2,"1,300",IF(G112=3,"1,100","850")))))))</f>
        <v>0</v>
      </c>
      <c r="R116" s="636" t="str">
        <f>IF(【3】見・旅費!R116="","",【3】見・旅費!R116)</f>
        <v/>
      </c>
      <c r="S116" s="617">
        <f>IF(AND(【3】見・旅費!G112="",G112=""),0,IF(【3】見・旅費!G112&lt;&gt;G112,IF(G112=1,"14,000",IF(G112=2,"12,400",IF(G112=3,"10,300",IF(G112=4,"8,200")))),IF(OR(【3】見・旅費!S116&lt;&gt;"14,000",【3】見・旅費!S116&lt;&gt;"12,400",【3】見・旅費!S116&lt;&gt;"10,300",【3】見・旅費!S116&lt;&gt;"8,200"),【3】見・旅費!S116,IF(G112="",0,IF(G112=1,"14,000",IF(G112=2,"12,400",IF(G112=3,"10,300",IF(G112=4,"8,200",))))))))</f>
        <v>0</v>
      </c>
      <c r="T116" s="636" t="str">
        <f>IF(【3】見・旅費!T116="","",【3】見・旅費!T116)</f>
        <v/>
      </c>
      <c r="U116" s="619">
        <f>IF(AND(R116="",T116=""),0,(SUM(Q116*R116+S116*T116)))</f>
        <v>0</v>
      </c>
      <c r="V116" s="619">
        <f>IF(AND(P116="",U116=""),"",SUM(P116+U116))</f>
        <v>0</v>
      </c>
      <c r="W116" s="1050"/>
      <c r="X116" s="1056"/>
    </row>
    <row r="117" spans="3:24" ht="22.5" customHeight="1">
      <c r="T117" s="826" t="s">
        <v>303</v>
      </c>
      <c r="U117" s="827"/>
      <c r="V117" s="117">
        <f>SUM(V7:V116)</f>
        <v>0</v>
      </c>
    </row>
    <row r="118" spans="3:24" ht="22.5" customHeight="1">
      <c r="T118" s="826" t="s">
        <v>304</v>
      </c>
      <c r="U118" s="827"/>
      <c r="V118" s="117">
        <f>SUM(V7:V116)/1.1</f>
        <v>0</v>
      </c>
    </row>
    <row r="119" spans="3:24" ht="20.25" customHeight="1">
      <c r="T119" s="54"/>
      <c r="U119" s="54"/>
      <c r="V119" s="119"/>
      <c r="X119" s="66"/>
    </row>
    <row r="120" spans="3:24" ht="20.25" customHeight="1">
      <c r="C120" s="43" t="s">
        <v>305</v>
      </c>
      <c r="X120" s="108" t="s">
        <v>224</v>
      </c>
    </row>
    <row r="121" spans="3:24"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500"/>
      <c r="U121" s="500" t="s">
        <v>283</v>
      </c>
      <c r="V121" s="332" t="s">
        <v>287</v>
      </c>
      <c r="W121" s="849" t="s">
        <v>510</v>
      </c>
      <c r="X121" s="876" t="s">
        <v>289</v>
      </c>
    </row>
    <row r="122" spans="3:24"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row>
    <row r="123" spans="3:24" ht="18.75" customHeight="1">
      <c r="C123" s="1051" t="str">
        <f>IF(【3】見・旅費!C123="","",【3】見・旅費!C123)</f>
        <v/>
      </c>
      <c r="D123" s="1054" t="str">
        <f>IF(【3】見・旅費!D123="","",【3】見・旅費!D123)</f>
        <v/>
      </c>
      <c r="E123" s="1054" t="str">
        <f>IF(【3】見・旅費!E123="","",【3】見・旅費!E123)</f>
        <v/>
      </c>
      <c r="F123" s="1054" t="str">
        <f>IF(【3】見・旅費!F123="","",【3】見・旅費!F123)</f>
        <v/>
      </c>
      <c r="G123" s="1057" t="str">
        <f>IF(【3】見・旅費!G123="","",【3】見・旅費!G123)</f>
        <v/>
      </c>
      <c r="H123" s="1060" t="str">
        <f>IF(【3】見・旅費!H123="","",【3】見・旅費!H123)</f>
        <v/>
      </c>
      <c r="I123" s="620" t="str">
        <f>IF(【3】見・旅費!I123="","",【3】見・旅費!I123)</f>
        <v/>
      </c>
      <c r="J123" s="620" t="str">
        <f>IF(【3】見・旅費!J123="","",【3】見・旅費!J123)</f>
        <v/>
      </c>
      <c r="K123" s="638" t="str">
        <f>IF(【3】見・旅費!K123="","",【3】見・旅費!K123)</f>
        <v/>
      </c>
      <c r="L123" s="621" t="str">
        <f>IF(【3】見・旅費!L123="","",【3】見・旅費!L123)</f>
        <v/>
      </c>
      <c r="M123" s="622" t="str">
        <f>IF(【3】見・旅費!M123="","",【3】見・旅費!M123)</f>
        <v/>
      </c>
      <c r="N123" s="599" t="str">
        <f>IF(I123="","",(SUM(L123:M123)))</f>
        <v/>
      </c>
      <c r="O123" s="332" t="str">
        <f>IF(【3】見・旅費!O123="","",【3】見・旅費!O123)</f>
        <v/>
      </c>
      <c r="P123" s="601" t="str">
        <f t="shared" ref="P123:P126" si="22">IF(O123="","",(IF(O123="",0,(N123*O123))))</f>
        <v/>
      </c>
      <c r="Q123" s="840"/>
      <c r="R123" s="846"/>
      <c r="S123" s="843"/>
      <c r="T123" s="846"/>
      <c r="U123" s="843"/>
      <c r="V123" s="843"/>
      <c r="W123" s="1048"/>
      <c r="X123" s="1054" t="str">
        <f>IF(【3】見・旅費!X123="","",【3】見・旅費!X123)</f>
        <v/>
      </c>
    </row>
    <row r="124" spans="3:24" ht="18.75" customHeight="1">
      <c r="C124" s="1052"/>
      <c r="D124" s="1055"/>
      <c r="E124" s="1055"/>
      <c r="F124" s="1055"/>
      <c r="G124" s="1058"/>
      <c r="H124" s="1061"/>
      <c r="I124" s="623" t="str">
        <f>IF(【3】見・旅費!I124="","",【3】見・旅費!I124)</f>
        <v/>
      </c>
      <c r="J124" s="623" t="str">
        <f>IF(【3】見・旅費!J124="","",【3】見・旅費!J124)</f>
        <v/>
      </c>
      <c r="K124" s="624" t="str">
        <f>IF(【3】見・旅費!K124="","",【3】見・旅費!K124)</f>
        <v/>
      </c>
      <c r="L124" s="625" t="str">
        <f>IF(【3】見・旅費!L124="","",【3】見・旅費!L124)</f>
        <v/>
      </c>
      <c r="M124" s="626" t="str">
        <f>IF(【3】見・旅費!M124="","",【3】見・旅費!M124)</f>
        <v/>
      </c>
      <c r="N124" s="605" t="str">
        <f>IF(I124="","",(SUM(L124:M124)))</f>
        <v/>
      </c>
      <c r="O124" s="627" t="str">
        <f>IF(【3】見・旅費!O124="","",【3】見・旅費!O124)</f>
        <v/>
      </c>
      <c r="P124" s="607" t="str">
        <f t="shared" si="22"/>
        <v/>
      </c>
      <c r="Q124" s="841"/>
      <c r="R124" s="847"/>
      <c r="S124" s="844"/>
      <c r="T124" s="847"/>
      <c r="U124" s="844"/>
      <c r="V124" s="844"/>
      <c r="W124" s="1049"/>
      <c r="X124" s="1055"/>
    </row>
    <row r="125" spans="3:24" ht="18.75" customHeight="1">
      <c r="C125" s="1052"/>
      <c r="D125" s="1055"/>
      <c r="E125" s="1055"/>
      <c r="F125" s="1055"/>
      <c r="G125" s="1058"/>
      <c r="H125" s="1061"/>
      <c r="I125" s="623" t="str">
        <f>IF(【3】見・旅費!I125="","",【3】見・旅費!I125)</f>
        <v/>
      </c>
      <c r="J125" s="623" t="str">
        <f>IF(【3】見・旅費!J125="","",【3】見・旅費!J125)</f>
        <v/>
      </c>
      <c r="K125" s="624" t="str">
        <f>IF(【3】見・旅費!K125="","",【3】見・旅費!K125)</f>
        <v/>
      </c>
      <c r="L125" s="625" t="str">
        <f>IF(【3】見・旅費!L125="","",【3】見・旅費!L125)</f>
        <v/>
      </c>
      <c r="M125" s="626" t="str">
        <f>IF(【3】見・旅費!M125="","",【3】見・旅費!M125)</f>
        <v/>
      </c>
      <c r="N125" s="605" t="str">
        <f>IF(I125="","",(SUM(L125:M125)))</f>
        <v/>
      </c>
      <c r="O125" s="627" t="str">
        <f>IF(【3】見・旅費!O125="","",【3】見・旅費!O125)</f>
        <v/>
      </c>
      <c r="P125" s="607" t="str">
        <f t="shared" si="22"/>
        <v/>
      </c>
      <c r="Q125" s="841"/>
      <c r="R125" s="847"/>
      <c r="S125" s="844"/>
      <c r="T125" s="847"/>
      <c r="U125" s="844"/>
      <c r="V125" s="844"/>
      <c r="W125" s="1049"/>
      <c r="X125" s="1055"/>
    </row>
    <row r="126" spans="3:24" ht="18.75" customHeight="1">
      <c r="C126" s="1052"/>
      <c r="D126" s="1055"/>
      <c r="E126" s="1055"/>
      <c r="F126" s="1055"/>
      <c r="G126" s="1058"/>
      <c r="H126" s="1061"/>
      <c r="I126" s="628" t="str">
        <f>IF(【3】見・旅費!I126="","",【3】見・旅費!I126)</f>
        <v/>
      </c>
      <c r="J126" s="628" t="str">
        <f>IF(【3】見・旅費!J126="","",【3】見・旅費!J126)</f>
        <v/>
      </c>
      <c r="K126" s="629" t="str">
        <f>IF(【3】見・旅費!K126="","",【3】見・旅費!K126)</f>
        <v/>
      </c>
      <c r="L126" s="630" t="str">
        <f>IF(【3】見・旅費!L126="","",【3】見・旅費!L126)</f>
        <v/>
      </c>
      <c r="M126" s="631" t="str">
        <f>IF(【3】見・旅費!M126="","",【3】見・旅費!M126)</f>
        <v/>
      </c>
      <c r="N126" s="605" t="str">
        <f>IF(I126="","",(SUM(L126:M126)))</f>
        <v/>
      </c>
      <c r="O126" s="632" t="str">
        <f>IF(【3】見・旅費!O126="","",【3】見・旅費!O126)</f>
        <v/>
      </c>
      <c r="P126" s="607" t="str">
        <f t="shared" si="22"/>
        <v/>
      </c>
      <c r="Q126" s="842"/>
      <c r="R126" s="848"/>
      <c r="S126" s="845"/>
      <c r="T126" s="848"/>
      <c r="U126" s="845"/>
      <c r="V126" s="845"/>
      <c r="W126" s="1049"/>
      <c r="X126" s="1055"/>
    </row>
    <row r="127" spans="3:24" ht="18.75" customHeight="1">
      <c r="C127" s="1053"/>
      <c r="D127" s="1056"/>
      <c r="E127" s="1056"/>
      <c r="F127" s="1056"/>
      <c r="G127" s="1059"/>
      <c r="H127" s="1062"/>
      <c r="I127" s="608"/>
      <c r="J127" s="608"/>
      <c r="K127" s="610"/>
      <c r="L127" s="633"/>
      <c r="M127" s="634"/>
      <c r="N127" s="612"/>
      <c r="O127" s="696" t="s">
        <v>457</v>
      </c>
      <c r="P127" s="614">
        <f>SUM(P123:P126)</f>
        <v>0</v>
      </c>
      <c r="Q127" s="615">
        <f>IF(AND(【3】見・旅費!G123="",G123=""),0,IF(【3】見・旅費!G123&lt;&gt;G123,IF(G123=1,"1,500",IF(G123=2,"1,300",IF(G123=3,"1,100","850"))),IF(OR(【3】見・旅費!Q127&lt;&gt;"1,500",【3】見・旅費!Q127&lt;&gt;"1,300",【3】見・旅費!Q127&lt;&gt;"1,100",【3】見・旅費!Q127&lt;&gt;"850"),【3】見・旅費!Q127,IF(G123="",0,IF(G123=1,"1,500",IF(G123=2,"1,300",IF(G123=3,"1,100","850")))))))</f>
        <v>0</v>
      </c>
      <c r="R127" s="636" t="str">
        <f>IF(【3】見・旅費!R127="","",【3】見・旅費!R127)</f>
        <v/>
      </c>
      <c r="S127" s="617">
        <f>IF(AND(【3】見・旅費!G123="",G123=""),0,IF(【3】見・旅費!G123&lt;&gt;G123,IF(G123=1,"14,000",IF(G123=2,"12,400",IF(G123=3,"10,300",IF(G123=4,"8,200")))),IF(OR(【3】見・旅費!S127&lt;&gt;"14,000",【3】見・旅費!S127&lt;&gt;"12,400",【3】見・旅費!S127&lt;&gt;"10,300",【3】見・旅費!S127&lt;&gt;"8,200"),【3】見・旅費!S127,IF(G123="",0,IF(G123=1,"14,000",IF(G123=2,"12,400",IF(G123=3,"10,300",IF(G123=4,"8,200",))))))))</f>
        <v>0</v>
      </c>
      <c r="T127" s="636" t="str">
        <f>IF(【3】見・旅費!T127="","",【3】見・旅費!T127)</f>
        <v/>
      </c>
      <c r="U127" s="619">
        <f>IF(AND(R127="",T127=""),0,(SUM(Q127*R127+S127*T127)))</f>
        <v>0</v>
      </c>
      <c r="V127" s="619">
        <f>IF(AND(P127="",U127=""),"",SUM(P127+U127))</f>
        <v>0</v>
      </c>
      <c r="W127" s="1050"/>
      <c r="X127" s="1056"/>
    </row>
    <row r="128" spans="3:24" ht="18.75" customHeight="1">
      <c r="C128" s="1051" t="str">
        <f>IF(【3】見・旅費!C128="","",【3】見・旅費!C128)</f>
        <v/>
      </c>
      <c r="D128" s="1054" t="str">
        <f>IF(【3】見・旅費!D128="","",【3】見・旅費!D128)</f>
        <v/>
      </c>
      <c r="E128" s="1054" t="str">
        <f>IF(【3】見・旅費!E128="","",【3】見・旅費!E128)</f>
        <v/>
      </c>
      <c r="F128" s="1054" t="str">
        <f>IF(【3】見・旅費!F128="","",【3】見・旅費!F128)</f>
        <v/>
      </c>
      <c r="G128" s="1057" t="str">
        <f>IF(【3】見・旅費!G128="","",【3】見・旅費!G128)</f>
        <v/>
      </c>
      <c r="H128" s="1060" t="str">
        <f>IF(【3】見・旅費!H128="","",【3】見・旅費!H128)</f>
        <v/>
      </c>
      <c r="I128" s="620" t="str">
        <f>IF(【3】見・旅費!I128="","",【3】見・旅費!I128)</f>
        <v/>
      </c>
      <c r="J128" s="620" t="str">
        <f>IF(【3】見・旅費!J128="","",【3】見・旅費!J128)</f>
        <v/>
      </c>
      <c r="K128" s="638" t="str">
        <f>IF(【3】見・旅費!K128="","",【3】見・旅費!K128)</f>
        <v/>
      </c>
      <c r="L128" s="621" t="str">
        <f>IF(【3】見・旅費!L128="","",【3】見・旅費!L128)</f>
        <v/>
      </c>
      <c r="M128" s="622" t="str">
        <f>IF(【3】見・旅費!M128="","",【3】見・旅費!M128)</f>
        <v/>
      </c>
      <c r="N128" s="599" t="str">
        <f>IF(I128="","",(SUM(L128:M128)))</f>
        <v/>
      </c>
      <c r="O128" s="332" t="str">
        <f>IF(【3】見・旅費!O128="","",【3】見・旅費!O128)</f>
        <v/>
      </c>
      <c r="P128" s="601" t="str">
        <f t="shared" ref="P128:P131" si="23">IF(O128="","",(IF(O128="",0,(N128*O128))))</f>
        <v/>
      </c>
      <c r="Q128" s="840"/>
      <c r="R128" s="846"/>
      <c r="S128" s="843"/>
      <c r="T128" s="846"/>
      <c r="U128" s="843"/>
      <c r="V128" s="843"/>
      <c r="W128" s="1048"/>
      <c r="X128" s="1054" t="str">
        <f>IF(【3】見・旅費!X128="","",【3】見・旅費!X128)</f>
        <v/>
      </c>
    </row>
    <row r="129" spans="3:24" ht="18.75" customHeight="1">
      <c r="C129" s="1052"/>
      <c r="D129" s="1055"/>
      <c r="E129" s="1055"/>
      <c r="F129" s="1055"/>
      <c r="G129" s="1058"/>
      <c r="H129" s="1061"/>
      <c r="I129" s="623" t="str">
        <f>IF(【3】見・旅費!I129="","",【3】見・旅費!I129)</f>
        <v/>
      </c>
      <c r="J129" s="623" t="str">
        <f>IF(【3】見・旅費!J129="","",【3】見・旅費!J129)</f>
        <v/>
      </c>
      <c r="K129" s="624" t="str">
        <f>IF(【3】見・旅費!K129="","",【3】見・旅費!K129)</f>
        <v/>
      </c>
      <c r="L129" s="625" t="str">
        <f>IF(【3】見・旅費!L129="","",【3】見・旅費!L129)</f>
        <v/>
      </c>
      <c r="M129" s="626" t="str">
        <f>IF(【3】見・旅費!M129="","",【3】見・旅費!M129)</f>
        <v/>
      </c>
      <c r="N129" s="605" t="str">
        <f>IF(I129="","",(SUM(L129:M129)))</f>
        <v/>
      </c>
      <c r="O129" s="627" t="str">
        <f>IF(【3】見・旅費!O129="","",【3】見・旅費!O129)</f>
        <v/>
      </c>
      <c r="P129" s="607" t="str">
        <f t="shared" si="23"/>
        <v/>
      </c>
      <c r="Q129" s="841"/>
      <c r="R129" s="847"/>
      <c r="S129" s="844"/>
      <c r="T129" s="847"/>
      <c r="U129" s="844"/>
      <c r="V129" s="844"/>
      <c r="W129" s="1049"/>
      <c r="X129" s="1055"/>
    </row>
    <row r="130" spans="3:24" ht="18.75" customHeight="1">
      <c r="C130" s="1052"/>
      <c r="D130" s="1055"/>
      <c r="E130" s="1055"/>
      <c r="F130" s="1055"/>
      <c r="G130" s="1058"/>
      <c r="H130" s="1061"/>
      <c r="I130" s="623" t="str">
        <f>IF(【3】見・旅費!I130="","",【3】見・旅費!I130)</f>
        <v/>
      </c>
      <c r="J130" s="623" t="str">
        <f>IF(【3】見・旅費!J130="","",【3】見・旅費!J130)</f>
        <v/>
      </c>
      <c r="K130" s="624" t="str">
        <f>IF(【3】見・旅費!K130="","",【3】見・旅費!K130)</f>
        <v/>
      </c>
      <c r="L130" s="625" t="str">
        <f>IF(【3】見・旅費!L130="","",【3】見・旅費!L130)</f>
        <v/>
      </c>
      <c r="M130" s="626" t="str">
        <f>IF(【3】見・旅費!M130="","",【3】見・旅費!M130)</f>
        <v/>
      </c>
      <c r="N130" s="605" t="str">
        <f>IF(I130="","",(SUM(L130:M130)))</f>
        <v/>
      </c>
      <c r="O130" s="627" t="str">
        <f>IF(【3】見・旅費!O130="","",【3】見・旅費!O130)</f>
        <v/>
      </c>
      <c r="P130" s="607" t="str">
        <f t="shared" si="23"/>
        <v/>
      </c>
      <c r="Q130" s="841"/>
      <c r="R130" s="847"/>
      <c r="S130" s="844"/>
      <c r="T130" s="847"/>
      <c r="U130" s="844"/>
      <c r="V130" s="844"/>
      <c r="W130" s="1049"/>
      <c r="X130" s="1055"/>
    </row>
    <row r="131" spans="3:24" ht="18.75" customHeight="1">
      <c r="C131" s="1052"/>
      <c r="D131" s="1055"/>
      <c r="E131" s="1055"/>
      <c r="F131" s="1055"/>
      <c r="G131" s="1058"/>
      <c r="H131" s="1061"/>
      <c r="I131" s="628" t="str">
        <f>IF(【3】見・旅費!I131="","",【3】見・旅費!I131)</f>
        <v/>
      </c>
      <c r="J131" s="628" t="str">
        <f>IF(【3】見・旅費!J131="","",【3】見・旅費!J131)</f>
        <v/>
      </c>
      <c r="K131" s="629" t="str">
        <f>IF(【3】見・旅費!K131="","",【3】見・旅費!K131)</f>
        <v/>
      </c>
      <c r="L131" s="630" t="str">
        <f>IF(【3】見・旅費!L131="","",【3】見・旅費!L131)</f>
        <v/>
      </c>
      <c r="M131" s="631" t="str">
        <f>IF(【3】見・旅費!M131="","",【3】見・旅費!M131)</f>
        <v/>
      </c>
      <c r="N131" s="605" t="str">
        <f>IF(I131="","",(SUM(L131:M131)))</f>
        <v/>
      </c>
      <c r="O131" s="632" t="str">
        <f>IF(【3】見・旅費!O131="","",【3】見・旅費!O131)</f>
        <v/>
      </c>
      <c r="P131" s="607" t="str">
        <f t="shared" si="23"/>
        <v/>
      </c>
      <c r="Q131" s="842"/>
      <c r="R131" s="848"/>
      <c r="S131" s="845"/>
      <c r="T131" s="848"/>
      <c r="U131" s="845"/>
      <c r="V131" s="845"/>
      <c r="W131" s="1049"/>
      <c r="X131" s="1055"/>
    </row>
    <row r="132" spans="3:24" ht="18.75" customHeight="1">
      <c r="C132" s="1053"/>
      <c r="D132" s="1056"/>
      <c r="E132" s="1056"/>
      <c r="F132" s="1056"/>
      <c r="G132" s="1059"/>
      <c r="H132" s="1062"/>
      <c r="I132" s="608"/>
      <c r="J132" s="608"/>
      <c r="K132" s="610"/>
      <c r="L132" s="633"/>
      <c r="M132" s="634"/>
      <c r="N132" s="612"/>
      <c r="O132" s="696" t="s">
        <v>457</v>
      </c>
      <c r="P132" s="614">
        <f>SUM(P128:P131)</f>
        <v>0</v>
      </c>
      <c r="Q132" s="615">
        <f>IF(AND(【3】見・旅費!G128="",G128=""),0,IF(【3】見・旅費!G128&lt;&gt;G128,IF(G128=1,"1,500",IF(G128=2,"1,300",IF(G128=3,"1,100","850"))),IF(OR(【3】見・旅費!Q132&lt;&gt;"1,500",【3】見・旅費!Q132&lt;&gt;"1,300",【3】見・旅費!Q132&lt;&gt;"1,100",【3】見・旅費!Q132&lt;&gt;"850"),【3】見・旅費!Q132,IF(G128="",0,IF(G128=1,"1,500",IF(G128=2,"1,300",IF(G128=3,"1,100","850")))))))</f>
        <v>0</v>
      </c>
      <c r="R132" s="636" t="str">
        <f>IF(【3】見・旅費!R132="","",【3】見・旅費!R132)</f>
        <v/>
      </c>
      <c r="S132" s="617">
        <f>IF(AND(【3】見・旅費!G128="",G128=""),0,IF(【3】見・旅費!G128&lt;&gt;G128,IF(G128=1,"14,000",IF(G128=2,"12,400",IF(G128=3,"10,300",IF(G128=4,"8,200")))),IF(OR(【3】見・旅費!S132&lt;&gt;"14,000",【3】見・旅費!S132&lt;&gt;"12,400",【3】見・旅費!S132&lt;&gt;"10,300",【3】見・旅費!S132&lt;&gt;"8,200"),【3】見・旅費!S132,IF(G128="",0,IF(G128=1,"14,000",IF(G128=2,"12,400",IF(G128=3,"10,300",IF(G128=4,"8,200",))))))))</f>
        <v>0</v>
      </c>
      <c r="T132" s="636" t="str">
        <f>IF(【3】見・旅費!T132="","",【3】見・旅費!T132)</f>
        <v/>
      </c>
      <c r="U132" s="619">
        <f>IF(AND(R132="",T132=""),0,(SUM(Q132*R132+S132*T132)))</f>
        <v>0</v>
      </c>
      <c r="V132" s="619">
        <f>IF(AND(P132="",U132=""),"",SUM(P132+U132))</f>
        <v>0</v>
      </c>
      <c r="W132" s="1050"/>
      <c r="X132" s="1056"/>
    </row>
    <row r="133" spans="3:24" ht="18.75" customHeight="1">
      <c r="C133" s="1051" t="str">
        <f>IF(【3】見・旅費!C133="","",【3】見・旅費!C133)</f>
        <v/>
      </c>
      <c r="D133" s="1054" t="str">
        <f>IF(【3】見・旅費!D133="","",【3】見・旅費!D133)</f>
        <v/>
      </c>
      <c r="E133" s="1054" t="str">
        <f>IF(【3】見・旅費!E133="","",【3】見・旅費!E133)</f>
        <v/>
      </c>
      <c r="F133" s="1054" t="str">
        <f>IF(【3】見・旅費!F133="","",【3】見・旅費!F133)</f>
        <v/>
      </c>
      <c r="G133" s="1057" t="str">
        <f>IF(【3】見・旅費!G133="","",【3】見・旅費!G133)</f>
        <v/>
      </c>
      <c r="H133" s="1060" t="str">
        <f>IF(【3】見・旅費!H133="","",【3】見・旅費!H133)</f>
        <v/>
      </c>
      <c r="I133" s="620" t="str">
        <f>IF(【3】見・旅費!I133="","",【3】見・旅費!I133)</f>
        <v/>
      </c>
      <c r="J133" s="620" t="str">
        <f>IF(【3】見・旅費!J133="","",【3】見・旅費!J133)</f>
        <v/>
      </c>
      <c r="K133" s="638" t="str">
        <f>IF(【3】見・旅費!K133="","",【3】見・旅費!K133)</f>
        <v/>
      </c>
      <c r="L133" s="621" t="str">
        <f>IF(【3】見・旅費!L133="","",【3】見・旅費!L133)</f>
        <v/>
      </c>
      <c r="M133" s="622" t="str">
        <f>IF(【3】見・旅費!M133="","",【3】見・旅費!M133)</f>
        <v/>
      </c>
      <c r="N133" s="599" t="str">
        <f>IF(I133="","",(SUM(L133:M133)))</f>
        <v/>
      </c>
      <c r="O133" s="332" t="str">
        <f>IF(【3】見・旅費!O133="","",【3】見・旅費!O133)</f>
        <v/>
      </c>
      <c r="P133" s="601" t="str">
        <f t="shared" ref="P133:P136" si="24">IF(O133="","",(IF(O133="",0,(N133*O133))))</f>
        <v/>
      </c>
      <c r="Q133" s="840"/>
      <c r="R133" s="846"/>
      <c r="S133" s="843"/>
      <c r="T133" s="846"/>
      <c r="U133" s="843"/>
      <c r="V133" s="843"/>
      <c r="W133" s="1048"/>
      <c r="X133" s="1054" t="str">
        <f>IF(【3】見・旅費!X133="","",【3】見・旅費!X133)</f>
        <v/>
      </c>
    </row>
    <row r="134" spans="3:24" ht="18.75" customHeight="1">
      <c r="C134" s="1052"/>
      <c r="D134" s="1055"/>
      <c r="E134" s="1055"/>
      <c r="F134" s="1055"/>
      <c r="G134" s="1058"/>
      <c r="H134" s="1061"/>
      <c r="I134" s="623" t="str">
        <f>IF(【3】見・旅費!I134="","",【3】見・旅費!I134)</f>
        <v/>
      </c>
      <c r="J134" s="623" t="str">
        <f>IF(【3】見・旅費!J134="","",【3】見・旅費!J134)</f>
        <v/>
      </c>
      <c r="K134" s="624" t="str">
        <f>IF(【3】見・旅費!K134="","",【3】見・旅費!K134)</f>
        <v/>
      </c>
      <c r="L134" s="625" t="str">
        <f>IF(【3】見・旅費!L134="","",【3】見・旅費!L134)</f>
        <v/>
      </c>
      <c r="M134" s="626" t="str">
        <f>IF(【3】見・旅費!M134="","",【3】見・旅費!M134)</f>
        <v/>
      </c>
      <c r="N134" s="605" t="str">
        <f>IF(I134="","",(SUM(L134:M134)))</f>
        <v/>
      </c>
      <c r="O134" s="627" t="str">
        <f>IF(【3】見・旅費!O134="","",【3】見・旅費!O134)</f>
        <v/>
      </c>
      <c r="P134" s="607" t="str">
        <f t="shared" si="24"/>
        <v/>
      </c>
      <c r="Q134" s="841"/>
      <c r="R134" s="847"/>
      <c r="S134" s="844"/>
      <c r="T134" s="847"/>
      <c r="U134" s="844"/>
      <c r="V134" s="844"/>
      <c r="W134" s="1049"/>
      <c r="X134" s="1055"/>
    </row>
    <row r="135" spans="3:24" ht="18.75" customHeight="1">
      <c r="C135" s="1052"/>
      <c r="D135" s="1055"/>
      <c r="E135" s="1055"/>
      <c r="F135" s="1055"/>
      <c r="G135" s="1058"/>
      <c r="H135" s="1061"/>
      <c r="I135" s="623" t="str">
        <f>IF(【3】見・旅費!I135="","",【3】見・旅費!I135)</f>
        <v/>
      </c>
      <c r="J135" s="623" t="str">
        <f>IF(【3】見・旅費!J135="","",【3】見・旅費!J135)</f>
        <v/>
      </c>
      <c r="K135" s="624" t="str">
        <f>IF(【3】見・旅費!K135="","",【3】見・旅費!K135)</f>
        <v/>
      </c>
      <c r="L135" s="625" t="str">
        <f>IF(【3】見・旅費!L135="","",【3】見・旅費!L135)</f>
        <v/>
      </c>
      <c r="M135" s="626" t="str">
        <f>IF(【3】見・旅費!M135="","",【3】見・旅費!M135)</f>
        <v/>
      </c>
      <c r="N135" s="605" t="str">
        <f>IF(I135="","",(SUM(L135:M135)))</f>
        <v/>
      </c>
      <c r="O135" s="627" t="str">
        <f>IF(【3】見・旅費!O135="","",【3】見・旅費!O135)</f>
        <v/>
      </c>
      <c r="P135" s="607" t="str">
        <f t="shared" si="24"/>
        <v/>
      </c>
      <c r="Q135" s="841"/>
      <c r="R135" s="847"/>
      <c r="S135" s="844"/>
      <c r="T135" s="847"/>
      <c r="U135" s="844"/>
      <c r="V135" s="844"/>
      <c r="W135" s="1049"/>
      <c r="X135" s="1055"/>
    </row>
    <row r="136" spans="3:24" ht="18.75" customHeight="1">
      <c r="C136" s="1052"/>
      <c r="D136" s="1055"/>
      <c r="E136" s="1055"/>
      <c r="F136" s="1055"/>
      <c r="G136" s="1058"/>
      <c r="H136" s="1061"/>
      <c r="I136" s="628" t="str">
        <f>IF(【3】見・旅費!I136="","",【3】見・旅費!I136)</f>
        <v/>
      </c>
      <c r="J136" s="628" t="str">
        <f>IF(【3】見・旅費!J136="","",【3】見・旅費!J136)</f>
        <v/>
      </c>
      <c r="K136" s="629" t="str">
        <f>IF(【3】見・旅費!K136="","",【3】見・旅費!K136)</f>
        <v/>
      </c>
      <c r="L136" s="630" t="str">
        <f>IF(【3】見・旅費!L136="","",【3】見・旅費!L136)</f>
        <v/>
      </c>
      <c r="M136" s="631" t="str">
        <f>IF(【3】見・旅費!M136="","",【3】見・旅費!M136)</f>
        <v/>
      </c>
      <c r="N136" s="605" t="str">
        <f>IF(I136="","",(SUM(L136:M136)))</f>
        <v/>
      </c>
      <c r="O136" s="632" t="str">
        <f>IF(【3】見・旅費!O136="","",【3】見・旅費!O136)</f>
        <v/>
      </c>
      <c r="P136" s="607" t="str">
        <f t="shared" si="24"/>
        <v/>
      </c>
      <c r="Q136" s="842"/>
      <c r="R136" s="848"/>
      <c r="S136" s="845"/>
      <c r="T136" s="848"/>
      <c r="U136" s="845"/>
      <c r="V136" s="845"/>
      <c r="W136" s="1049"/>
      <c r="X136" s="1055"/>
    </row>
    <row r="137" spans="3:24" ht="18.75" customHeight="1">
      <c r="C137" s="1053"/>
      <c r="D137" s="1056"/>
      <c r="E137" s="1056"/>
      <c r="F137" s="1056"/>
      <c r="G137" s="1059"/>
      <c r="H137" s="1062"/>
      <c r="I137" s="608"/>
      <c r="J137" s="608"/>
      <c r="K137" s="610"/>
      <c r="L137" s="633"/>
      <c r="M137" s="634"/>
      <c r="N137" s="612"/>
      <c r="O137" s="696" t="s">
        <v>457</v>
      </c>
      <c r="P137" s="614">
        <f>SUM(P133:P136)</f>
        <v>0</v>
      </c>
      <c r="Q137" s="615">
        <f>IF(AND(【3】見・旅費!G133="",G133=""),0,IF(【3】見・旅費!G133&lt;&gt;G133,IF(G133=1,"1,500",IF(G133=2,"1,300",IF(G133=3,"1,100","850"))),IF(OR(【3】見・旅費!Q137&lt;&gt;"1,500",【3】見・旅費!Q137&lt;&gt;"1,300",【3】見・旅費!Q137&lt;&gt;"1,100",【3】見・旅費!Q137&lt;&gt;"850"),【3】見・旅費!Q137,IF(G133="",0,IF(G133=1,"1,500",IF(G133=2,"1,300",IF(G133=3,"1,100","850")))))))</f>
        <v>0</v>
      </c>
      <c r="R137" s="636" t="str">
        <f>IF(【3】見・旅費!R137="","",【3】見・旅費!R137)</f>
        <v/>
      </c>
      <c r="S137" s="617">
        <f>IF(AND(【3】見・旅費!G133="",G133=""),0,IF(【3】見・旅費!G133&lt;&gt;G133,IF(G133=1,"14,000",IF(G133=2,"12,400",IF(G133=3,"10,300",IF(G133=4,"8,200")))),IF(OR(【3】見・旅費!S137&lt;&gt;"14,000",【3】見・旅費!S137&lt;&gt;"12,400",【3】見・旅費!S137&lt;&gt;"10,300",【3】見・旅費!S137&lt;&gt;"8,200"),【3】見・旅費!S137,IF(G133="",0,IF(G133=1,"14,000",IF(G133=2,"12,400",IF(G133=3,"10,300",IF(G133=4,"8,200",))))))))</f>
        <v>0</v>
      </c>
      <c r="T137" s="636" t="str">
        <f>IF(【3】見・旅費!T137="","",【3】見・旅費!T137)</f>
        <v/>
      </c>
      <c r="U137" s="619">
        <f>IF(AND(R137="",T137=""),0,(SUM(Q137*R137+S137*T137)))</f>
        <v>0</v>
      </c>
      <c r="V137" s="619">
        <f>IF(AND(P137="",U137=""),"",SUM(P137+U137))</f>
        <v>0</v>
      </c>
      <c r="W137" s="1050"/>
      <c r="X137" s="1056"/>
    </row>
    <row r="138" spans="3:24" ht="18.75" customHeight="1">
      <c r="C138" s="1051" t="str">
        <f>IF(【3】見・旅費!C138="","",【3】見・旅費!C138)</f>
        <v/>
      </c>
      <c r="D138" s="1054" t="str">
        <f>IF(【3】見・旅費!D138="","",【3】見・旅費!D138)</f>
        <v/>
      </c>
      <c r="E138" s="1054" t="str">
        <f>IF(【3】見・旅費!E138="","",【3】見・旅費!E138)</f>
        <v/>
      </c>
      <c r="F138" s="1054" t="str">
        <f>IF(【3】見・旅費!F138="","",【3】見・旅費!F138)</f>
        <v/>
      </c>
      <c r="G138" s="1057" t="str">
        <f>IF(【3】見・旅費!G138="","",【3】見・旅費!G138)</f>
        <v/>
      </c>
      <c r="H138" s="1060" t="str">
        <f>IF(【3】見・旅費!H138="","",【3】見・旅費!H138)</f>
        <v/>
      </c>
      <c r="I138" s="620" t="str">
        <f>IF(【3】見・旅費!I138="","",【3】見・旅費!I138)</f>
        <v/>
      </c>
      <c r="J138" s="620" t="str">
        <f>IF(【3】見・旅費!J138="","",【3】見・旅費!J138)</f>
        <v/>
      </c>
      <c r="K138" s="638" t="str">
        <f>IF(【3】見・旅費!K138="","",【3】見・旅費!K138)</f>
        <v/>
      </c>
      <c r="L138" s="621" t="str">
        <f>IF(【3】見・旅費!L138="","",【3】見・旅費!L138)</f>
        <v/>
      </c>
      <c r="M138" s="622" t="str">
        <f>IF(【3】見・旅費!M138="","",【3】見・旅費!M138)</f>
        <v/>
      </c>
      <c r="N138" s="599" t="str">
        <f>IF(I138="","",(SUM(L138:M138)))</f>
        <v/>
      </c>
      <c r="O138" s="332" t="str">
        <f>IF(【3】見・旅費!O138="","",【3】見・旅費!O138)</f>
        <v/>
      </c>
      <c r="P138" s="601" t="str">
        <f t="shared" ref="P138:P141" si="25">IF(O138="","",(IF(O138="",0,(N138*O138))))</f>
        <v/>
      </c>
      <c r="Q138" s="840"/>
      <c r="R138" s="846"/>
      <c r="S138" s="843"/>
      <c r="T138" s="846"/>
      <c r="U138" s="843"/>
      <c r="V138" s="843"/>
      <c r="W138" s="1048"/>
      <c r="X138" s="1054" t="str">
        <f>IF(【3】見・旅費!X138="","",【3】見・旅費!X138)</f>
        <v/>
      </c>
    </row>
    <row r="139" spans="3:24" ht="18.75" customHeight="1">
      <c r="C139" s="1052"/>
      <c r="D139" s="1055"/>
      <c r="E139" s="1055"/>
      <c r="F139" s="1055"/>
      <c r="G139" s="1058"/>
      <c r="H139" s="1061"/>
      <c r="I139" s="623" t="str">
        <f>IF(【3】見・旅費!I139="","",【3】見・旅費!I139)</f>
        <v/>
      </c>
      <c r="J139" s="623" t="str">
        <f>IF(【3】見・旅費!J139="","",【3】見・旅費!J139)</f>
        <v/>
      </c>
      <c r="K139" s="624" t="str">
        <f>IF(【3】見・旅費!K139="","",【3】見・旅費!K139)</f>
        <v/>
      </c>
      <c r="L139" s="625" t="str">
        <f>IF(【3】見・旅費!L139="","",【3】見・旅費!L139)</f>
        <v/>
      </c>
      <c r="M139" s="626" t="str">
        <f>IF(【3】見・旅費!M139="","",【3】見・旅費!M139)</f>
        <v/>
      </c>
      <c r="N139" s="605" t="str">
        <f>IF(I139="","",(SUM(L139:M139)))</f>
        <v/>
      </c>
      <c r="O139" s="627" t="str">
        <f>IF(【3】見・旅費!O139="","",【3】見・旅費!O139)</f>
        <v/>
      </c>
      <c r="P139" s="607" t="str">
        <f t="shared" si="25"/>
        <v/>
      </c>
      <c r="Q139" s="841"/>
      <c r="R139" s="847"/>
      <c r="S139" s="844"/>
      <c r="T139" s="847"/>
      <c r="U139" s="844"/>
      <c r="V139" s="844"/>
      <c r="W139" s="1049"/>
      <c r="X139" s="1055"/>
    </row>
    <row r="140" spans="3:24" ht="18.75" customHeight="1">
      <c r="C140" s="1052"/>
      <c r="D140" s="1055"/>
      <c r="E140" s="1055"/>
      <c r="F140" s="1055"/>
      <c r="G140" s="1058"/>
      <c r="H140" s="1061"/>
      <c r="I140" s="623" t="str">
        <f>IF(【3】見・旅費!I140="","",【3】見・旅費!I140)</f>
        <v/>
      </c>
      <c r="J140" s="623" t="str">
        <f>IF(【3】見・旅費!J140="","",【3】見・旅費!J140)</f>
        <v/>
      </c>
      <c r="K140" s="624" t="str">
        <f>IF(【3】見・旅費!K140="","",【3】見・旅費!K140)</f>
        <v/>
      </c>
      <c r="L140" s="625" t="str">
        <f>IF(【3】見・旅費!L140="","",【3】見・旅費!L140)</f>
        <v/>
      </c>
      <c r="M140" s="626" t="str">
        <f>IF(【3】見・旅費!M140="","",【3】見・旅費!M140)</f>
        <v/>
      </c>
      <c r="N140" s="605" t="str">
        <f>IF(I140="","",(SUM(L140:M140)))</f>
        <v/>
      </c>
      <c r="O140" s="627" t="str">
        <f>IF(【3】見・旅費!O140="","",【3】見・旅費!O140)</f>
        <v/>
      </c>
      <c r="P140" s="607" t="str">
        <f t="shared" si="25"/>
        <v/>
      </c>
      <c r="Q140" s="841"/>
      <c r="R140" s="847"/>
      <c r="S140" s="844"/>
      <c r="T140" s="847"/>
      <c r="U140" s="844"/>
      <c r="V140" s="844"/>
      <c r="W140" s="1049"/>
      <c r="X140" s="1055"/>
    </row>
    <row r="141" spans="3:24" ht="18.75" customHeight="1">
      <c r="C141" s="1052"/>
      <c r="D141" s="1055"/>
      <c r="E141" s="1055"/>
      <c r="F141" s="1055"/>
      <c r="G141" s="1058"/>
      <c r="H141" s="1061"/>
      <c r="I141" s="628" t="str">
        <f>IF(【3】見・旅費!I141="","",【3】見・旅費!I141)</f>
        <v/>
      </c>
      <c r="J141" s="628" t="str">
        <f>IF(【3】見・旅費!J141="","",【3】見・旅費!J141)</f>
        <v/>
      </c>
      <c r="K141" s="629" t="str">
        <f>IF(【3】見・旅費!K141="","",【3】見・旅費!K141)</f>
        <v/>
      </c>
      <c r="L141" s="630" t="str">
        <f>IF(【3】見・旅費!L141="","",【3】見・旅費!L141)</f>
        <v/>
      </c>
      <c r="M141" s="631" t="str">
        <f>IF(【3】見・旅費!M141="","",【3】見・旅費!M141)</f>
        <v/>
      </c>
      <c r="N141" s="605" t="str">
        <f>IF(I141="","",(SUM(L141:M141)))</f>
        <v/>
      </c>
      <c r="O141" s="632" t="str">
        <f>IF(【3】見・旅費!O141="","",【3】見・旅費!O141)</f>
        <v/>
      </c>
      <c r="P141" s="607" t="str">
        <f t="shared" si="25"/>
        <v/>
      </c>
      <c r="Q141" s="842"/>
      <c r="R141" s="848"/>
      <c r="S141" s="845"/>
      <c r="T141" s="848"/>
      <c r="U141" s="845"/>
      <c r="V141" s="845"/>
      <c r="W141" s="1049"/>
      <c r="X141" s="1055"/>
    </row>
    <row r="142" spans="3:24" ht="18.75" customHeight="1">
      <c r="C142" s="1053"/>
      <c r="D142" s="1056"/>
      <c r="E142" s="1056"/>
      <c r="F142" s="1056"/>
      <c r="G142" s="1059"/>
      <c r="H142" s="1062"/>
      <c r="I142" s="608"/>
      <c r="J142" s="608"/>
      <c r="K142" s="610"/>
      <c r="L142" s="633"/>
      <c r="M142" s="634"/>
      <c r="N142" s="612"/>
      <c r="O142" s="696" t="s">
        <v>457</v>
      </c>
      <c r="P142" s="614">
        <f>SUM(P138:P141)</f>
        <v>0</v>
      </c>
      <c r="Q142" s="615">
        <f>IF(AND(【3】見・旅費!G138="",G138=""),0,IF(【3】見・旅費!G138&lt;&gt;G138,IF(G138=1,"1,500",IF(G138=2,"1,300",IF(G138=3,"1,100","850"))),IF(OR(【3】見・旅費!Q142&lt;&gt;"1,500",【3】見・旅費!Q142&lt;&gt;"1,300",【3】見・旅費!Q142&lt;&gt;"1,100",【3】見・旅費!Q142&lt;&gt;"850"),【3】見・旅費!Q142,IF(G138="",0,IF(G138=1,"1,500",IF(G138=2,"1,300",IF(G138=3,"1,100","850")))))))</f>
        <v>0</v>
      </c>
      <c r="R142" s="636" t="str">
        <f>IF(【3】見・旅費!R142="","",【3】見・旅費!R142)</f>
        <v/>
      </c>
      <c r="S142" s="617">
        <f>IF(AND(【3】見・旅費!G138="",G138=""),0,IF(【3】見・旅費!G138&lt;&gt;G138,IF(G138=1,"14,000",IF(G138=2,"12,400",IF(G138=3,"10,300",IF(G138=4,"8,200")))),IF(OR(【3】見・旅費!S142&lt;&gt;"14,000",【3】見・旅費!S142&lt;&gt;"12,400",【3】見・旅費!S142&lt;&gt;"10,300",【3】見・旅費!S142&lt;&gt;"8,200"),【3】見・旅費!S142,IF(G138="",0,IF(G138=1,"14,000",IF(G138=2,"12,400",IF(G138=3,"10,300",IF(G138=4,"8,200",))))))))</f>
        <v>0</v>
      </c>
      <c r="T142" s="636" t="str">
        <f>IF(【3】見・旅費!T142="","",【3】見・旅費!T142)</f>
        <v/>
      </c>
      <c r="U142" s="619">
        <f>IF(AND(R142="",T142=""),0,(SUM(Q142*R142+S142*T142)))</f>
        <v>0</v>
      </c>
      <c r="V142" s="619">
        <f>IF(AND(P142="",U142=""),"",SUM(P142+U142))</f>
        <v>0</v>
      </c>
      <c r="W142" s="1050"/>
      <c r="X142" s="1056"/>
    </row>
    <row r="143" spans="3:24" ht="18.75" customHeight="1">
      <c r="C143" s="1051" t="str">
        <f>IF(【3】見・旅費!C143="","",【3】見・旅費!C143)</f>
        <v/>
      </c>
      <c r="D143" s="1054" t="str">
        <f>IF(【3】見・旅費!D143="","",【3】見・旅費!D143)</f>
        <v/>
      </c>
      <c r="E143" s="1054" t="str">
        <f>IF(【3】見・旅費!E143="","",【3】見・旅費!E143)</f>
        <v/>
      </c>
      <c r="F143" s="1054" t="str">
        <f>IF(【3】見・旅費!F143="","",【3】見・旅費!F143)</f>
        <v/>
      </c>
      <c r="G143" s="1057" t="str">
        <f>IF(【3】見・旅費!G143="","",【3】見・旅費!G143)</f>
        <v/>
      </c>
      <c r="H143" s="1060" t="str">
        <f>IF(【3】見・旅費!H143="","",【3】見・旅費!H143)</f>
        <v/>
      </c>
      <c r="I143" s="620" t="str">
        <f>IF(【3】見・旅費!I143="","",【3】見・旅費!I143)</f>
        <v/>
      </c>
      <c r="J143" s="620" t="str">
        <f>IF(【3】見・旅費!J143="","",【3】見・旅費!J143)</f>
        <v/>
      </c>
      <c r="K143" s="638" t="str">
        <f>IF(【3】見・旅費!K143="","",【3】見・旅費!K143)</f>
        <v/>
      </c>
      <c r="L143" s="621" t="str">
        <f>IF(【3】見・旅費!L143="","",【3】見・旅費!L143)</f>
        <v/>
      </c>
      <c r="M143" s="622" t="str">
        <f>IF(【3】見・旅費!M143="","",【3】見・旅費!M143)</f>
        <v/>
      </c>
      <c r="N143" s="599" t="str">
        <f>IF(I143="","",(SUM(L143:M143)))</f>
        <v/>
      </c>
      <c r="O143" s="332" t="str">
        <f>IF(【3】見・旅費!O143="","",【3】見・旅費!O143)</f>
        <v/>
      </c>
      <c r="P143" s="601" t="str">
        <f t="shared" ref="P143:P146" si="26">IF(O143="","",(IF(O143="",0,(N143*O143))))</f>
        <v/>
      </c>
      <c r="Q143" s="840"/>
      <c r="R143" s="846"/>
      <c r="S143" s="843"/>
      <c r="T143" s="846"/>
      <c r="U143" s="843"/>
      <c r="V143" s="843"/>
      <c r="W143" s="1048"/>
      <c r="X143" s="1054" t="str">
        <f>IF(【3】見・旅費!X143="","",【3】見・旅費!X143)</f>
        <v/>
      </c>
    </row>
    <row r="144" spans="3:24" ht="18.75" customHeight="1">
      <c r="C144" s="1052"/>
      <c r="D144" s="1055"/>
      <c r="E144" s="1055"/>
      <c r="F144" s="1055"/>
      <c r="G144" s="1058"/>
      <c r="H144" s="1061"/>
      <c r="I144" s="623" t="str">
        <f>IF(【3】見・旅費!I144="","",【3】見・旅費!I144)</f>
        <v/>
      </c>
      <c r="J144" s="623" t="str">
        <f>IF(【3】見・旅費!J144="","",【3】見・旅費!J144)</f>
        <v/>
      </c>
      <c r="K144" s="624" t="str">
        <f>IF(【3】見・旅費!K144="","",【3】見・旅費!K144)</f>
        <v/>
      </c>
      <c r="L144" s="625" t="str">
        <f>IF(【3】見・旅費!L144="","",【3】見・旅費!L144)</f>
        <v/>
      </c>
      <c r="M144" s="626" t="str">
        <f>IF(【3】見・旅費!M144="","",【3】見・旅費!M144)</f>
        <v/>
      </c>
      <c r="N144" s="605" t="str">
        <f>IF(I144="","",(SUM(L144:M144)))</f>
        <v/>
      </c>
      <c r="O144" s="627" t="str">
        <f>IF(【3】見・旅費!O144="","",【3】見・旅費!O144)</f>
        <v/>
      </c>
      <c r="P144" s="607" t="str">
        <f t="shared" si="26"/>
        <v/>
      </c>
      <c r="Q144" s="841"/>
      <c r="R144" s="847"/>
      <c r="S144" s="844"/>
      <c r="T144" s="847"/>
      <c r="U144" s="844"/>
      <c r="V144" s="844"/>
      <c r="W144" s="1049"/>
      <c r="X144" s="1055"/>
    </row>
    <row r="145" spans="3:24" ht="18.75" customHeight="1">
      <c r="C145" s="1052"/>
      <c r="D145" s="1055"/>
      <c r="E145" s="1055"/>
      <c r="F145" s="1055"/>
      <c r="G145" s="1058"/>
      <c r="H145" s="1061"/>
      <c r="I145" s="623" t="str">
        <f>IF(【3】見・旅費!I145="","",【3】見・旅費!I145)</f>
        <v/>
      </c>
      <c r="J145" s="623" t="str">
        <f>IF(【3】見・旅費!J145="","",【3】見・旅費!J145)</f>
        <v/>
      </c>
      <c r="K145" s="624" t="str">
        <f>IF(【3】見・旅費!K145="","",【3】見・旅費!K145)</f>
        <v/>
      </c>
      <c r="L145" s="625" t="str">
        <f>IF(【3】見・旅費!L145="","",【3】見・旅費!L145)</f>
        <v/>
      </c>
      <c r="M145" s="626" t="str">
        <f>IF(【3】見・旅費!M145="","",【3】見・旅費!M145)</f>
        <v/>
      </c>
      <c r="N145" s="605" t="str">
        <f>IF(I145="","",(SUM(L145:M145)))</f>
        <v/>
      </c>
      <c r="O145" s="627" t="str">
        <f>IF(【3】見・旅費!O145="","",【3】見・旅費!O145)</f>
        <v/>
      </c>
      <c r="P145" s="607" t="str">
        <f t="shared" si="26"/>
        <v/>
      </c>
      <c r="Q145" s="841"/>
      <c r="R145" s="847"/>
      <c r="S145" s="844"/>
      <c r="T145" s="847"/>
      <c r="U145" s="844"/>
      <c r="V145" s="844"/>
      <c r="W145" s="1049"/>
      <c r="X145" s="1055"/>
    </row>
    <row r="146" spans="3:24" ht="18.75" customHeight="1">
      <c r="C146" s="1052"/>
      <c r="D146" s="1055"/>
      <c r="E146" s="1055"/>
      <c r="F146" s="1055"/>
      <c r="G146" s="1058"/>
      <c r="H146" s="1061"/>
      <c r="I146" s="628" t="str">
        <f>IF(【3】見・旅費!I146="","",【3】見・旅費!I146)</f>
        <v/>
      </c>
      <c r="J146" s="628" t="str">
        <f>IF(【3】見・旅費!J146="","",【3】見・旅費!J146)</f>
        <v/>
      </c>
      <c r="K146" s="629" t="str">
        <f>IF(【3】見・旅費!K146="","",【3】見・旅費!K146)</f>
        <v/>
      </c>
      <c r="L146" s="630" t="str">
        <f>IF(【3】見・旅費!L146="","",【3】見・旅費!L146)</f>
        <v/>
      </c>
      <c r="M146" s="631" t="str">
        <f>IF(【3】見・旅費!M146="","",【3】見・旅費!M146)</f>
        <v/>
      </c>
      <c r="N146" s="605" t="str">
        <f>IF(I146="","",(SUM(L146:M146)))</f>
        <v/>
      </c>
      <c r="O146" s="632" t="str">
        <f>IF(【3】見・旅費!O146="","",【3】見・旅費!O146)</f>
        <v/>
      </c>
      <c r="P146" s="607" t="str">
        <f t="shared" si="26"/>
        <v/>
      </c>
      <c r="Q146" s="842"/>
      <c r="R146" s="848"/>
      <c r="S146" s="845"/>
      <c r="T146" s="848"/>
      <c r="U146" s="845"/>
      <c r="V146" s="845"/>
      <c r="W146" s="1049"/>
      <c r="X146" s="1055"/>
    </row>
    <row r="147" spans="3:24" ht="18.75" customHeight="1">
      <c r="C147" s="1053"/>
      <c r="D147" s="1056"/>
      <c r="E147" s="1056"/>
      <c r="F147" s="1056"/>
      <c r="G147" s="1059"/>
      <c r="H147" s="1062"/>
      <c r="I147" s="608"/>
      <c r="J147" s="608"/>
      <c r="K147" s="610"/>
      <c r="L147" s="633"/>
      <c r="M147" s="634"/>
      <c r="N147" s="612"/>
      <c r="O147" s="696" t="s">
        <v>457</v>
      </c>
      <c r="P147" s="614">
        <f>SUM(P143:P146)</f>
        <v>0</v>
      </c>
      <c r="Q147" s="615">
        <f>IF(AND(【3】見・旅費!G143="",G143=""),0,IF(【3】見・旅費!G143&lt;&gt;G143,IF(G143=1,"1,500",IF(G143=2,"1,300",IF(G143=3,"1,100","850"))),IF(OR(【3】見・旅費!Q147&lt;&gt;"1,500",【3】見・旅費!Q147&lt;&gt;"1,300",【3】見・旅費!Q147&lt;&gt;"1,100",【3】見・旅費!Q147&lt;&gt;"850"),【3】見・旅費!Q147,IF(G143="",0,IF(G143=1,"1,500",IF(G143=2,"1,300",IF(G143=3,"1,100","850")))))))</f>
        <v>0</v>
      </c>
      <c r="R147" s="636" t="str">
        <f>IF(【3】見・旅費!R147="","",【3】見・旅費!R147)</f>
        <v/>
      </c>
      <c r="S147" s="617">
        <f>IF(AND(【3】見・旅費!G143="",G143=""),0,IF(【3】見・旅費!G143&lt;&gt;G143,IF(G143=1,"14,000",IF(G143=2,"12,400",IF(G143=3,"10,300",IF(G143=4,"8,200")))),IF(OR(【3】見・旅費!S147&lt;&gt;"14,000",【3】見・旅費!S147&lt;&gt;"12,400",【3】見・旅費!S147&lt;&gt;"10,300",【3】見・旅費!S147&lt;&gt;"8,200"),【3】見・旅費!S147,IF(G143="",0,IF(G143=1,"14,000",IF(G143=2,"12,400",IF(G143=3,"10,300",IF(G143=4,"8,200",))))))))</f>
        <v>0</v>
      </c>
      <c r="T147" s="636" t="str">
        <f>IF(【3】見・旅費!T147="","",【3】見・旅費!T147)</f>
        <v/>
      </c>
      <c r="U147" s="619">
        <f>IF(AND(R147="",T147=""),0,(SUM(Q147*R147+S147*T147)))</f>
        <v>0</v>
      </c>
      <c r="V147" s="619">
        <f>IF(AND(P147="",U147=""),"",SUM(P147+U147))</f>
        <v>0</v>
      </c>
      <c r="W147" s="1050"/>
      <c r="X147" s="1056"/>
    </row>
    <row r="148" spans="3:24" ht="18.75" customHeight="1">
      <c r="C148" s="1051" t="str">
        <f>IF(【3】見・旅費!C148="","",【3】見・旅費!C148)</f>
        <v/>
      </c>
      <c r="D148" s="1054" t="str">
        <f>IF(【3】見・旅費!D148="","",【3】見・旅費!D148)</f>
        <v/>
      </c>
      <c r="E148" s="1054" t="str">
        <f>IF(【3】見・旅費!E148="","",【3】見・旅費!E148)</f>
        <v/>
      </c>
      <c r="F148" s="1054" t="str">
        <f>IF(【3】見・旅費!F148="","",【3】見・旅費!F148)</f>
        <v/>
      </c>
      <c r="G148" s="1057" t="str">
        <f>IF(【3】見・旅費!G148="","",【3】見・旅費!G148)</f>
        <v/>
      </c>
      <c r="H148" s="1060" t="str">
        <f>IF(【3】見・旅費!H148="","",【3】見・旅費!H148)</f>
        <v/>
      </c>
      <c r="I148" s="620" t="str">
        <f>IF(【3】見・旅費!I148="","",【3】見・旅費!I148)</f>
        <v/>
      </c>
      <c r="J148" s="620" t="str">
        <f>IF(【3】見・旅費!J148="","",【3】見・旅費!J148)</f>
        <v/>
      </c>
      <c r="K148" s="638" t="str">
        <f>IF(【3】見・旅費!K148="","",【3】見・旅費!K148)</f>
        <v/>
      </c>
      <c r="L148" s="621" t="str">
        <f>IF(【3】見・旅費!L148="","",【3】見・旅費!L148)</f>
        <v/>
      </c>
      <c r="M148" s="622" t="str">
        <f>IF(【3】見・旅費!M148="","",【3】見・旅費!M148)</f>
        <v/>
      </c>
      <c r="N148" s="599" t="str">
        <f>IF(I148="","",(SUM(L148:M148)))</f>
        <v/>
      </c>
      <c r="O148" s="332" t="str">
        <f>IF(【3】見・旅費!O148="","",【3】見・旅費!O148)</f>
        <v/>
      </c>
      <c r="P148" s="601" t="str">
        <f t="shared" ref="P148:P151" si="27">IF(O148="","",(IF(O148="",0,(N148*O148))))</f>
        <v/>
      </c>
      <c r="Q148" s="840"/>
      <c r="R148" s="846"/>
      <c r="S148" s="843"/>
      <c r="T148" s="846"/>
      <c r="U148" s="843"/>
      <c r="V148" s="843"/>
      <c r="W148" s="1048"/>
      <c r="X148" s="1054" t="str">
        <f>IF(【3】見・旅費!X148="","",【3】見・旅費!X148)</f>
        <v/>
      </c>
    </row>
    <row r="149" spans="3:24" ht="18.75" customHeight="1">
      <c r="C149" s="1052"/>
      <c r="D149" s="1055"/>
      <c r="E149" s="1055"/>
      <c r="F149" s="1055"/>
      <c r="G149" s="1058"/>
      <c r="H149" s="1061"/>
      <c r="I149" s="623" t="str">
        <f>IF(【3】見・旅費!I149="","",【3】見・旅費!I149)</f>
        <v/>
      </c>
      <c r="J149" s="623" t="str">
        <f>IF(【3】見・旅費!J149="","",【3】見・旅費!J149)</f>
        <v/>
      </c>
      <c r="K149" s="624" t="str">
        <f>IF(【3】見・旅費!K149="","",【3】見・旅費!K149)</f>
        <v/>
      </c>
      <c r="L149" s="625" t="str">
        <f>IF(【3】見・旅費!L149="","",【3】見・旅費!L149)</f>
        <v/>
      </c>
      <c r="M149" s="626" t="str">
        <f>IF(【3】見・旅費!M149="","",【3】見・旅費!M149)</f>
        <v/>
      </c>
      <c r="N149" s="605" t="str">
        <f>IF(I149="","",(SUM(L149:M149)))</f>
        <v/>
      </c>
      <c r="O149" s="627" t="str">
        <f>IF(【3】見・旅費!O149="","",【3】見・旅費!O149)</f>
        <v/>
      </c>
      <c r="P149" s="607" t="str">
        <f t="shared" si="27"/>
        <v/>
      </c>
      <c r="Q149" s="841"/>
      <c r="R149" s="847"/>
      <c r="S149" s="844"/>
      <c r="T149" s="847"/>
      <c r="U149" s="844"/>
      <c r="V149" s="844"/>
      <c r="W149" s="1049"/>
      <c r="X149" s="1055"/>
    </row>
    <row r="150" spans="3:24" ht="18.75" customHeight="1">
      <c r="C150" s="1052"/>
      <c r="D150" s="1055"/>
      <c r="E150" s="1055"/>
      <c r="F150" s="1055"/>
      <c r="G150" s="1058"/>
      <c r="H150" s="1061"/>
      <c r="I150" s="623" t="str">
        <f>IF(【3】見・旅費!I150="","",【3】見・旅費!I150)</f>
        <v/>
      </c>
      <c r="J150" s="623" t="str">
        <f>IF(【3】見・旅費!J150="","",【3】見・旅費!J150)</f>
        <v/>
      </c>
      <c r="K150" s="624" t="str">
        <f>IF(【3】見・旅費!K150="","",【3】見・旅費!K150)</f>
        <v/>
      </c>
      <c r="L150" s="625" t="str">
        <f>IF(【3】見・旅費!L150="","",【3】見・旅費!L150)</f>
        <v/>
      </c>
      <c r="M150" s="626" t="str">
        <f>IF(【3】見・旅費!M150="","",【3】見・旅費!M150)</f>
        <v/>
      </c>
      <c r="N150" s="605" t="str">
        <f>IF(I150="","",(SUM(L150:M150)))</f>
        <v/>
      </c>
      <c r="O150" s="627" t="str">
        <f>IF(【3】見・旅費!O150="","",【3】見・旅費!O150)</f>
        <v/>
      </c>
      <c r="P150" s="607" t="str">
        <f t="shared" si="27"/>
        <v/>
      </c>
      <c r="Q150" s="841"/>
      <c r="R150" s="847"/>
      <c r="S150" s="844"/>
      <c r="T150" s="847"/>
      <c r="U150" s="844"/>
      <c r="V150" s="844"/>
      <c r="W150" s="1049"/>
      <c r="X150" s="1055"/>
    </row>
    <row r="151" spans="3:24" ht="18.75" customHeight="1">
      <c r="C151" s="1052"/>
      <c r="D151" s="1055"/>
      <c r="E151" s="1055"/>
      <c r="F151" s="1055"/>
      <c r="G151" s="1058"/>
      <c r="H151" s="1061"/>
      <c r="I151" s="628" t="str">
        <f>IF(【3】見・旅費!I151="","",【3】見・旅費!I151)</f>
        <v/>
      </c>
      <c r="J151" s="628" t="str">
        <f>IF(【3】見・旅費!J151="","",【3】見・旅費!J151)</f>
        <v/>
      </c>
      <c r="K151" s="629" t="str">
        <f>IF(【3】見・旅費!K151="","",【3】見・旅費!K151)</f>
        <v/>
      </c>
      <c r="L151" s="630" t="str">
        <f>IF(【3】見・旅費!L151="","",【3】見・旅費!L151)</f>
        <v/>
      </c>
      <c r="M151" s="631" t="str">
        <f>IF(【3】見・旅費!M151="","",【3】見・旅費!M151)</f>
        <v/>
      </c>
      <c r="N151" s="605" t="str">
        <f>IF(I151="","",(SUM(L151:M151)))</f>
        <v/>
      </c>
      <c r="O151" s="632" t="str">
        <f>IF(【3】見・旅費!O151="","",【3】見・旅費!O151)</f>
        <v/>
      </c>
      <c r="P151" s="607" t="str">
        <f t="shared" si="27"/>
        <v/>
      </c>
      <c r="Q151" s="842"/>
      <c r="R151" s="848"/>
      <c r="S151" s="845"/>
      <c r="T151" s="848"/>
      <c r="U151" s="845"/>
      <c r="V151" s="845"/>
      <c r="W151" s="1049"/>
      <c r="X151" s="1055"/>
    </row>
    <row r="152" spans="3:24" ht="18.75" customHeight="1">
      <c r="C152" s="1053"/>
      <c r="D152" s="1056"/>
      <c r="E152" s="1056"/>
      <c r="F152" s="1056"/>
      <c r="G152" s="1059"/>
      <c r="H152" s="1062"/>
      <c r="I152" s="608"/>
      <c r="J152" s="608"/>
      <c r="K152" s="610"/>
      <c r="L152" s="633"/>
      <c r="M152" s="634"/>
      <c r="N152" s="612"/>
      <c r="O152" s="696" t="s">
        <v>457</v>
      </c>
      <c r="P152" s="614">
        <f>SUM(P148:P151)</f>
        <v>0</v>
      </c>
      <c r="Q152" s="615">
        <f>IF(AND(【3】見・旅費!G148="",G148=""),0,IF(【3】見・旅費!G148&lt;&gt;G148,IF(G148=1,"1,500",IF(G148=2,"1,300",IF(G148=3,"1,100","850"))),IF(OR(【3】見・旅費!Q152&lt;&gt;"1,500",【3】見・旅費!Q152&lt;&gt;"1,300",【3】見・旅費!Q152&lt;&gt;"1,100",【3】見・旅費!Q152&lt;&gt;"850"),【3】見・旅費!Q152,IF(G148="",0,IF(G148=1,"1,500",IF(G148=2,"1,300",IF(G148=3,"1,100","850")))))))</f>
        <v>0</v>
      </c>
      <c r="R152" s="636" t="str">
        <f>IF(【3】見・旅費!R152="","",【3】見・旅費!R152)</f>
        <v/>
      </c>
      <c r="S152" s="617">
        <f>IF(AND(【3】見・旅費!G148="",G148=""),0,IF(【3】見・旅費!G148&lt;&gt;G148,IF(G148=1,"14,000",IF(G148=2,"12,400",IF(G148=3,"10,300",IF(G148=4,"8,200")))),IF(OR(【3】見・旅費!S152&lt;&gt;"14,000",【3】見・旅費!S152&lt;&gt;"12,400",【3】見・旅費!S152&lt;&gt;"10,300",【3】見・旅費!S152&lt;&gt;"8,200"),【3】見・旅費!S152,IF(G148="",0,IF(G148=1,"14,000",IF(G148=2,"12,400",IF(G148=3,"10,300",IF(G148=4,"8,200",))))))))</f>
        <v>0</v>
      </c>
      <c r="T152" s="636" t="str">
        <f>IF(【3】見・旅費!T152="","",【3】見・旅費!T152)</f>
        <v/>
      </c>
      <c r="U152" s="619">
        <f>IF(AND(R152="",T152=""),0,(SUM(Q152*R152+S152*T152)))</f>
        <v>0</v>
      </c>
      <c r="V152" s="619">
        <f>IF(AND(P152="",U152=""),"",SUM(P152+U152))</f>
        <v>0</v>
      </c>
      <c r="W152" s="1050"/>
      <c r="X152" s="1056"/>
    </row>
    <row r="153" spans="3:24" ht="18.75" customHeight="1">
      <c r="C153" s="1051" t="str">
        <f>IF(【3】見・旅費!C153="","",【3】見・旅費!C153)</f>
        <v/>
      </c>
      <c r="D153" s="1054" t="str">
        <f>IF(【3】見・旅費!D153="","",【3】見・旅費!D153)</f>
        <v/>
      </c>
      <c r="E153" s="1054" t="str">
        <f>IF(【3】見・旅費!E153="","",【3】見・旅費!E153)</f>
        <v/>
      </c>
      <c r="F153" s="1054" t="str">
        <f>IF(【3】見・旅費!F153="","",【3】見・旅費!F153)</f>
        <v/>
      </c>
      <c r="G153" s="1057" t="str">
        <f>IF(【3】見・旅費!G153="","",【3】見・旅費!G153)</f>
        <v/>
      </c>
      <c r="H153" s="1060" t="str">
        <f>IF(【3】見・旅費!H153="","",【3】見・旅費!H153)</f>
        <v/>
      </c>
      <c r="I153" s="620" t="str">
        <f>IF(【3】見・旅費!I153="","",【3】見・旅費!I153)</f>
        <v/>
      </c>
      <c r="J153" s="620" t="str">
        <f>IF(【3】見・旅費!J153="","",【3】見・旅費!J153)</f>
        <v/>
      </c>
      <c r="K153" s="638" t="str">
        <f>IF(【3】見・旅費!K153="","",【3】見・旅費!K153)</f>
        <v/>
      </c>
      <c r="L153" s="621" t="str">
        <f>IF(【3】見・旅費!L153="","",【3】見・旅費!L153)</f>
        <v/>
      </c>
      <c r="M153" s="622" t="str">
        <f>IF(【3】見・旅費!M153="","",【3】見・旅費!M153)</f>
        <v/>
      </c>
      <c r="N153" s="599" t="str">
        <f>IF(I153="","",(SUM(L153:M153)))</f>
        <v/>
      </c>
      <c r="O153" s="332" t="str">
        <f>IF(【3】見・旅費!O153="","",【3】見・旅費!O153)</f>
        <v/>
      </c>
      <c r="P153" s="601" t="str">
        <f t="shared" ref="P153:P156" si="28">IF(O153="","",(IF(O153="",0,(N153*O153))))</f>
        <v/>
      </c>
      <c r="Q153" s="840"/>
      <c r="R153" s="846"/>
      <c r="S153" s="843"/>
      <c r="T153" s="846"/>
      <c r="U153" s="843"/>
      <c r="V153" s="843"/>
      <c r="W153" s="1048"/>
      <c r="X153" s="1054" t="str">
        <f>IF(【3】見・旅費!X153="","",【3】見・旅費!X153)</f>
        <v/>
      </c>
    </row>
    <row r="154" spans="3:24" ht="18.75" customHeight="1">
      <c r="C154" s="1052"/>
      <c r="D154" s="1055"/>
      <c r="E154" s="1055"/>
      <c r="F154" s="1055"/>
      <c r="G154" s="1058"/>
      <c r="H154" s="1061"/>
      <c r="I154" s="623" t="str">
        <f>IF(【3】見・旅費!I154="","",【3】見・旅費!I154)</f>
        <v/>
      </c>
      <c r="J154" s="623" t="str">
        <f>IF(【3】見・旅費!J154="","",【3】見・旅費!J154)</f>
        <v/>
      </c>
      <c r="K154" s="624" t="str">
        <f>IF(【3】見・旅費!K154="","",【3】見・旅費!K154)</f>
        <v/>
      </c>
      <c r="L154" s="625" t="str">
        <f>IF(【3】見・旅費!L154="","",【3】見・旅費!L154)</f>
        <v/>
      </c>
      <c r="M154" s="626" t="str">
        <f>IF(【3】見・旅費!M154="","",【3】見・旅費!M154)</f>
        <v/>
      </c>
      <c r="N154" s="605" t="str">
        <f>IF(I154="","",(SUM(L154:M154)))</f>
        <v/>
      </c>
      <c r="O154" s="627" t="str">
        <f>IF(【3】見・旅費!O154="","",【3】見・旅費!O154)</f>
        <v/>
      </c>
      <c r="P154" s="607" t="str">
        <f t="shared" si="28"/>
        <v/>
      </c>
      <c r="Q154" s="841"/>
      <c r="R154" s="847"/>
      <c r="S154" s="844"/>
      <c r="T154" s="847"/>
      <c r="U154" s="844"/>
      <c r="V154" s="844"/>
      <c r="W154" s="1049"/>
      <c r="X154" s="1055"/>
    </row>
    <row r="155" spans="3:24" ht="18.75" customHeight="1">
      <c r="C155" s="1052"/>
      <c r="D155" s="1055"/>
      <c r="E155" s="1055"/>
      <c r="F155" s="1055"/>
      <c r="G155" s="1058"/>
      <c r="H155" s="1061"/>
      <c r="I155" s="623" t="str">
        <f>IF(【3】見・旅費!I155="","",【3】見・旅費!I155)</f>
        <v/>
      </c>
      <c r="J155" s="623" t="str">
        <f>IF(【3】見・旅費!J155="","",【3】見・旅費!J155)</f>
        <v/>
      </c>
      <c r="K155" s="624" t="str">
        <f>IF(【3】見・旅費!K155="","",【3】見・旅費!K155)</f>
        <v/>
      </c>
      <c r="L155" s="625" t="str">
        <f>IF(【3】見・旅費!L155="","",【3】見・旅費!L155)</f>
        <v/>
      </c>
      <c r="M155" s="626" t="str">
        <f>IF(【3】見・旅費!M155="","",【3】見・旅費!M155)</f>
        <v/>
      </c>
      <c r="N155" s="605" t="str">
        <f>IF(I155="","",(SUM(L155:M155)))</f>
        <v/>
      </c>
      <c r="O155" s="627" t="str">
        <f>IF(【3】見・旅費!O155="","",【3】見・旅費!O155)</f>
        <v/>
      </c>
      <c r="P155" s="607" t="str">
        <f t="shared" si="28"/>
        <v/>
      </c>
      <c r="Q155" s="841"/>
      <c r="R155" s="847"/>
      <c r="S155" s="844"/>
      <c r="T155" s="847"/>
      <c r="U155" s="844"/>
      <c r="V155" s="844"/>
      <c r="W155" s="1049"/>
      <c r="X155" s="1055"/>
    </row>
    <row r="156" spans="3:24" ht="18.75" customHeight="1">
      <c r="C156" s="1052"/>
      <c r="D156" s="1055"/>
      <c r="E156" s="1055"/>
      <c r="F156" s="1055"/>
      <c r="G156" s="1058"/>
      <c r="H156" s="1061"/>
      <c r="I156" s="628" t="str">
        <f>IF(【3】見・旅費!I156="","",【3】見・旅費!I156)</f>
        <v/>
      </c>
      <c r="J156" s="628" t="str">
        <f>IF(【3】見・旅費!J156="","",【3】見・旅費!J156)</f>
        <v/>
      </c>
      <c r="K156" s="629" t="str">
        <f>IF(【3】見・旅費!K156="","",【3】見・旅費!K156)</f>
        <v/>
      </c>
      <c r="L156" s="630" t="str">
        <f>IF(【3】見・旅費!L156="","",【3】見・旅費!L156)</f>
        <v/>
      </c>
      <c r="M156" s="631" t="str">
        <f>IF(【3】見・旅費!M156="","",【3】見・旅費!M156)</f>
        <v/>
      </c>
      <c r="N156" s="605" t="str">
        <f>IF(I156="","",(SUM(L156:M156)))</f>
        <v/>
      </c>
      <c r="O156" s="632" t="str">
        <f>IF(【3】見・旅費!O156="","",【3】見・旅費!O156)</f>
        <v/>
      </c>
      <c r="P156" s="607" t="str">
        <f t="shared" si="28"/>
        <v/>
      </c>
      <c r="Q156" s="842"/>
      <c r="R156" s="848"/>
      <c r="S156" s="845"/>
      <c r="T156" s="848"/>
      <c r="U156" s="845"/>
      <c r="V156" s="845"/>
      <c r="W156" s="1049"/>
      <c r="X156" s="1055"/>
    </row>
    <row r="157" spans="3:24" ht="18.75" customHeight="1">
      <c r="C157" s="1053"/>
      <c r="D157" s="1056"/>
      <c r="E157" s="1056"/>
      <c r="F157" s="1056"/>
      <c r="G157" s="1059"/>
      <c r="H157" s="1062"/>
      <c r="I157" s="608"/>
      <c r="J157" s="608"/>
      <c r="K157" s="610"/>
      <c r="L157" s="633"/>
      <c r="M157" s="634"/>
      <c r="N157" s="612"/>
      <c r="O157" s="696" t="s">
        <v>457</v>
      </c>
      <c r="P157" s="614">
        <f>SUM(P153:P156)</f>
        <v>0</v>
      </c>
      <c r="Q157" s="615">
        <f>IF(AND(【3】見・旅費!G153="",G153=""),0,IF(【3】見・旅費!G153&lt;&gt;G153,IF(G153=1,"1,500",IF(G153=2,"1,300",IF(G153=3,"1,100","850"))),IF(OR(【3】見・旅費!Q157&lt;&gt;"1,500",【3】見・旅費!Q157&lt;&gt;"1,300",【3】見・旅費!Q157&lt;&gt;"1,100",【3】見・旅費!Q157&lt;&gt;"850"),【3】見・旅費!Q157,IF(G153="",0,IF(G153=1,"1,500",IF(G153=2,"1,300",IF(G153=3,"1,100","850")))))))</f>
        <v>0</v>
      </c>
      <c r="R157" s="636" t="str">
        <f>IF(【3】見・旅費!R157="","",【3】見・旅費!R157)</f>
        <v/>
      </c>
      <c r="S157" s="617">
        <f>IF(AND(【3】見・旅費!G153="",G153=""),0,IF(【3】見・旅費!G153&lt;&gt;G153,IF(G153=1,"14,000",IF(G153=2,"12,400",IF(G153=3,"10,300",IF(G153=4,"8,200")))),IF(OR(【3】見・旅費!S157&lt;&gt;"14,000",【3】見・旅費!S157&lt;&gt;"12,400",【3】見・旅費!S157&lt;&gt;"10,300",【3】見・旅費!S157&lt;&gt;"8,200"),【3】見・旅費!S157,IF(G153="",0,IF(G153=1,"14,000",IF(G153=2,"12,400",IF(G153=3,"10,300",IF(G153=4,"8,200",))))))))</f>
        <v>0</v>
      </c>
      <c r="T157" s="636" t="str">
        <f>IF(【3】見・旅費!T157="","",【3】見・旅費!T157)</f>
        <v/>
      </c>
      <c r="U157" s="619">
        <f>IF(AND(R157="",T157=""),0,(SUM(Q157*R157+S157*T157)))</f>
        <v>0</v>
      </c>
      <c r="V157" s="619">
        <f>IF(AND(P157="",U157=""),"",SUM(P157+U157))</f>
        <v>0</v>
      </c>
      <c r="W157" s="1050"/>
      <c r="X157" s="1056"/>
    </row>
    <row r="158" spans="3:24" ht="18.75" customHeight="1">
      <c r="C158" s="1051" t="str">
        <f>IF(【3】見・旅費!C158="","",【3】見・旅費!C158)</f>
        <v/>
      </c>
      <c r="D158" s="1054" t="str">
        <f>IF(【3】見・旅費!D158="","",【3】見・旅費!D158)</f>
        <v/>
      </c>
      <c r="E158" s="1054" t="str">
        <f>IF(【3】見・旅費!E158="","",【3】見・旅費!E158)</f>
        <v/>
      </c>
      <c r="F158" s="1054" t="str">
        <f>IF(【3】見・旅費!F158="","",【3】見・旅費!F158)</f>
        <v/>
      </c>
      <c r="G158" s="1057" t="str">
        <f>IF(【3】見・旅費!G158="","",【3】見・旅費!G158)</f>
        <v/>
      </c>
      <c r="H158" s="1060" t="str">
        <f>IF(【3】見・旅費!H158="","",【3】見・旅費!H158)</f>
        <v/>
      </c>
      <c r="I158" s="620" t="str">
        <f>IF(【3】見・旅費!I158="","",【3】見・旅費!I158)</f>
        <v/>
      </c>
      <c r="J158" s="620" t="str">
        <f>IF(【3】見・旅費!J158="","",【3】見・旅費!J158)</f>
        <v/>
      </c>
      <c r="K158" s="638" t="str">
        <f>IF(【3】見・旅費!K158="","",【3】見・旅費!K158)</f>
        <v/>
      </c>
      <c r="L158" s="621" t="str">
        <f>IF(【3】見・旅費!L158="","",【3】見・旅費!L158)</f>
        <v/>
      </c>
      <c r="M158" s="622" t="str">
        <f>IF(【3】見・旅費!M158="","",【3】見・旅費!M158)</f>
        <v/>
      </c>
      <c r="N158" s="599" t="str">
        <f>IF(I158="","",(SUM(L158:M158)))</f>
        <v/>
      </c>
      <c r="O158" s="332" t="str">
        <f>IF(【3】見・旅費!O158="","",【3】見・旅費!O158)</f>
        <v/>
      </c>
      <c r="P158" s="601" t="str">
        <f t="shared" ref="P158:P161" si="29">IF(O158="","",(IF(O158="",0,(N158*O158))))</f>
        <v/>
      </c>
      <c r="Q158" s="840"/>
      <c r="R158" s="846"/>
      <c r="S158" s="843"/>
      <c r="T158" s="846"/>
      <c r="U158" s="843"/>
      <c r="V158" s="843"/>
      <c r="W158" s="1048"/>
      <c r="X158" s="1054" t="str">
        <f>IF(【3】見・旅費!X158="","",【3】見・旅費!X158)</f>
        <v/>
      </c>
    </row>
    <row r="159" spans="3:24" ht="18.75" customHeight="1">
      <c r="C159" s="1052"/>
      <c r="D159" s="1055"/>
      <c r="E159" s="1055"/>
      <c r="F159" s="1055"/>
      <c r="G159" s="1058"/>
      <c r="H159" s="1061"/>
      <c r="I159" s="623" t="str">
        <f>IF(【3】見・旅費!I159="","",【3】見・旅費!I159)</f>
        <v/>
      </c>
      <c r="J159" s="623" t="str">
        <f>IF(【3】見・旅費!J159="","",【3】見・旅費!J159)</f>
        <v/>
      </c>
      <c r="K159" s="624" t="str">
        <f>IF(【3】見・旅費!K159="","",【3】見・旅費!K159)</f>
        <v/>
      </c>
      <c r="L159" s="625" t="str">
        <f>IF(【3】見・旅費!L159="","",【3】見・旅費!L159)</f>
        <v/>
      </c>
      <c r="M159" s="626" t="str">
        <f>IF(【3】見・旅費!M159="","",【3】見・旅費!M159)</f>
        <v/>
      </c>
      <c r="N159" s="605" t="str">
        <f>IF(I159="","",(SUM(L159:M159)))</f>
        <v/>
      </c>
      <c r="O159" s="627" t="str">
        <f>IF(【3】見・旅費!O159="","",【3】見・旅費!O159)</f>
        <v/>
      </c>
      <c r="P159" s="607" t="str">
        <f t="shared" si="29"/>
        <v/>
      </c>
      <c r="Q159" s="841"/>
      <c r="R159" s="847"/>
      <c r="S159" s="844"/>
      <c r="T159" s="847"/>
      <c r="U159" s="844"/>
      <c r="V159" s="844"/>
      <c r="W159" s="1049"/>
      <c r="X159" s="1055"/>
    </row>
    <row r="160" spans="3:24" ht="18.75" customHeight="1">
      <c r="C160" s="1052"/>
      <c r="D160" s="1055"/>
      <c r="E160" s="1055"/>
      <c r="F160" s="1055"/>
      <c r="G160" s="1058"/>
      <c r="H160" s="1061"/>
      <c r="I160" s="623" t="str">
        <f>IF(【3】見・旅費!I160="","",【3】見・旅費!I160)</f>
        <v/>
      </c>
      <c r="J160" s="623" t="str">
        <f>IF(【3】見・旅費!J160="","",【3】見・旅費!J160)</f>
        <v/>
      </c>
      <c r="K160" s="624" t="str">
        <f>IF(【3】見・旅費!K160="","",【3】見・旅費!K160)</f>
        <v/>
      </c>
      <c r="L160" s="625" t="str">
        <f>IF(【3】見・旅費!L160="","",【3】見・旅費!L160)</f>
        <v/>
      </c>
      <c r="M160" s="626" t="str">
        <f>IF(【3】見・旅費!M160="","",【3】見・旅費!M160)</f>
        <v/>
      </c>
      <c r="N160" s="605" t="str">
        <f>IF(I160="","",(SUM(L160:M160)))</f>
        <v/>
      </c>
      <c r="O160" s="627" t="str">
        <f>IF(【3】見・旅費!O160="","",【3】見・旅費!O160)</f>
        <v/>
      </c>
      <c r="P160" s="607" t="str">
        <f t="shared" si="29"/>
        <v/>
      </c>
      <c r="Q160" s="841"/>
      <c r="R160" s="847"/>
      <c r="S160" s="844"/>
      <c r="T160" s="847"/>
      <c r="U160" s="844"/>
      <c r="V160" s="844"/>
      <c r="W160" s="1049"/>
      <c r="X160" s="1055"/>
    </row>
    <row r="161" spans="3:24" ht="18.75" customHeight="1">
      <c r="C161" s="1052"/>
      <c r="D161" s="1055"/>
      <c r="E161" s="1055"/>
      <c r="F161" s="1055"/>
      <c r="G161" s="1058"/>
      <c r="H161" s="1061"/>
      <c r="I161" s="628" t="str">
        <f>IF(【3】見・旅費!I161="","",【3】見・旅費!I161)</f>
        <v/>
      </c>
      <c r="J161" s="628" t="str">
        <f>IF(【3】見・旅費!J161="","",【3】見・旅費!J161)</f>
        <v/>
      </c>
      <c r="K161" s="629" t="str">
        <f>IF(【3】見・旅費!K161="","",【3】見・旅費!K161)</f>
        <v/>
      </c>
      <c r="L161" s="630" t="str">
        <f>IF(【3】見・旅費!L161="","",【3】見・旅費!L161)</f>
        <v/>
      </c>
      <c r="M161" s="631" t="str">
        <f>IF(【3】見・旅費!M161="","",【3】見・旅費!M161)</f>
        <v/>
      </c>
      <c r="N161" s="605" t="str">
        <f>IF(I161="","",(SUM(L161:M161)))</f>
        <v/>
      </c>
      <c r="O161" s="632" t="str">
        <f>IF(【3】見・旅費!O161="","",【3】見・旅費!O161)</f>
        <v/>
      </c>
      <c r="P161" s="607" t="str">
        <f t="shared" si="29"/>
        <v/>
      </c>
      <c r="Q161" s="842"/>
      <c r="R161" s="848"/>
      <c r="S161" s="845"/>
      <c r="T161" s="848"/>
      <c r="U161" s="845"/>
      <c r="V161" s="845"/>
      <c r="W161" s="1049"/>
      <c r="X161" s="1055"/>
    </row>
    <row r="162" spans="3:24" ht="18.75" customHeight="1">
      <c r="C162" s="1053"/>
      <c r="D162" s="1056"/>
      <c r="E162" s="1056"/>
      <c r="F162" s="1056"/>
      <c r="G162" s="1059"/>
      <c r="H162" s="1062"/>
      <c r="I162" s="608"/>
      <c r="J162" s="608"/>
      <c r="K162" s="610"/>
      <c r="L162" s="633"/>
      <c r="M162" s="634"/>
      <c r="N162" s="612"/>
      <c r="O162" s="696" t="s">
        <v>457</v>
      </c>
      <c r="P162" s="614">
        <f>SUM(P158:P161)</f>
        <v>0</v>
      </c>
      <c r="Q162" s="615">
        <f>IF(AND(【3】見・旅費!G158="",G158=""),0,IF(【3】見・旅費!G158&lt;&gt;G158,IF(G158=1,"1,500",IF(G158=2,"1,300",IF(G158=3,"1,100","850"))),IF(OR(【3】見・旅費!Q162&lt;&gt;"1,500",【3】見・旅費!Q162&lt;&gt;"1,300",【3】見・旅費!Q162&lt;&gt;"1,100",【3】見・旅費!Q162&lt;&gt;"850"),【3】見・旅費!Q162,IF(G158="",0,IF(G158=1,"1,500",IF(G158=2,"1,300",IF(G158=3,"1,100","850")))))))</f>
        <v>0</v>
      </c>
      <c r="R162" s="636" t="str">
        <f>IF(【3】見・旅費!R162="","",【3】見・旅費!R162)</f>
        <v/>
      </c>
      <c r="S162" s="617">
        <f>IF(AND(【3】見・旅費!G158="",G158=""),0,IF(【3】見・旅費!G158&lt;&gt;G158,IF(G158=1,"14,000",IF(G158=2,"12,400",IF(G158=3,"10,300",IF(G158=4,"8,200")))),IF(OR(【3】見・旅費!S162&lt;&gt;"14,000",【3】見・旅費!S162&lt;&gt;"12,400",【3】見・旅費!S162&lt;&gt;"10,300",【3】見・旅費!S162&lt;&gt;"8,200"),【3】見・旅費!S162,IF(G158="",0,IF(G158=1,"14,000",IF(G158=2,"12,400",IF(G158=3,"10,300",IF(G158=4,"8,200",))))))))</f>
        <v>0</v>
      </c>
      <c r="T162" s="636" t="str">
        <f>IF(【3】見・旅費!T162="","",【3】見・旅費!T162)</f>
        <v/>
      </c>
      <c r="U162" s="619">
        <f>IF(AND(R162="",T162=""),0,(SUM(Q162*R162+S162*T162)))</f>
        <v>0</v>
      </c>
      <c r="V162" s="619">
        <f>IF(AND(P162="",U162=""),"",SUM(P162+U162))</f>
        <v>0</v>
      </c>
      <c r="W162" s="1050"/>
      <c r="X162" s="1056"/>
    </row>
    <row r="163" spans="3:24" ht="18.75" customHeight="1">
      <c r="C163" s="1051" t="str">
        <f>IF(【3】見・旅費!C163="","",【3】見・旅費!C163)</f>
        <v/>
      </c>
      <c r="D163" s="1054" t="str">
        <f>IF(【3】見・旅費!D163="","",【3】見・旅費!D163)</f>
        <v/>
      </c>
      <c r="E163" s="1054" t="str">
        <f>IF(【3】見・旅費!E163="","",【3】見・旅費!E163)</f>
        <v/>
      </c>
      <c r="F163" s="1054" t="str">
        <f>IF(【3】見・旅費!F163="","",【3】見・旅費!F163)</f>
        <v/>
      </c>
      <c r="G163" s="1057" t="str">
        <f>IF(【3】見・旅費!G163="","",【3】見・旅費!G163)</f>
        <v/>
      </c>
      <c r="H163" s="1060" t="str">
        <f>IF(【3】見・旅費!H163="","",【3】見・旅費!H163)</f>
        <v/>
      </c>
      <c r="I163" s="620" t="str">
        <f>IF(【3】見・旅費!I163="","",【3】見・旅費!I163)</f>
        <v/>
      </c>
      <c r="J163" s="620" t="str">
        <f>IF(【3】見・旅費!J163="","",【3】見・旅費!J163)</f>
        <v/>
      </c>
      <c r="K163" s="638" t="str">
        <f>IF(【3】見・旅費!K163="","",【3】見・旅費!K163)</f>
        <v/>
      </c>
      <c r="L163" s="621" t="str">
        <f>IF(【3】見・旅費!L163="","",【3】見・旅費!L163)</f>
        <v/>
      </c>
      <c r="M163" s="622" t="str">
        <f>IF(【3】見・旅費!M163="","",【3】見・旅費!M163)</f>
        <v/>
      </c>
      <c r="N163" s="599" t="str">
        <f>IF(I163="","",(SUM(L163:M163)))</f>
        <v/>
      </c>
      <c r="O163" s="332" t="str">
        <f>IF(【3】見・旅費!O163="","",【3】見・旅費!O163)</f>
        <v/>
      </c>
      <c r="P163" s="601" t="str">
        <f t="shared" ref="P163:P166" si="30">IF(O163="","",(IF(O163="",0,(N163*O163))))</f>
        <v/>
      </c>
      <c r="Q163" s="840"/>
      <c r="R163" s="846"/>
      <c r="S163" s="843"/>
      <c r="T163" s="846"/>
      <c r="U163" s="843"/>
      <c r="V163" s="843"/>
      <c r="W163" s="1048"/>
      <c r="X163" s="1054" t="str">
        <f>IF(【3】見・旅費!X163="","",【3】見・旅費!X163)</f>
        <v/>
      </c>
    </row>
    <row r="164" spans="3:24" ht="18.75" customHeight="1">
      <c r="C164" s="1052"/>
      <c r="D164" s="1055"/>
      <c r="E164" s="1055"/>
      <c r="F164" s="1055"/>
      <c r="G164" s="1058"/>
      <c r="H164" s="1061"/>
      <c r="I164" s="623" t="str">
        <f>IF(【3】見・旅費!I164="","",【3】見・旅費!I164)</f>
        <v/>
      </c>
      <c r="J164" s="623" t="str">
        <f>IF(【3】見・旅費!J164="","",【3】見・旅費!J164)</f>
        <v/>
      </c>
      <c r="K164" s="624" t="str">
        <f>IF(【3】見・旅費!K164="","",【3】見・旅費!K164)</f>
        <v/>
      </c>
      <c r="L164" s="625" t="str">
        <f>IF(【3】見・旅費!L164="","",【3】見・旅費!L164)</f>
        <v/>
      </c>
      <c r="M164" s="626" t="str">
        <f>IF(【3】見・旅費!M164="","",【3】見・旅費!M164)</f>
        <v/>
      </c>
      <c r="N164" s="605" t="str">
        <f>IF(I164="","",(SUM(L164:M164)))</f>
        <v/>
      </c>
      <c r="O164" s="627" t="str">
        <f>IF(【3】見・旅費!O164="","",【3】見・旅費!O164)</f>
        <v/>
      </c>
      <c r="P164" s="607" t="str">
        <f t="shared" si="30"/>
        <v/>
      </c>
      <c r="Q164" s="841"/>
      <c r="R164" s="847"/>
      <c r="S164" s="844"/>
      <c r="T164" s="847"/>
      <c r="U164" s="844"/>
      <c r="V164" s="844"/>
      <c r="W164" s="1049"/>
      <c r="X164" s="1055"/>
    </row>
    <row r="165" spans="3:24" ht="18.75" customHeight="1">
      <c r="C165" s="1052"/>
      <c r="D165" s="1055"/>
      <c r="E165" s="1055"/>
      <c r="F165" s="1055"/>
      <c r="G165" s="1058"/>
      <c r="H165" s="1061"/>
      <c r="I165" s="623" t="str">
        <f>IF(【3】見・旅費!I165="","",【3】見・旅費!I165)</f>
        <v/>
      </c>
      <c r="J165" s="623" t="str">
        <f>IF(【3】見・旅費!J165="","",【3】見・旅費!J165)</f>
        <v/>
      </c>
      <c r="K165" s="624" t="str">
        <f>IF(【3】見・旅費!K165="","",【3】見・旅費!K165)</f>
        <v/>
      </c>
      <c r="L165" s="625" t="str">
        <f>IF(【3】見・旅費!L165="","",【3】見・旅費!L165)</f>
        <v/>
      </c>
      <c r="M165" s="626" t="str">
        <f>IF(【3】見・旅費!M165="","",【3】見・旅費!M165)</f>
        <v/>
      </c>
      <c r="N165" s="605" t="str">
        <f>IF(I165="","",(SUM(L165:M165)))</f>
        <v/>
      </c>
      <c r="O165" s="627" t="str">
        <f>IF(【3】見・旅費!O165="","",【3】見・旅費!O165)</f>
        <v/>
      </c>
      <c r="P165" s="607" t="str">
        <f t="shared" si="30"/>
        <v/>
      </c>
      <c r="Q165" s="841"/>
      <c r="R165" s="847"/>
      <c r="S165" s="844"/>
      <c r="T165" s="847"/>
      <c r="U165" s="844"/>
      <c r="V165" s="844"/>
      <c r="W165" s="1049"/>
      <c r="X165" s="1055"/>
    </row>
    <row r="166" spans="3:24" ht="18.75" customHeight="1">
      <c r="C166" s="1052"/>
      <c r="D166" s="1055"/>
      <c r="E166" s="1055"/>
      <c r="F166" s="1055"/>
      <c r="G166" s="1058"/>
      <c r="H166" s="1061"/>
      <c r="I166" s="628" t="str">
        <f>IF(【3】見・旅費!I166="","",【3】見・旅費!I166)</f>
        <v/>
      </c>
      <c r="J166" s="628" t="str">
        <f>IF(【3】見・旅費!J166="","",【3】見・旅費!J166)</f>
        <v/>
      </c>
      <c r="K166" s="629" t="str">
        <f>IF(【3】見・旅費!K166="","",【3】見・旅費!K166)</f>
        <v/>
      </c>
      <c r="L166" s="630" t="str">
        <f>IF(【3】見・旅費!L166="","",【3】見・旅費!L166)</f>
        <v/>
      </c>
      <c r="M166" s="631" t="str">
        <f>IF(【3】見・旅費!M166="","",【3】見・旅費!M166)</f>
        <v/>
      </c>
      <c r="N166" s="605" t="str">
        <f>IF(I166="","",(SUM(L166:M166)))</f>
        <v/>
      </c>
      <c r="O166" s="632" t="str">
        <f>IF(【3】見・旅費!O166="","",【3】見・旅費!O166)</f>
        <v/>
      </c>
      <c r="P166" s="607" t="str">
        <f t="shared" si="30"/>
        <v/>
      </c>
      <c r="Q166" s="842"/>
      <c r="R166" s="848"/>
      <c r="S166" s="845"/>
      <c r="T166" s="848"/>
      <c r="U166" s="845"/>
      <c r="V166" s="845"/>
      <c r="W166" s="1049"/>
      <c r="X166" s="1055"/>
    </row>
    <row r="167" spans="3:24" ht="18.75" customHeight="1">
      <c r="C167" s="1053"/>
      <c r="D167" s="1056"/>
      <c r="E167" s="1056"/>
      <c r="F167" s="1056"/>
      <c r="G167" s="1059"/>
      <c r="H167" s="1062"/>
      <c r="I167" s="608"/>
      <c r="J167" s="608"/>
      <c r="K167" s="610"/>
      <c r="L167" s="633"/>
      <c r="M167" s="634"/>
      <c r="N167" s="612"/>
      <c r="O167" s="696" t="s">
        <v>457</v>
      </c>
      <c r="P167" s="614">
        <f>SUM(P163:P166)</f>
        <v>0</v>
      </c>
      <c r="Q167" s="615">
        <f>IF(AND(【3】見・旅費!G163="",G163=""),0,IF(【3】見・旅費!G163&lt;&gt;G163,IF(G163=1,"1,500",IF(G163=2,"1,300",IF(G163=3,"1,100","850"))),IF(OR(【3】見・旅費!Q167&lt;&gt;"1,500",【3】見・旅費!Q167&lt;&gt;"1,300",【3】見・旅費!Q167&lt;&gt;"1,100",【3】見・旅費!Q167&lt;&gt;"850"),【3】見・旅費!Q167,IF(G163="",0,IF(G163=1,"1,500",IF(G163=2,"1,300",IF(G163=3,"1,100","850")))))))</f>
        <v>0</v>
      </c>
      <c r="R167" s="636" t="str">
        <f>IF(【3】見・旅費!R167="","",【3】見・旅費!R167)</f>
        <v/>
      </c>
      <c r="S167" s="617">
        <f>IF(AND(【3】見・旅費!G163="",G163=""),0,IF(【3】見・旅費!G163&lt;&gt;G163,IF(G163=1,"14,000",IF(G163=2,"12,400",IF(G163=3,"10,300",IF(G163=4,"8,200")))),IF(OR(【3】見・旅費!S167&lt;&gt;"14,000",【3】見・旅費!S167&lt;&gt;"12,400",【3】見・旅費!S167&lt;&gt;"10,300",【3】見・旅費!S167&lt;&gt;"8,200"),【3】見・旅費!S167,IF(G163="",0,IF(G163=1,"14,000",IF(G163=2,"12,400",IF(G163=3,"10,300",IF(G163=4,"8,200",))))))))</f>
        <v>0</v>
      </c>
      <c r="T167" s="636" t="str">
        <f>IF(【3】見・旅費!T167="","",【3】見・旅費!T167)</f>
        <v/>
      </c>
      <c r="U167" s="619">
        <f>IF(AND(R167="",T167=""),0,(SUM(Q167*R167+S167*T167)))</f>
        <v>0</v>
      </c>
      <c r="V167" s="619">
        <f>IF(AND(P167="",U167=""),"",SUM(P167+U167))</f>
        <v>0</v>
      </c>
      <c r="W167" s="1050"/>
      <c r="X167" s="1056"/>
    </row>
    <row r="168" spans="3:24" ht="18.75" customHeight="1">
      <c r="C168" s="1051" t="str">
        <f>IF(【3】見・旅費!C168="","",【3】見・旅費!C168)</f>
        <v/>
      </c>
      <c r="D168" s="1054" t="str">
        <f>IF(【3】見・旅費!D168="","",【3】見・旅費!D168)</f>
        <v/>
      </c>
      <c r="E168" s="1054" t="str">
        <f>IF(【3】見・旅費!E168="","",【3】見・旅費!E168)</f>
        <v/>
      </c>
      <c r="F168" s="1054" t="str">
        <f>IF(【3】見・旅費!F168="","",【3】見・旅費!F168)</f>
        <v/>
      </c>
      <c r="G168" s="1057" t="str">
        <f>IF(【3】見・旅費!G168="","",【3】見・旅費!G168)</f>
        <v/>
      </c>
      <c r="H168" s="1060" t="str">
        <f>IF(【3】見・旅費!H168="","",【3】見・旅費!H168)</f>
        <v/>
      </c>
      <c r="I168" s="620" t="str">
        <f>IF(【3】見・旅費!I168="","",【3】見・旅費!I168)</f>
        <v/>
      </c>
      <c r="J168" s="620" t="str">
        <f>IF(【3】見・旅費!J168="","",【3】見・旅費!J168)</f>
        <v/>
      </c>
      <c r="K168" s="638" t="str">
        <f>IF(【3】見・旅費!K168="","",【3】見・旅費!K168)</f>
        <v/>
      </c>
      <c r="L168" s="621" t="str">
        <f>IF(【3】見・旅費!L168="","",【3】見・旅費!L168)</f>
        <v/>
      </c>
      <c r="M168" s="622" t="str">
        <f>IF(【3】見・旅費!M168="","",【3】見・旅費!M168)</f>
        <v/>
      </c>
      <c r="N168" s="599" t="str">
        <f>IF(I168="","",(SUM(L168:M168)))</f>
        <v/>
      </c>
      <c r="O168" s="332" t="str">
        <f>IF(【3】見・旅費!O168="","",【3】見・旅費!O168)</f>
        <v/>
      </c>
      <c r="P168" s="601" t="str">
        <f t="shared" ref="P168:P171" si="31">IF(O168="","",(IF(O168="",0,(N168*O168))))</f>
        <v/>
      </c>
      <c r="Q168" s="840"/>
      <c r="R168" s="846"/>
      <c r="S168" s="843"/>
      <c r="T168" s="846"/>
      <c r="U168" s="843"/>
      <c r="V168" s="843"/>
      <c r="W168" s="1048"/>
      <c r="X168" s="1054" t="str">
        <f>IF(【3】見・旅費!X168="","",【3】見・旅費!X168)</f>
        <v/>
      </c>
    </row>
    <row r="169" spans="3:24" ht="18.75" customHeight="1">
      <c r="C169" s="1052"/>
      <c r="D169" s="1055"/>
      <c r="E169" s="1055"/>
      <c r="F169" s="1055"/>
      <c r="G169" s="1058"/>
      <c r="H169" s="1061"/>
      <c r="I169" s="623" t="str">
        <f>IF(【3】見・旅費!I169="","",【3】見・旅費!I169)</f>
        <v/>
      </c>
      <c r="J169" s="623" t="str">
        <f>IF(【3】見・旅費!J169="","",【3】見・旅費!J169)</f>
        <v/>
      </c>
      <c r="K169" s="624" t="str">
        <f>IF(【3】見・旅費!K169="","",【3】見・旅費!K169)</f>
        <v/>
      </c>
      <c r="L169" s="625" t="str">
        <f>IF(【3】見・旅費!L169="","",【3】見・旅費!L169)</f>
        <v/>
      </c>
      <c r="M169" s="626" t="str">
        <f>IF(【3】見・旅費!M169="","",【3】見・旅費!M169)</f>
        <v/>
      </c>
      <c r="N169" s="605" t="str">
        <f>IF(I169="","",(SUM(L169:M169)))</f>
        <v/>
      </c>
      <c r="O169" s="627" t="str">
        <f>IF(【3】見・旅費!O169="","",【3】見・旅費!O169)</f>
        <v/>
      </c>
      <c r="P169" s="607" t="str">
        <f t="shared" si="31"/>
        <v/>
      </c>
      <c r="Q169" s="841"/>
      <c r="R169" s="847"/>
      <c r="S169" s="844"/>
      <c r="T169" s="847"/>
      <c r="U169" s="844"/>
      <c r="V169" s="844"/>
      <c r="W169" s="1049"/>
      <c r="X169" s="1055"/>
    </row>
    <row r="170" spans="3:24" ht="18.75" customHeight="1">
      <c r="C170" s="1052"/>
      <c r="D170" s="1055"/>
      <c r="E170" s="1055"/>
      <c r="F170" s="1055"/>
      <c r="G170" s="1058"/>
      <c r="H170" s="1061"/>
      <c r="I170" s="623" t="str">
        <f>IF(【3】見・旅費!I170="","",【3】見・旅費!I170)</f>
        <v/>
      </c>
      <c r="J170" s="623" t="str">
        <f>IF(【3】見・旅費!J170="","",【3】見・旅費!J170)</f>
        <v/>
      </c>
      <c r="K170" s="624" t="str">
        <f>IF(【3】見・旅費!K170="","",【3】見・旅費!K170)</f>
        <v/>
      </c>
      <c r="L170" s="625" t="str">
        <f>IF(【3】見・旅費!L170="","",【3】見・旅費!L170)</f>
        <v/>
      </c>
      <c r="M170" s="626" t="str">
        <f>IF(【3】見・旅費!M170="","",【3】見・旅費!M170)</f>
        <v/>
      </c>
      <c r="N170" s="605" t="str">
        <f>IF(I170="","",(SUM(L170:M170)))</f>
        <v/>
      </c>
      <c r="O170" s="627" t="str">
        <f>IF(【3】見・旅費!O170="","",【3】見・旅費!O170)</f>
        <v/>
      </c>
      <c r="P170" s="607" t="str">
        <f t="shared" si="31"/>
        <v/>
      </c>
      <c r="Q170" s="841"/>
      <c r="R170" s="847"/>
      <c r="S170" s="844"/>
      <c r="T170" s="847"/>
      <c r="U170" s="844"/>
      <c r="V170" s="844"/>
      <c r="W170" s="1049"/>
      <c r="X170" s="1055"/>
    </row>
    <row r="171" spans="3:24" ht="18.75" customHeight="1">
      <c r="C171" s="1052"/>
      <c r="D171" s="1055"/>
      <c r="E171" s="1055"/>
      <c r="F171" s="1055"/>
      <c r="G171" s="1058"/>
      <c r="H171" s="1061"/>
      <c r="I171" s="628" t="str">
        <f>IF(【3】見・旅費!I171="","",【3】見・旅費!I171)</f>
        <v/>
      </c>
      <c r="J171" s="628" t="str">
        <f>IF(【3】見・旅費!J171="","",【3】見・旅費!J171)</f>
        <v/>
      </c>
      <c r="K171" s="629" t="str">
        <f>IF(【3】見・旅費!K171="","",【3】見・旅費!K171)</f>
        <v/>
      </c>
      <c r="L171" s="630" t="str">
        <f>IF(【3】見・旅費!L171="","",【3】見・旅費!L171)</f>
        <v/>
      </c>
      <c r="M171" s="631" t="str">
        <f>IF(【3】見・旅費!M171="","",【3】見・旅費!M171)</f>
        <v/>
      </c>
      <c r="N171" s="605" t="str">
        <f>IF(I171="","",(SUM(L171:M171)))</f>
        <v/>
      </c>
      <c r="O171" s="632" t="str">
        <f>IF(【3】見・旅費!O171="","",【3】見・旅費!O171)</f>
        <v/>
      </c>
      <c r="P171" s="607" t="str">
        <f t="shared" si="31"/>
        <v/>
      </c>
      <c r="Q171" s="842"/>
      <c r="R171" s="848"/>
      <c r="S171" s="845"/>
      <c r="T171" s="848"/>
      <c r="U171" s="845"/>
      <c r="V171" s="845"/>
      <c r="W171" s="1049"/>
      <c r="X171" s="1055"/>
    </row>
    <row r="172" spans="3:24" ht="18.75" customHeight="1">
      <c r="C172" s="1053"/>
      <c r="D172" s="1056"/>
      <c r="E172" s="1056"/>
      <c r="F172" s="1056"/>
      <c r="G172" s="1059"/>
      <c r="H172" s="1062"/>
      <c r="I172" s="608"/>
      <c r="J172" s="608"/>
      <c r="K172" s="610"/>
      <c r="L172" s="633"/>
      <c r="M172" s="634"/>
      <c r="N172" s="612"/>
      <c r="O172" s="696" t="s">
        <v>457</v>
      </c>
      <c r="P172" s="614">
        <f>SUM(P168:P171)</f>
        <v>0</v>
      </c>
      <c r="Q172" s="615">
        <f>IF(AND(【3】見・旅費!G168="",G168=""),0,IF(【3】見・旅費!G168&lt;&gt;G168,IF(G168=1,"1,500",IF(G168=2,"1,300",IF(G168=3,"1,100","850"))),IF(OR(【3】見・旅費!Q172&lt;&gt;"1,500",【3】見・旅費!Q172&lt;&gt;"1,300",【3】見・旅費!Q172&lt;&gt;"1,100",【3】見・旅費!Q172&lt;&gt;"850"),【3】見・旅費!Q172,IF(G168="",0,IF(G168=1,"1,500",IF(G168=2,"1,300",IF(G168=3,"1,100","850")))))))</f>
        <v>0</v>
      </c>
      <c r="R172" s="636" t="str">
        <f>IF(【3】見・旅費!R172="","",【3】見・旅費!R172)</f>
        <v/>
      </c>
      <c r="S172" s="617">
        <f>IF(AND(【3】見・旅費!G168="",G168=""),0,IF(【3】見・旅費!G168&lt;&gt;G168,IF(G168=1,"14,000",IF(G168=2,"12,400",IF(G168=3,"10,300",IF(G168=4,"8,200")))),IF(OR(【3】見・旅費!S172&lt;&gt;"14,000",【3】見・旅費!S172&lt;&gt;"12,400",【3】見・旅費!S172&lt;&gt;"10,300",【3】見・旅費!S172&lt;&gt;"8,200"),【3】見・旅費!S172,IF(G168="",0,IF(G168=1,"14,000",IF(G168=2,"12,400",IF(G168=3,"10,300",IF(G168=4,"8,200",))))))))</f>
        <v>0</v>
      </c>
      <c r="T172" s="636" t="str">
        <f>IF(【3】見・旅費!T172="","",【3】見・旅費!T172)</f>
        <v/>
      </c>
      <c r="U172" s="619">
        <f>IF(AND(R172="",T172=""),0,(SUM(Q172*R172+S172*T172)))</f>
        <v>0</v>
      </c>
      <c r="V172" s="619">
        <f>IF(AND(P172="",U172=""),"",SUM(P172+U172))</f>
        <v>0</v>
      </c>
      <c r="W172" s="1050"/>
      <c r="X172" s="1056"/>
    </row>
    <row r="173" spans="3:24" ht="18.75" customHeight="1">
      <c r="C173" s="1051" t="str">
        <f>IF(【3】見・旅費!C173="","",【3】見・旅費!C173)</f>
        <v/>
      </c>
      <c r="D173" s="1054" t="str">
        <f>IF(【3】見・旅費!D173="","",【3】見・旅費!D173)</f>
        <v/>
      </c>
      <c r="E173" s="1054" t="str">
        <f>IF(【3】見・旅費!E173="","",【3】見・旅費!E173)</f>
        <v/>
      </c>
      <c r="F173" s="1054" t="str">
        <f>IF(【3】見・旅費!F173="","",【3】見・旅費!F173)</f>
        <v/>
      </c>
      <c r="G173" s="1057" t="str">
        <f>IF(【3】見・旅費!G173="","",【3】見・旅費!G173)</f>
        <v/>
      </c>
      <c r="H173" s="1060" t="str">
        <f>IF(【3】見・旅費!H173="","",【3】見・旅費!H173)</f>
        <v/>
      </c>
      <c r="I173" s="620" t="str">
        <f>IF(【3】見・旅費!I173="","",【3】見・旅費!I173)</f>
        <v/>
      </c>
      <c r="J173" s="620" t="str">
        <f>IF(【3】見・旅費!J173="","",【3】見・旅費!J173)</f>
        <v/>
      </c>
      <c r="K173" s="638" t="str">
        <f>IF(【3】見・旅費!K173="","",【3】見・旅費!K173)</f>
        <v/>
      </c>
      <c r="L173" s="621" t="str">
        <f>IF(【3】見・旅費!L173="","",【3】見・旅費!L173)</f>
        <v/>
      </c>
      <c r="M173" s="622" t="str">
        <f>IF(【3】見・旅費!M173="","",【3】見・旅費!M173)</f>
        <v/>
      </c>
      <c r="N173" s="599" t="str">
        <f>IF(I173="","",(SUM(L173:M173)))</f>
        <v/>
      </c>
      <c r="O173" s="332" t="str">
        <f>IF(【3】見・旅費!O173="","",【3】見・旅費!O173)</f>
        <v/>
      </c>
      <c r="P173" s="601" t="str">
        <f t="shared" ref="P173:P176" si="32">IF(O173="","",(IF(O173="",0,(N173*O173))))</f>
        <v/>
      </c>
      <c r="Q173" s="840"/>
      <c r="R173" s="846"/>
      <c r="S173" s="843"/>
      <c r="T173" s="846"/>
      <c r="U173" s="843"/>
      <c r="V173" s="843"/>
      <c r="W173" s="1048"/>
      <c r="X173" s="1054" t="str">
        <f>IF(【3】見・旅費!X173="","",【3】見・旅費!X173)</f>
        <v/>
      </c>
    </row>
    <row r="174" spans="3:24" ht="18.75" customHeight="1">
      <c r="C174" s="1052"/>
      <c r="D174" s="1055"/>
      <c r="E174" s="1055"/>
      <c r="F174" s="1055"/>
      <c r="G174" s="1058"/>
      <c r="H174" s="1061"/>
      <c r="I174" s="623" t="str">
        <f>IF(【3】見・旅費!I174="","",【3】見・旅費!I174)</f>
        <v/>
      </c>
      <c r="J174" s="623" t="str">
        <f>IF(【3】見・旅費!J174="","",【3】見・旅費!J174)</f>
        <v/>
      </c>
      <c r="K174" s="624" t="str">
        <f>IF(【3】見・旅費!K174="","",【3】見・旅費!K174)</f>
        <v/>
      </c>
      <c r="L174" s="625" t="str">
        <f>IF(【3】見・旅費!L174="","",【3】見・旅費!L174)</f>
        <v/>
      </c>
      <c r="M174" s="626" t="str">
        <f>IF(【3】見・旅費!M174="","",【3】見・旅費!M174)</f>
        <v/>
      </c>
      <c r="N174" s="605" t="str">
        <f>IF(I174="","",(SUM(L174:M174)))</f>
        <v/>
      </c>
      <c r="O174" s="627" t="str">
        <f>IF(【3】見・旅費!O174="","",【3】見・旅費!O174)</f>
        <v/>
      </c>
      <c r="P174" s="607" t="str">
        <f t="shared" si="32"/>
        <v/>
      </c>
      <c r="Q174" s="841"/>
      <c r="R174" s="847"/>
      <c r="S174" s="844"/>
      <c r="T174" s="847"/>
      <c r="U174" s="844"/>
      <c r="V174" s="844"/>
      <c r="W174" s="1049"/>
      <c r="X174" s="1055"/>
    </row>
    <row r="175" spans="3:24" ht="18.75" customHeight="1">
      <c r="C175" s="1052"/>
      <c r="D175" s="1055"/>
      <c r="E175" s="1055"/>
      <c r="F175" s="1055"/>
      <c r="G175" s="1058"/>
      <c r="H175" s="1061"/>
      <c r="I175" s="623" t="str">
        <f>IF(【3】見・旅費!I175="","",【3】見・旅費!I175)</f>
        <v/>
      </c>
      <c r="J175" s="623" t="str">
        <f>IF(【3】見・旅費!J175="","",【3】見・旅費!J175)</f>
        <v/>
      </c>
      <c r="K175" s="624" t="str">
        <f>IF(【3】見・旅費!K175="","",【3】見・旅費!K175)</f>
        <v/>
      </c>
      <c r="L175" s="625" t="str">
        <f>IF(【3】見・旅費!L175="","",【3】見・旅費!L175)</f>
        <v/>
      </c>
      <c r="M175" s="626" t="str">
        <f>IF(【3】見・旅費!M175="","",【3】見・旅費!M175)</f>
        <v/>
      </c>
      <c r="N175" s="605" t="str">
        <f>IF(I175="","",(SUM(L175:M175)))</f>
        <v/>
      </c>
      <c r="O175" s="627" t="str">
        <f>IF(【3】見・旅費!O175="","",【3】見・旅費!O175)</f>
        <v/>
      </c>
      <c r="P175" s="607" t="str">
        <f t="shared" si="32"/>
        <v/>
      </c>
      <c r="Q175" s="841"/>
      <c r="R175" s="847"/>
      <c r="S175" s="844"/>
      <c r="T175" s="847"/>
      <c r="U175" s="844"/>
      <c r="V175" s="844"/>
      <c r="W175" s="1049"/>
      <c r="X175" s="1055"/>
    </row>
    <row r="176" spans="3:24" ht="18.75" customHeight="1">
      <c r="C176" s="1052"/>
      <c r="D176" s="1055"/>
      <c r="E176" s="1055"/>
      <c r="F176" s="1055"/>
      <c r="G176" s="1058"/>
      <c r="H176" s="1061"/>
      <c r="I176" s="628" t="str">
        <f>IF(【3】見・旅費!I176="","",【3】見・旅費!I176)</f>
        <v/>
      </c>
      <c r="J176" s="628" t="str">
        <f>IF(【3】見・旅費!J176="","",【3】見・旅費!J176)</f>
        <v/>
      </c>
      <c r="K176" s="629" t="str">
        <f>IF(【3】見・旅費!K176="","",【3】見・旅費!K176)</f>
        <v/>
      </c>
      <c r="L176" s="630" t="str">
        <f>IF(【3】見・旅費!L176="","",【3】見・旅費!L176)</f>
        <v/>
      </c>
      <c r="M176" s="631" t="str">
        <f>IF(【3】見・旅費!M176="","",【3】見・旅費!M176)</f>
        <v/>
      </c>
      <c r="N176" s="605" t="str">
        <f>IF(I176="","",(SUM(L176:M176)))</f>
        <v/>
      </c>
      <c r="O176" s="632" t="str">
        <f>IF(【3】見・旅費!O176="","",【3】見・旅費!O176)</f>
        <v/>
      </c>
      <c r="P176" s="607" t="str">
        <f t="shared" si="32"/>
        <v/>
      </c>
      <c r="Q176" s="842"/>
      <c r="R176" s="848"/>
      <c r="S176" s="845"/>
      <c r="T176" s="848"/>
      <c r="U176" s="845"/>
      <c r="V176" s="845"/>
      <c r="W176" s="1049"/>
      <c r="X176" s="1055"/>
    </row>
    <row r="177" spans="3:24" ht="18.75" customHeight="1">
      <c r="C177" s="1053"/>
      <c r="D177" s="1056"/>
      <c r="E177" s="1056"/>
      <c r="F177" s="1056"/>
      <c r="G177" s="1059"/>
      <c r="H177" s="1062"/>
      <c r="I177" s="608"/>
      <c r="J177" s="608"/>
      <c r="K177" s="610"/>
      <c r="L177" s="633"/>
      <c r="M177" s="634"/>
      <c r="N177" s="612"/>
      <c r="O177" s="696" t="s">
        <v>457</v>
      </c>
      <c r="P177" s="614">
        <f>SUM(P173:P176)</f>
        <v>0</v>
      </c>
      <c r="Q177" s="615">
        <f>IF(AND(【3】見・旅費!G173="",G173=""),0,IF(【3】見・旅費!G173&lt;&gt;G173,IF(G173=1,"1,500",IF(G173=2,"1,300",IF(G173=3,"1,100","850"))),IF(OR(【3】見・旅費!Q177&lt;&gt;"1,500",【3】見・旅費!Q177&lt;&gt;"1,300",【3】見・旅費!Q177&lt;&gt;"1,100",【3】見・旅費!Q177&lt;&gt;"850"),【3】見・旅費!Q177,IF(G173="",0,IF(G173=1,"1,500",IF(G173=2,"1,300",IF(G173=3,"1,100","850")))))))</f>
        <v>0</v>
      </c>
      <c r="R177" s="636" t="str">
        <f>IF(【3】見・旅費!R177="","",【3】見・旅費!R177)</f>
        <v/>
      </c>
      <c r="S177" s="617">
        <f>IF(AND(【3】見・旅費!G173="",G173=""),0,IF(【3】見・旅費!G173&lt;&gt;G173,IF(G173=1,"14,000",IF(G173=2,"12,400",IF(G173=3,"10,300",IF(G173=4,"8,200")))),IF(OR(【3】見・旅費!S177&lt;&gt;"14,000",【3】見・旅費!S177&lt;&gt;"12,400",【3】見・旅費!S177&lt;&gt;"10,300",【3】見・旅費!S177&lt;&gt;"8,200"),【3】見・旅費!S177,IF(G173="",0,IF(G173=1,"14,000",IF(G173=2,"12,400",IF(G173=3,"10,300",IF(G173=4,"8,200",))))))))</f>
        <v>0</v>
      </c>
      <c r="T177" s="636" t="str">
        <f>IF(【3】見・旅費!T177="","",【3】見・旅費!T177)</f>
        <v/>
      </c>
      <c r="U177" s="619">
        <f>IF(AND(R177="",T177=""),0,(SUM(Q177*R177+S177*T177)))</f>
        <v>0</v>
      </c>
      <c r="V177" s="619">
        <f>IF(AND(P177="",U177=""),"",SUM(P177+U177))</f>
        <v>0</v>
      </c>
      <c r="W177" s="1050"/>
      <c r="X177" s="1056"/>
    </row>
    <row r="178" spans="3:24" ht="19.5" customHeight="1">
      <c r="C178" s="1051" t="str">
        <f>IF(【3】見・旅費!C178="","",【3】見・旅費!C178)</f>
        <v/>
      </c>
      <c r="D178" s="1054" t="str">
        <f>IF(【3】見・旅費!D178="","",【3】見・旅費!D178)</f>
        <v/>
      </c>
      <c r="E178" s="1054" t="str">
        <f>IF(【3】見・旅費!E178="","",【3】見・旅費!E178)</f>
        <v/>
      </c>
      <c r="F178" s="1054" t="str">
        <f>IF(【3】見・旅費!F178="","",【3】見・旅費!F178)</f>
        <v/>
      </c>
      <c r="G178" s="1057" t="str">
        <f>IF(【3】見・旅費!G178="","",【3】見・旅費!G178)</f>
        <v/>
      </c>
      <c r="H178" s="1060" t="str">
        <f>IF(【3】見・旅費!H178="","",【3】見・旅費!H178)</f>
        <v/>
      </c>
      <c r="I178" s="620" t="str">
        <f>IF(【3】見・旅費!I178="","",【3】見・旅費!I178)</f>
        <v/>
      </c>
      <c r="J178" s="620" t="str">
        <f>IF(【3】見・旅費!J178="","",【3】見・旅費!J178)</f>
        <v/>
      </c>
      <c r="K178" s="638" t="str">
        <f>IF(【3】見・旅費!K178="","",【3】見・旅費!K178)</f>
        <v/>
      </c>
      <c r="L178" s="621" t="str">
        <f>IF(【3】見・旅費!L178="","",【3】見・旅費!L178)</f>
        <v/>
      </c>
      <c r="M178" s="622" t="str">
        <f>IF(【3】見・旅費!M178="","",【3】見・旅費!M178)</f>
        <v/>
      </c>
      <c r="N178" s="599" t="str">
        <f>IF(I178="","",(SUM(L178:M178)))</f>
        <v/>
      </c>
      <c r="O178" s="332" t="str">
        <f>IF(【3】見・旅費!O178="","",【3】見・旅費!O178)</f>
        <v/>
      </c>
      <c r="P178" s="601" t="str">
        <f t="shared" ref="P178:P181" si="33">IF(O178="","",(IF(O178="",0,(N178*O178))))</f>
        <v/>
      </c>
      <c r="Q178" s="840"/>
      <c r="R178" s="846"/>
      <c r="S178" s="843"/>
      <c r="T178" s="846"/>
      <c r="U178" s="843"/>
      <c r="V178" s="843"/>
      <c r="W178" s="1048"/>
      <c r="X178" s="1054" t="str">
        <f>IF(【3】見・旅費!X178="","",【3】見・旅費!X178)</f>
        <v/>
      </c>
    </row>
    <row r="179" spans="3:24" ht="19.5" customHeight="1">
      <c r="C179" s="1052"/>
      <c r="D179" s="1055"/>
      <c r="E179" s="1055"/>
      <c r="F179" s="1055"/>
      <c r="G179" s="1058"/>
      <c r="H179" s="1061"/>
      <c r="I179" s="623" t="str">
        <f>IF(【3】見・旅費!I179="","",【3】見・旅費!I179)</f>
        <v/>
      </c>
      <c r="J179" s="623" t="str">
        <f>IF(【3】見・旅費!J179="","",【3】見・旅費!J179)</f>
        <v/>
      </c>
      <c r="K179" s="624" t="str">
        <f>IF(【3】見・旅費!K179="","",【3】見・旅費!K179)</f>
        <v/>
      </c>
      <c r="L179" s="625" t="str">
        <f>IF(【3】見・旅費!L179="","",【3】見・旅費!L179)</f>
        <v/>
      </c>
      <c r="M179" s="626" t="str">
        <f>IF(【3】見・旅費!M179="","",【3】見・旅費!M179)</f>
        <v/>
      </c>
      <c r="N179" s="605" t="str">
        <f>IF(I179="","",(SUM(L179:M179)))</f>
        <v/>
      </c>
      <c r="O179" s="627" t="str">
        <f>IF(【3】見・旅費!O179="","",【3】見・旅費!O179)</f>
        <v/>
      </c>
      <c r="P179" s="607" t="str">
        <f t="shared" si="33"/>
        <v/>
      </c>
      <c r="Q179" s="841"/>
      <c r="R179" s="847"/>
      <c r="S179" s="844"/>
      <c r="T179" s="847"/>
      <c r="U179" s="844"/>
      <c r="V179" s="844"/>
      <c r="W179" s="1049"/>
      <c r="X179" s="1055"/>
    </row>
    <row r="180" spans="3:24" ht="19.5" customHeight="1">
      <c r="C180" s="1052"/>
      <c r="D180" s="1055"/>
      <c r="E180" s="1055"/>
      <c r="F180" s="1055"/>
      <c r="G180" s="1058"/>
      <c r="H180" s="1061"/>
      <c r="I180" s="623" t="str">
        <f>IF(【3】見・旅費!I180="","",【3】見・旅費!I180)</f>
        <v/>
      </c>
      <c r="J180" s="623" t="str">
        <f>IF(【3】見・旅費!J180="","",【3】見・旅費!J180)</f>
        <v/>
      </c>
      <c r="K180" s="624" t="str">
        <f>IF(【3】見・旅費!K180="","",【3】見・旅費!K180)</f>
        <v/>
      </c>
      <c r="L180" s="625" t="str">
        <f>IF(【3】見・旅費!L180="","",【3】見・旅費!L180)</f>
        <v/>
      </c>
      <c r="M180" s="626" t="str">
        <f>IF(【3】見・旅費!M180="","",【3】見・旅費!M180)</f>
        <v/>
      </c>
      <c r="N180" s="605" t="str">
        <f>IF(I180="","",(SUM(L180:M180)))</f>
        <v/>
      </c>
      <c r="O180" s="627" t="str">
        <f>IF(【3】見・旅費!O180="","",【3】見・旅費!O180)</f>
        <v/>
      </c>
      <c r="P180" s="607" t="str">
        <f t="shared" si="33"/>
        <v/>
      </c>
      <c r="Q180" s="841"/>
      <c r="R180" s="847"/>
      <c r="S180" s="844"/>
      <c r="T180" s="847"/>
      <c r="U180" s="844"/>
      <c r="V180" s="844"/>
      <c r="W180" s="1049"/>
      <c r="X180" s="1055"/>
    </row>
    <row r="181" spans="3:24" ht="19.5" customHeight="1">
      <c r="C181" s="1052"/>
      <c r="D181" s="1055"/>
      <c r="E181" s="1055"/>
      <c r="F181" s="1055"/>
      <c r="G181" s="1058"/>
      <c r="H181" s="1061"/>
      <c r="I181" s="628" t="str">
        <f>IF(【3】見・旅費!I181="","",【3】見・旅費!I181)</f>
        <v/>
      </c>
      <c r="J181" s="628" t="str">
        <f>IF(【3】見・旅費!J181="","",【3】見・旅費!J181)</f>
        <v/>
      </c>
      <c r="K181" s="629" t="str">
        <f>IF(【3】見・旅費!K181="","",【3】見・旅費!K181)</f>
        <v/>
      </c>
      <c r="L181" s="630" t="str">
        <f>IF(【3】見・旅費!L181="","",【3】見・旅費!L181)</f>
        <v/>
      </c>
      <c r="M181" s="631" t="str">
        <f>IF(【3】見・旅費!M181="","",【3】見・旅費!M181)</f>
        <v/>
      </c>
      <c r="N181" s="605" t="str">
        <f>IF(I181="","",(SUM(L181:M181)))</f>
        <v/>
      </c>
      <c r="O181" s="632" t="str">
        <f>IF(【3】見・旅費!O181="","",【3】見・旅費!O181)</f>
        <v/>
      </c>
      <c r="P181" s="607" t="str">
        <f t="shared" si="33"/>
        <v/>
      </c>
      <c r="Q181" s="842"/>
      <c r="R181" s="848"/>
      <c r="S181" s="845"/>
      <c r="T181" s="848"/>
      <c r="U181" s="845"/>
      <c r="V181" s="845"/>
      <c r="W181" s="1049"/>
      <c r="X181" s="1055"/>
    </row>
    <row r="182" spans="3:24" ht="19.5" customHeight="1">
      <c r="C182" s="1053"/>
      <c r="D182" s="1056"/>
      <c r="E182" s="1056"/>
      <c r="F182" s="1056"/>
      <c r="G182" s="1059"/>
      <c r="H182" s="1062"/>
      <c r="I182" s="608"/>
      <c r="J182" s="608"/>
      <c r="K182" s="610"/>
      <c r="L182" s="633"/>
      <c r="M182" s="634"/>
      <c r="N182" s="612"/>
      <c r="O182" s="696" t="s">
        <v>457</v>
      </c>
      <c r="P182" s="614">
        <f>SUM(P178:P181)</f>
        <v>0</v>
      </c>
      <c r="Q182" s="615">
        <f>IF(AND(【3】見・旅費!G178="",G178=""),0,IF(【3】見・旅費!G178&lt;&gt;G178,IF(G178=1,"1,500",IF(G178=2,"1,300",IF(G178=3,"1,100","850"))),IF(OR(【3】見・旅費!Q182&lt;&gt;"1,500",【3】見・旅費!Q182&lt;&gt;"1,300",【3】見・旅費!Q182&lt;&gt;"1,100",【3】見・旅費!Q182&lt;&gt;"850"),【3】見・旅費!Q182,IF(G178="",0,IF(G178=1,"1,500",IF(G178=2,"1,300",IF(G178=3,"1,100","850")))))))</f>
        <v>0</v>
      </c>
      <c r="R182" s="636" t="str">
        <f>IF(【3】見・旅費!R182="","",【3】見・旅費!R182)</f>
        <v/>
      </c>
      <c r="S182" s="617">
        <f>IF(AND(【3】見・旅費!G178="",G178=""),0,IF(【3】見・旅費!G178&lt;&gt;G178,IF(G178=1,"14,000",IF(G178=2,"12,400",IF(G178=3,"10,300",IF(G178=4,"8,200")))),IF(OR(【3】見・旅費!S182&lt;&gt;"14,000",【3】見・旅費!S182&lt;&gt;"12,400",【3】見・旅費!S182&lt;&gt;"10,300",【3】見・旅費!S182&lt;&gt;"8,200"),【3】見・旅費!S182,IF(G178="",0,IF(G178=1,"14,000",IF(G178=2,"12,400",IF(G178=3,"10,300",IF(G178=4,"8,200",))))))))</f>
        <v>0</v>
      </c>
      <c r="T182" s="636" t="str">
        <f>IF(【3】見・旅費!T182="","",【3】見・旅費!T182)</f>
        <v/>
      </c>
      <c r="U182" s="619">
        <f>IF(AND(R182="",T182=""),0,(SUM(Q182*R182+S182*T182)))</f>
        <v>0</v>
      </c>
      <c r="V182" s="619">
        <f>IF(AND(P182="",U182=""),"",SUM(P182+U182))</f>
        <v>0</v>
      </c>
      <c r="W182" s="1050"/>
      <c r="X182" s="1056"/>
    </row>
    <row r="183" spans="3:24" ht="19.5" customHeight="1">
      <c r="C183" s="1051" t="str">
        <f>IF(【3】見・旅費!C183="","",【3】見・旅費!C183)</f>
        <v/>
      </c>
      <c r="D183" s="1054" t="str">
        <f>IF(【3】見・旅費!D183="","",【3】見・旅費!D183)</f>
        <v/>
      </c>
      <c r="E183" s="1054" t="str">
        <f>IF(【3】見・旅費!E183="","",【3】見・旅費!E183)</f>
        <v/>
      </c>
      <c r="F183" s="1054" t="str">
        <f>IF(【3】見・旅費!F183="","",【3】見・旅費!F183)</f>
        <v/>
      </c>
      <c r="G183" s="1057" t="str">
        <f>IF(【3】見・旅費!G183="","",【3】見・旅費!G183)</f>
        <v/>
      </c>
      <c r="H183" s="1060" t="str">
        <f>IF(【3】見・旅費!H183="","",【3】見・旅費!H183)</f>
        <v/>
      </c>
      <c r="I183" s="620" t="str">
        <f>IF(【3】見・旅費!I183="","",【3】見・旅費!I183)</f>
        <v/>
      </c>
      <c r="J183" s="620" t="str">
        <f>IF(【3】見・旅費!J183="","",【3】見・旅費!J183)</f>
        <v/>
      </c>
      <c r="K183" s="638" t="str">
        <f>IF(【3】見・旅費!K183="","",【3】見・旅費!K183)</f>
        <v/>
      </c>
      <c r="L183" s="621" t="str">
        <f>IF(【3】見・旅費!L183="","",【3】見・旅費!L183)</f>
        <v/>
      </c>
      <c r="M183" s="622" t="str">
        <f>IF(【3】見・旅費!M183="","",【3】見・旅費!M183)</f>
        <v/>
      </c>
      <c r="N183" s="599" t="str">
        <f>IF(I183="","",(SUM(L183:M183)))</f>
        <v/>
      </c>
      <c r="O183" s="332" t="str">
        <f>IF(【3】見・旅費!O183="","",【3】見・旅費!O183)</f>
        <v/>
      </c>
      <c r="P183" s="601" t="str">
        <f t="shared" ref="P183:P186" si="34">IF(O183="","",(IF(O183="",0,(N183*O183))))</f>
        <v/>
      </c>
      <c r="Q183" s="840"/>
      <c r="R183" s="846"/>
      <c r="S183" s="843"/>
      <c r="T183" s="846"/>
      <c r="U183" s="843"/>
      <c r="V183" s="843"/>
      <c r="W183" s="1048"/>
      <c r="X183" s="1054" t="str">
        <f>IF(【3】見・旅費!X183="","",【3】見・旅費!X183)</f>
        <v/>
      </c>
    </row>
    <row r="184" spans="3:24" ht="19.5" customHeight="1">
      <c r="C184" s="1052"/>
      <c r="D184" s="1055"/>
      <c r="E184" s="1055"/>
      <c r="F184" s="1055"/>
      <c r="G184" s="1058"/>
      <c r="H184" s="1061"/>
      <c r="I184" s="623" t="str">
        <f>IF(【3】見・旅費!I184="","",【3】見・旅費!I184)</f>
        <v/>
      </c>
      <c r="J184" s="623" t="str">
        <f>IF(【3】見・旅費!J184="","",【3】見・旅費!J184)</f>
        <v/>
      </c>
      <c r="K184" s="624" t="str">
        <f>IF(【3】見・旅費!K184="","",【3】見・旅費!K184)</f>
        <v/>
      </c>
      <c r="L184" s="625" t="str">
        <f>IF(【3】見・旅費!L184="","",【3】見・旅費!L184)</f>
        <v/>
      </c>
      <c r="M184" s="626" t="str">
        <f>IF(【3】見・旅費!M184="","",【3】見・旅費!M184)</f>
        <v/>
      </c>
      <c r="N184" s="605" t="str">
        <f>IF(I184="","",(SUM(L184:M184)))</f>
        <v/>
      </c>
      <c r="O184" s="627" t="str">
        <f>IF(【3】見・旅費!O184="","",【3】見・旅費!O184)</f>
        <v/>
      </c>
      <c r="P184" s="607" t="str">
        <f t="shared" si="34"/>
        <v/>
      </c>
      <c r="Q184" s="841"/>
      <c r="R184" s="847"/>
      <c r="S184" s="844"/>
      <c r="T184" s="847"/>
      <c r="U184" s="844"/>
      <c r="V184" s="844"/>
      <c r="W184" s="1049"/>
      <c r="X184" s="1055"/>
    </row>
    <row r="185" spans="3:24" ht="19.5" customHeight="1">
      <c r="C185" s="1052"/>
      <c r="D185" s="1055"/>
      <c r="E185" s="1055"/>
      <c r="F185" s="1055"/>
      <c r="G185" s="1058"/>
      <c r="H185" s="1061"/>
      <c r="I185" s="623" t="str">
        <f>IF(【3】見・旅費!I185="","",【3】見・旅費!I185)</f>
        <v/>
      </c>
      <c r="J185" s="623" t="str">
        <f>IF(【3】見・旅費!J185="","",【3】見・旅費!J185)</f>
        <v/>
      </c>
      <c r="K185" s="624" t="str">
        <f>IF(【3】見・旅費!K185="","",【3】見・旅費!K185)</f>
        <v/>
      </c>
      <c r="L185" s="625" t="str">
        <f>IF(【3】見・旅費!L185="","",【3】見・旅費!L185)</f>
        <v/>
      </c>
      <c r="M185" s="626" t="str">
        <f>IF(【3】見・旅費!M185="","",【3】見・旅費!M185)</f>
        <v/>
      </c>
      <c r="N185" s="605" t="str">
        <f>IF(I185="","",(SUM(L185:M185)))</f>
        <v/>
      </c>
      <c r="O185" s="627" t="str">
        <f>IF(【3】見・旅費!O185="","",【3】見・旅費!O185)</f>
        <v/>
      </c>
      <c r="P185" s="607" t="str">
        <f t="shared" si="34"/>
        <v/>
      </c>
      <c r="Q185" s="841"/>
      <c r="R185" s="847"/>
      <c r="S185" s="844"/>
      <c r="T185" s="847"/>
      <c r="U185" s="844"/>
      <c r="V185" s="844"/>
      <c r="W185" s="1049"/>
      <c r="X185" s="1055"/>
    </row>
    <row r="186" spans="3:24" ht="19.5" customHeight="1">
      <c r="C186" s="1052"/>
      <c r="D186" s="1055"/>
      <c r="E186" s="1055"/>
      <c r="F186" s="1055"/>
      <c r="G186" s="1058"/>
      <c r="H186" s="1061"/>
      <c r="I186" s="628" t="str">
        <f>IF(【3】見・旅費!I186="","",【3】見・旅費!I186)</f>
        <v/>
      </c>
      <c r="J186" s="628" t="str">
        <f>IF(【3】見・旅費!J186="","",【3】見・旅費!J186)</f>
        <v/>
      </c>
      <c r="K186" s="629" t="str">
        <f>IF(【3】見・旅費!K186="","",【3】見・旅費!K186)</f>
        <v/>
      </c>
      <c r="L186" s="630" t="str">
        <f>IF(【3】見・旅費!L186="","",【3】見・旅費!L186)</f>
        <v/>
      </c>
      <c r="M186" s="631" t="str">
        <f>IF(【3】見・旅費!M186="","",【3】見・旅費!M186)</f>
        <v/>
      </c>
      <c r="N186" s="605" t="str">
        <f>IF(I186="","",(SUM(L186:M186)))</f>
        <v/>
      </c>
      <c r="O186" s="632" t="str">
        <f>IF(【3】見・旅費!O186="","",【3】見・旅費!O186)</f>
        <v/>
      </c>
      <c r="P186" s="607" t="str">
        <f t="shared" si="34"/>
        <v/>
      </c>
      <c r="Q186" s="842"/>
      <c r="R186" s="848"/>
      <c r="S186" s="845"/>
      <c r="T186" s="848"/>
      <c r="U186" s="845"/>
      <c r="V186" s="845"/>
      <c r="W186" s="1049"/>
      <c r="X186" s="1055"/>
    </row>
    <row r="187" spans="3:24" ht="19.5" customHeight="1">
      <c r="C187" s="1053"/>
      <c r="D187" s="1056"/>
      <c r="E187" s="1056"/>
      <c r="F187" s="1056"/>
      <c r="G187" s="1059"/>
      <c r="H187" s="1062"/>
      <c r="I187" s="608"/>
      <c r="J187" s="608"/>
      <c r="K187" s="610"/>
      <c r="L187" s="633"/>
      <c r="M187" s="634"/>
      <c r="N187" s="612"/>
      <c r="O187" s="696" t="s">
        <v>457</v>
      </c>
      <c r="P187" s="614">
        <f>SUM(P183:P186)</f>
        <v>0</v>
      </c>
      <c r="Q187" s="615">
        <f>IF(AND(【3】見・旅費!G183="",G183=""),0,IF(【3】見・旅費!G183&lt;&gt;G183,IF(G183=1,"1,500",IF(G183=2,"1,300",IF(G183=3,"1,100","850"))),IF(OR(【3】見・旅費!Q187&lt;&gt;"1,500",【3】見・旅費!Q187&lt;&gt;"1,300",【3】見・旅費!Q187&lt;&gt;"1,100",【3】見・旅費!Q187&lt;&gt;"850"),【3】見・旅費!Q187,IF(G183="",0,IF(G183=1,"1,500",IF(G183=2,"1,300",IF(G183=3,"1,100","850")))))))</f>
        <v>0</v>
      </c>
      <c r="R187" s="636" t="str">
        <f>IF(【3】見・旅費!R187="","",【3】見・旅費!R187)</f>
        <v/>
      </c>
      <c r="S187" s="617">
        <f>IF(AND(【3】見・旅費!G183="",G183=""),0,IF(【3】見・旅費!G183&lt;&gt;G183,IF(G183=1,"14,000",IF(G183=2,"12,400",IF(G183=3,"10,300",IF(G183=4,"8,200")))),IF(OR(【3】見・旅費!S187&lt;&gt;"14,000",【3】見・旅費!S187&lt;&gt;"12,400",【3】見・旅費!S187&lt;&gt;"10,300",【3】見・旅費!S187&lt;&gt;"8,200"),【3】見・旅費!S187,IF(G183="",0,IF(G183=1,"14,000",IF(G183=2,"12,400",IF(G183=3,"10,300",IF(G183=4,"8,200",))))))))</f>
        <v>0</v>
      </c>
      <c r="T187" s="636" t="str">
        <f>IF(【3】見・旅費!T187="","",【3】見・旅費!T187)</f>
        <v/>
      </c>
      <c r="U187" s="619">
        <f>IF(AND(R187="",T187=""),0,(SUM(Q187*R187+S187*T187)))</f>
        <v>0</v>
      </c>
      <c r="V187" s="619">
        <f>IF(AND(P187="",U187=""),"",SUM(P187+U187))</f>
        <v>0</v>
      </c>
      <c r="W187" s="1050"/>
      <c r="X187" s="1056"/>
    </row>
    <row r="188" spans="3:24" ht="19.5" customHeight="1">
      <c r="C188" s="1051" t="str">
        <f>IF(【3】見・旅費!C188="","",【3】見・旅費!C188)</f>
        <v/>
      </c>
      <c r="D188" s="1054" t="str">
        <f>IF(【3】見・旅費!D188="","",【3】見・旅費!D188)</f>
        <v/>
      </c>
      <c r="E188" s="1054" t="str">
        <f>IF(【3】見・旅費!E188="","",【3】見・旅費!E188)</f>
        <v/>
      </c>
      <c r="F188" s="1054" t="str">
        <f>IF(【3】見・旅費!F188="","",【3】見・旅費!F188)</f>
        <v/>
      </c>
      <c r="G188" s="1057" t="str">
        <f>IF(【3】見・旅費!G188="","",【3】見・旅費!G188)</f>
        <v/>
      </c>
      <c r="H188" s="1060" t="str">
        <f>IF(【3】見・旅費!H188="","",【3】見・旅費!H188)</f>
        <v/>
      </c>
      <c r="I188" s="620" t="str">
        <f>IF(【3】見・旅費!I188="","",【3】見・旅費!I188)</f>
        <v/>
      </c>
      <c r="J188" s="620" t="str">
        <f>IF(【3】見・旅費!J188="","",【3】見・旅費!J188)</f>
        <v/>
      </c>
      <c r="K188" s="638" t="str">
        <f>IF(【3】見・旅費!K188="","",【3】見・旅費!K188)</f>
        <v/>
      </c>
      <c r="L188" s="621" t="str">
        <f>IF(【3】見・旅費!L188="","",【3】見・旅費!L188)</f>
        <v/>
      </c>
      <c r="M188" s="622" t="str">
        <f>IF(【3】見・旅費!M188="","",【3】見・旅費!M188)</f>
        <v/>
      </c>
      <c r="N188" s="599" t="str">
        <f>IF(I188="","",(SUM(L188:M188)))</f>
        <v/>
      </c>
      <c r="O188" s="332" t="str">
        <f>IF(【3】見・旅費!O188="","",【3】見・旅費!O188)</f>
        <v/>
      </c>
      <c r="P188" s="601" t="str">
        <f t="shared" ref="P188:P191" si="35">IF(O188="","",(IF(O188="",0,(N188*O188))))</f>
        <v/>
      </c>
      <c r="Q188" s="840"/>
      <c r="R188" s="846"/>
      <c r="S188" s="843"/>
      <c r="T188" s="846"/>
      <c r="U188" s="843"/>
      <c r="V188" s="843"/>
      <c r="W188" s="1048"/>
      <c r="X188" s="1054" t="str">
        <f>IF(【3】見・旅費!X188="","",【3】見・旅費!X188)</f>
        <v/>
      </c>
    </row>
    <row r="189" spans="3:24" ht="19.5" customHeight="1">
      <c r="C189" s="1052"/>
      <c r="D189" s="1055"/>
      <c r="E189" s="1055"/>
      <c r="F189" s="1055"/>
      <c r="G189" s="1058"/>
      <c r="H189" s="1061"/>
      <c r="I189" s="623" t="str">
        <f>IF(【3】見・旅費!I189="","",【3】見・旅費!I189)</f>
        <v/>
      </c>
      <c r="J189" s="623" t="str">
        <f>IF(【3】見・旅費!J189="","",【3】見・旅費!J189)</f>
        <v/>
      </c>
      <c r="K189" s="624" t="str">
        <f>IF(【3】見・旅費!K189="","",【3】見・旅費!K189)</f>
        <v/>
      </c>
      <c r="L189" s="625" t="str">
        <f>IF(【3】見・旅費!L189="","",【3】見・旅費!L189)</f>
        <v/>
      </c>
      <c r="M189" s="626" t="str">
        <f>IF(【3】見・旅費!M189="","",【3】見・旅費!M189)</f>
        <v/>
      </c>
      <c r="N189" s="605" t="str">
        <f>IF(I189="","",(SUM(L189:M189)))</f>
        <v/>
      </c>
      <c r="O189" s="627" t="str">
        <f>IF(【3】見・旅費!O189="","",【3】見・旅費!O189)</f>
        <v/>
      </c>
      <c r="P189" s="607" t="str">
        <f t="shared" si="35"/>
        <v/>
      </c>
      <c r="Q189" s="841"/>
      <c r="R189" s="847"/>
      <c r="S189" s="844"/>
      <c r="T189" s="847"/>
      <c r="U189" s="844"/>
      <c r="V189" s="844"/>
      <c r="W189" s="1049"/>
      <c r="X189" s="1055"/>
    </row>
    <row r="190" spans="3:24" ht="19.5" customHeight="1">
      <c r="C190" s="1052"/>
      <c r="D190" s="1055"/>
      <c r="E190" s="1055"/>
      <c r="F190" s="1055"/>
      <c r="G190" s="1058"/>
      <c r="H190" s="1061"/>
      <c r="I190" s="623" t="str">
        <f>IF(【3】見・旅費!I190="","",【3】見・旅費!I190)</f>
        <v/>
      </c>
      <c r="J190" s="623" t="str">
        <f>IF(【3】見・旅費!J190="","",【3】見・旅費!J190)</f>
        <v/>
      </c>
      <c r="K190" s="624" t="str">
        <f>IF(【3】見・旅費!K190="","",【3】見・旅費!K190)</f>
        <v/>
      </c>
      <c r="L190" s="625" t="str">
        <f>IF(【3】見・旅費!L190="","",【3】見・旅費!L190)</f>
        <v/>
      </c>
      <c r="M190" s="626" t="str">
        <f>IF(【3】見・旅費!M190="","",【3】見・旅費!M190)</f>
        <v/>
      </c>
      <c r="N190" s="605" t="str">
        <f>IF(I190="","",(SUM(L190:M190)))</f>
        <v/>
      </c>
      <c r="O190" s="627" t="str">
        <f>IF(【3】見・旅費!O190="","",【3】見・旅費!O190)</f>
        <v/>
      </c>
      <c r="P190" s="607" t="str">
        <f t="shared" si="35"/>
        <v/>
      </c>
      <c r="Q190" s="841"/>
      <c r="R190" s="847"/>
      <c r="S190" s="844"/>
      <c r="T190" s="847"/>
      <c r="U190" s="844"/>
      <c r="V190" s="844"/>
      <c r="W190" s="1049"/>
      <c r="X190" s="1055"/>
    </row>
    <row r="191" spans="3:24" ht="19.5" customHeight="1">
      <c r="C191" s="1052"/>
      <c r="D191" s="1055"/>
      <c r="E191" s="1055"/>
      <c r="F191" s="1055"/>
      <c r="G191" s="1058"/>
      <c r="H191" s="1061"/>
      <c r="I191" s="628" t="str">
        <f>IF(【3】見・旅費!I191="","",【3】見・旅費!I191)</f>
        <v/>
      </c>
      <c r="J191" s="628" t="str">
        <f>IF(【3】見・旅費!J191="","",【3】見・旅費!J191)</f>
        <v/>
      </c>
      <c r="K191" s="629" t="str">
        <f>IF(【3】見・旅費!K191="","",【3】見・旅費!K191)</f>
        <v/>
      </c>
      <c r="L191" s="630" t="str">
        <f>IF(【3】見・旅費!L191="","",【3】見・旅費!L191)</f>
        <v/>
      </c>
      <c r="M191" s="631" t="str">
        <f>IF(【3】見・旅費!M191="","",【3】見・旅費!M191)</f>
        <v/>
      </c>
      <c r="N191" s="605" t="str">
        <f>IF(I191="","",(SUM(L191:M191)))</f>
        <v/>
      </c>
      <c r="O191" s="632" t="str">
        <f>IF(【3】見・旅費!O191="","",【3】見・旅費!O191)</f>
        <v/>
      </c>
      <c r="P191" s="607" t="str">
        <f t="shared" si="35"/>
        <v/>
      </c>
      <c r="Q191" s="842"/>
      <c r="R191" s="848"/>
      <c r="S191" s="845"/>
      <c r="T191" s="848"/>
      <c r="U191" s="845"/>
      <c r="V191" s="845"/>
      <c r="W191" s="1049"/>
      <c r="X191" s="1055"/>
    </row>
    <row r="192" spans="3:24" ht="19.5" customHeight="1">
      <c r="C192" s="1053"/>
      <c r="D192" s="1056"/>
      <c r="E192" s="1056"/>
      <c r="F192" s="1056"/>
      <c r="G192" s="1059"/>
      <c r="H192" s="1062"/>
      <c r="I192" s="608"/>
      <c r="J192" s="608"/>
      <c r="K192" s="610"/>
      <c r="L192" s="633"/>
      <c r="M192" s="634"/>
      <c r="N192" s="612"/>
      <c r="O192" s="696" t="s">
        <v>457</v>
      </c>
      <c r="P192" s="614">
        <f>SUM(P188:P191)</f>
        <v>0</v>
      </c>
      <c r="Q192" s="615">
        <f>IF(AND(【3】見・旅費!G188="",G188=""),0,IF(【3】見・旅費!G188&lt;&gt;G188,IF(G188=1,"1,500",IF(G188=2,"1,300",IF(G188=3,"1,100","850"))),IF(OR(【3】見・旅費!Q192&lt;&gt;"1,500",【3】見・旅費!Q192&lt;&gt;"1,300",【3】見・旅費!Q192&lt;&gt;"1,100",【3】見・旅費!Q192&lt;&gt;"850"),【3】見・旅費!Q192,IF(G188="",0,IF(G188=1,"1,500",IF(G188=2,"1,300",IF(G188=3,"1,100","850")))))))</f>
        <v>0</v>
      </c>
      <c r="R192" s="636" t="str">
        <f>IF(【3】見・旅費!R192="","",【3】見・旅費!R192)</f>
        <v/>
      </c>
      <c r="S192" s="617">
        <f>IF(AND(【3】見・旅費!G188="",G188=""),0,IF(【3】見・旅費!G188&lt;&gt;G188,IF(G188=1,"14,000",IF(G188=2,"12,400",IF(G188=3,"10,300",IF(G188=4,"8,200")))),IF(OR(【3】見・旅費!S192&lt;&gt;"14,000",【3】見・旅費!S192&lt;&gt;"12,400",【3】見・旅費!S192&lt;&gt;"10,300",【3】見・旅費!S192&lt;&gt;"8,200"),【3】見・旅費!S192,IF(G188="",0,IF(G188=1,"14,000",IF(G188=2,"12,400",IF(G188=3,"10,300",IF(G188=4,"8,200",))))))))</f>
        <v>0</v>
      </c>
      <c r="T192" s="636" t="str">
        <f>IF(【3】見・旅費!T192="","",【3】見・旅費!T192)</f>
        <v/>
      </c>
      <c r="U192" s="619">
        <f>IF(AND(R192="",T192=""),0,(SUM(Q192*R192+S192*T192)))</f>
        <v>0</v>
      </c>
      <c r="V192" s="619">
        <f>IF(AND(P192="",U192=""),"",SUM(P192+U192))</f>
        <v>0</v>
      </c>
      <c r="W192" s="1050"/>
      <c r="X192" s="1056"/>
    </row>
    <row r="193" spans="3:24" ht="19.5" customHeight="1">
      <c r="C193" s="1051" t="str">
        <f>IF(【3】見・旅費!C193="","",【3】見・旅費!C193)</f>
        <v/>
      </c>
      <c r="D193" s="1054" t="str">
        <f>IF(【3】見・旅費!D193="","",【3】見・旅費!D193)</f>
        <v/>
      </c>
      <c r="E193" s="1054" t="str">
        <f>IF(【3】見・旅費!E193="","",【3】見・旅費!E193)</f>
        <v/>
      </c>
      <c r="F193" s="1054" t="str">
        <f>IF(【3】見・旅費!F193="","",【3】見・旅費!F193)</f>
        <v/>
      </c>
      <c r="G193" s="1057" t="str">
        <f>IF(【3】見・旅費!G193="","",【3】見・旅費!G193)</f>
        <v/>
      </c>
      <c r="H193" s="1060" t="str">
        <f>IF(【3】見・旅費!H193="","",【3】見・旅費!H193)</f>
        <v/>
      </c>
      <c r="I193" s="620" t="str">
        <f>IF(【3】見・旅費!I193="","",【3】見・旅費!I193)</f>
        <v/>
      </c>
      <c r="J193" s="620" t="str">
        <f>IF(【3】見・旅費!J193="","",【3】見・旅費!J193)</f>
        <v/>
      </c>
      <c r="K193" s="638" t="str">
        <f>IF(【3】見・旅費!K193="","",【3】見・旅費!K193)</f>
        <v/>
      </c>
      <c r="L193" s="621" t="str">
        <f>IF(【3】見・旅費!L193="","",【3】見・旅費!L193)</f>
        <v/>
      </c>
      <c r="M193" s="622" t="str">
        <f>IF(【3】見・旅費!M193="","",【3】見・旅費!M193)</f>
        <v/>
      </c>
      <c r="N193" s="599" t="str">
        <f>IF(I193="","",(SUM(L193:M193)))</f>
        <v/>
      </c>
      <c r="O193" s="332" t="str">
        <f>IF(【3】見・旅費!O193="","",【3】見・旅費!O193)</f>
        <v/>
      </c>
      <c r="P193" s="601" t="str">
        <f t="shared" ref="P193:P196" si="36">IF(O193="","",(IF(O193="",0,(N193*O193))))</f>
        <v/>
      </c>
      <c r="Q193" s="840"/>
      <c r="R193" s="846"/>
      <c r="S193" s="843"/>
      <c r="T193" s="846"/>
      <c r="U193" s="843"/>
      <c r="V193" s="843"/>
      <c r="W193" s="1048"/>
      <c r="X193" s="1054" t="str">
        <f>IF(【3】見・旅費!X193="","",【3】見・旅費!X193)</f>
        <v/>
      </c>
    </row>
    <row r="194" spans="3:24" ht="19.5" customHeight="1">
      <c r="C194" s="1052"/>
      <c r="D194" s="1055"/>
      <c r="E194" s="1055"/>
      <c r="F194" s="1055"/>
      <c r="G194" s="1058"/>
      <c r="H194" s="1061"/>
      <c r="I194" s="623" t="str">
        <f>IF(【3】見・旅費!I194="","",【3】見・旅費!I194)</f>
        <v/>
      </c>
      <c r="J194" s="623" t="str">
        <f>IF(【3】見・旅費!J194="","",【3】見・旅費!J194)</f>
        <v/>
      </c>
      <c r="K194" s="624" t="str">
        <f>IF(【3】見・旅費!K194="","",【3】見・旅費!K194)</f>
        <v/>
      </c>
      <c r="L194" s="625" t="str">
        <f>IF(【3】見・旅費!L194="","",【3】見・旅費!L194)</f>
        <v/>
      </c>
      <c r="M194" s="626" t="str">
        <f>IF(【3】見・旅費!M194="","",【3】見・旅費!M194)</f>
        <v/>
      </c>
      <c r="N194" s="605" t="str">
        <f>IF(I194="","",(SUM(L194:M194)))</f>
        <v/>
      </c>
      <c r="O194" s="627" t="str">
        <f>IF(【3】見・旅費!O194="","",【3】見・旅費!O194)</f>
        <v/>
      </c>
      <c r="P194" s="607" t="str">
        <f t="shared" si="36"/>
        <v/>
      </c>
      <c r="Q194" s="841"/>
      <c r="R194" s="847"/>
      <c r="S194" s="844"/>
      <c r="T194" s="847"/>
      <c r="U194" s="844"/>
      <c r="V194" s="844"/>
      <c r="W194" s="1049"/>
      <c r="X194" s="1055"/>
    </row>
    <row r="195" spans="3:24" ht="19.5" customHeight="1">
      <c r="C195" s="1052"/>
      <c r="D195" s="1055"/>
      <c r="E195" s="1055"/>
      <c r="F195" s="1055"/>
      <c r="G195" s="1058"/>
      <c r="H195" s="1061"/>
      <c r="I195" s="623" t="str">
        <f>IF(【3】見・旅費!I195="","",【3】見・旅費!I195)</f>
        <v/>
      </c>
      <c r="J195" s="623" t="str">
        <f>IF(【3】見・旅費!J195="","",【3】見・旅費!J195)</f>
        <v/>
      </c>
      <c r="K195" s="624" t="str">
        <f>IF(【3】見・旅費!K195="","",【3】見・旅費!K195)</f>
        <v/>
      </c>
      <c r="L195" s="625" t="str">
        <f>IF(【3】見・旅費!L195="","",【3】見・旅費!L195)</f>
        <v/>
      </c>
      <c r="M195" s="626" t="str">
        <f>IF(【3】見・旅費!M195="","",【3】見・旅費!M195)</f>
        <v/>
      </c>
      <c r="N195" s="605" t="str">
        <f>IF(I195="","",(SUM(L195:M195)))</f>
        <v/>
      </c>
      <c r="O195" s="627" t="str">
        <f>IF(【3】見・旅費!O195="","",【3】見・旅費!O195)</f>
        <v/>
      </c>
      <c r="P195" s="607" t="str">
        <f t="shared" si="36"/>
        <v/>
      </c>
      <c r="Q195" s="841"/>
      <c r="R195" s="847"/>
      <c r="S195" s="844"/>
      <c r="T195" s="847"/>
      <c r="U195" s="844"/>
      <c r="V195" s="844"/>
      <c r="W195" s="1049"/>
      <c r="X195" s="1055"/>
    </row>
    <row r="196" spans="3:24" ht="19.5" customHeight="1">
      <c r="C196" s="1052"/>
      <c r="D196" s="1055"/>
      <c r="E196" s="1055"/>
      <c r="F196" s="1055"/>
      <c r="G196" s="1058"/>
      <c r="H196" s="1061"/>
      <c r="I196" s="628" t="str">
        <f>IF(【3】見・旅費!I196="","",【3】見・旅費!I196)</f>
        <v/>
      </c>
      <c r="J196" s="628" t="str">
        <f>IF(【3】見・旅費!J196="","",【3】見・旅費!J196)</f>
        <v/>
      </c>
      <c r="K196" s="629" t="str">
        <f>IF(【3】見・旅費!K196="","",【3】見・旅費!K196)</f>
        <v/>
      </c>
      <c r="L196" s="630" t="str">
        <f>IF(【3】見・旅費!L196="","",【3】見・旅費!L196)</f>
        <v/>
      </c>
      <c r="M196" s="631" t="str">
        <f>IF(【3】見・旅費!M196="","",【3】見・旅費!M196)</f>
        <v/>
      </c>
      <c r="N196" s="605" t="str">
        <f>IF(I196="","",(SUM(L196:M196)))</f>
        <v/>
      </c>
      <c r="O196" s="632" t="str">
        <f>IF(【3】見・旅費!O196="","",【3】見・旅費!O196)</f>
        <v/>
      </c>
      <c r="P196" s="607" t="str">
        <f t="shared" si="36"/>
        <v/>
      </c>
      <c r="Q196" s="842"/>
      <c r="R196" s="848"/>
      <c r="S196" s="845"/>
      <c r="T196" s="848"/>
      <c r="U196" s="845"/>
      <c r="V196" s="845"/>
      <c r="W196" s="1049"/>
      <c r="X196" s="1055"/>
    </row>
    <row r="197" spans="3:24" ht="19.5" customHeight="1">
      <c r="C197" s="1053"/>
      <c r="D197" s="1056"/>
      <c r="E197" s="1056"/>
      <c r="F197" s="1056"/>
      <c r="G197" s="1059"/>
      <c r="H197" s="1062"/>
      <c r="I197" s="608"/>
      <c r="J197" s="608"/>
      <c r="K197" s="610"/>
      <c r="L197" s="633"/>
      <c r="M197" s="634"/>
      <c r="N197" s="612"/>
      <c r="O197" s="696" t="s">
        <v>457</v>
      </c>
      <c r="P197" s="614">
        <f>SUM(P193:P196)</f>
        <v>0</v>
      </c>
      <c r="Q197" s="615">
        <f>IF(AND(【3】見・旅費!G193="",G193=""),0,IF(【3】見・旅費!G193&lt;&gt;G193,IF(G193=1,"1,500",IF(G193=2,"1,300",IF(G193=3,"1,100","850"))),IF(OR(【3】見・旅費!Q197&lt;&gt;"1,500",【3】見・旅費!Q197&lt;&gt;"1,300",【3】見・旅費!Q197&lt;&gt;"1,100",【3】見・旅費!Q197&lt;&gt;"850"),【3】見・旅費!Q197,IF(G193="",0,IF(G193=1,"1,500",IF(G193=2,"1,300",IF(G193=3,"1,100","850")))))))</f>
        <v>0</v>
      </c>
      <c r="R197" s="636" t="str">
        <f>IF(【3】見・旅費!R197="","",【3】見・旅費!R197)</f>
        <v/>
      </c>
      <c r="S197" s="617">
        <f>IF(AND(【3】見・旅費!G193="",G193=""),0,IF(【3】見・旅費!G193&lt;&gt;G193,IF(G193=1,"14,000",IF(G193=2,"12,400",IF(G193=3,"10,300",IF(G193=4,"8,200")))),IF(OR(【3】見・旅費!S197&lt;&gt;"14,000",【3】見・旅費!S197&lt;&gt;"12,400",【3】見・旅費!S197&lt;&gt;"10,300",【3】見・旅費!S197&lt;&gt;"8,200"),【3】見・旅費!S197,IF(G193="",0,IF(G193=1,"14,000",IF(G193=2,"12,400",IF(G193=3,"10,300",IF(G193=4,"8,200",))))))))</f>
        <v>0</v>
      </c>
      <c r="T197" s="636" t="str">
        <f>IF(【3】見・旅費!T197="","",【3】見・旅費!T197)</f>
        <v/>
      </c>
      <c r="U197" s="619">
        <f>IF(AND(R197="",T197=""),0,(SUM(Q197*R197+S197*T197)))</f>
        <v>0</v>
      </c>
      <c r="V197" s="619">
        <f>IF(AND(P197="",U197=""),"",SUM(P197+U197))</f>
        <v>0</v>
      </c>
      <c r="W197" s="1050"/>
      <c r="X197" s="1056"/>
    </row>
    <row r="198" spans="3:24" ht="19.5" customHeight="1">
      <c r="C198" s="1051" t="str">
        <f>IF(【3】見・旅費!C198="","",【3】見・旅費!C198)</f>
        <v/>
      </c>
      <c r="D198" s="1054" t="str">
        <f>IF(【3】見・旅費!D198="","",【3】見・旅費!D198)</f>
        <v/>
      </c>
      <c r="E198" s="1054" t="str">
        <f>IF(【3】見・旅費!E198="","",【3】見・旅費!E198)</f>
        <v/>
      </c>
      <c r="F198" s="1054" t="str">
        <f>IF(【3】見・旅費!F198="","",【3】見・旅費!F198)</f>
        <v/>
      </c>
      <c r="G198" s="1057" t="str">
        <f>IF(【3】見・旅費!G198="","",【3】見・旅費!G198)</f>
        <v/>
      </c>
      <c r="H198" s="1060" t="str">
        <f>IF(【3】見・旅費!H198="","",【3】見・旅費!H198)</f>
        <v/>
      </c>
      <c r="I198" s="620" t="str">
        <f>IF(【3】見・旅費!I198="","",【3】見・旅費!I198)</f>
        <v/>
      </c>
      <c r="J198" s="620" t="str">
        <f>IF(【3】見・旅費!J198="","",【3】見・旅費!J198)</f>
        <v/>
      </c>
      <c r="K198" s="638" t="str">
        <f>IF(【3】見・旅費!K198="","",【3】見・旅費!K198)</f>
        <v/>
      </c>
      <c r="L198" s="621" t="str">
        <f>IF(【3】見・旅費!L198="","",【3】見・旅費!L198)</f>
        <v/>
      </c>
      <c r="M198" s="622" t="str">
        <f>IF(【3】見・旅費!M198="","",【3】見・旅費!M198)</f>
        <v/>
      </c>
      <c r="N198" s="599" t="str">
        <f>IF(I198="","",(SUM(L198:M198)))</f>
        <v/>
      </c>
      <c r="O198" s="332" t="str">
        <f>IF(【3】見・旅費!O198="","",【3】見・旅費!O198)</f>
        <v/>
      </c>
      <c r="P198" s="601" t="str">
        <f t="shared" ref="P198:P201" si="37">IF(O198="","",(IF(O198="",0,(N198*O198))))</f>
        <v/>
      </c>
      <c r="Q198" s="840"/>
      <c r="R198" s="846"/>
      <c r="S198" s="843"/>
      <c r="T198" s="846"/>
      <c r="U198" s="843"/>
      <c r="V198" s="843"/>
      <c r="W198" s="1048"/>
      <c r="X198" s="1054" t="str">
        <f>IF(【3】見・旅費!X198="","",【3】見・旅費!X198)</f>
        <v/>
      </c>
    </row>
    <row r="199" spans="3:24" ht="19.5" customHeight="1">
      <c r="C199" s="1052"/>
      <c r="D199" s="1055"/>
      <c r="E199" s="1055"/>
      <c r="F199" s="1055"/>
      <c r="G199" s="1058"/>
      <c r="H199" s="1061"/>
      <c r="I199" s="623" t="str">
        <f>IF(【3】見・旅費!I199="","",【3】見・旅費!I199)</f>
        <v/>
      </c>
      <c r="J199" s="623" t="str">
        <f>IF(【3】見・旅費!J199="","",【3】見・旅費!J199)</f>
        <v/>
      </c>
      <c r="K199" s="624" t="str">
        <f>IF(【3】見・旅費!K199="","",【3】見・旅費!K199)</f>
        <v/>
      </c>
      <c r="L199" s="625" t="str">
        <f>IF(【3】見・旅費!L199="","",【3】見・旅費!L199)</f>
        <v/>
      </c>
      <c r="M199" s="626" t="str">
        <f>IF(【3】見・旅費!M199="","",【3】見・旅費!M199)</f>
        <v/>
      </c>
      <c r="N199" s="605" t="str">
        <f>IF(I199="","",(SUM(L199:M199)))</f>
        <v/>
      </c>
      <c r="O199" s="627" t="str">
        <f>IF(【3】見・旅費!O199="","",【3】見・旅費!O199)</f>
        <v/>
      </c>
      <c r="P199" s="607" t="str">
        <f t="shared" si="37"/>
        <v/>
      </c>
      <c r="Q199" s="841"/>
      <c r="R199" s="847"/>
      <c r="S199" s="844"/>
      <c r="T199" s="847"/>
      <c r="U199" s="844"/>
      <c r="V199" s="844"/>
      <c r="W199" s="1049"/>
      <c r="X199" s="1055"/>
    </row>
    <row r="200" spans="3:24" ht="19.5" customHeight="1">
      <c r="C200" s="1052"/>
      <c r="D200" s="1055"/>
      <c r="E200" s="1055"/>
      <c r="F200" s="1055"/>
      <c r="G200" s="1058"/>
      <c r="H200" s="1061"/>
      <c r="I200" s="623" t="str">
        <f>IF(【3】見・旅費!I200="","",【3】見・旅費!I200)</f>
        <v/>
      </c>
      <c r="J200" s="623" t="str">
        <f>IF(【3】見・旅費!J200="","",【3】見・旅費!J200)</f>
        <v/>
      </c>
      <c r="K200" s="624" t="str">
        <f>IF(【3】見・旅費!K200="","",【3】見・旅費!K200)</f>
        <v/>
      </c>
      <c r="L200" s="625" t="str">
        <f>IF(【3】見・旅費!L200="","",【3】見・旅費!L200)</f>
        <v/>
      </c>
      <c r="M200" s="626" t="str">
        <f>IF(【3】見・旅費!M200="","",【3】見・旅費!M200)</f>
        <v/>
      </c>
      <c r="N200" s="605" t="str">
        <f>IF(I200="","",(SUM(L200:M200)))</f>
        <v/>
      </c>
      <c r="O200" s="627" t="str">
        <f>IF(【3】見・旅費!O200="","",【3】見・旅費!O200)</f>
        <v/>
      </c>
      <c r="P200" s="607" t="str">
        <f t="shared" si="37"/>
        <v/>
      </c>
      <c r="Q200" s="841"/>
      <c r="R200" s="847"/>
      <c r="S200" s="844"/>
      <c r="T200" s="847"/>
      <c r="U200" s="844"/>
      <c r="V200" s="844"/>
      <c r="W200" s="1049"/>
      <c r="X200" s="1055"/>
    </row>
    <row r="201" spans="3:24" ht="19.5" customHeight="1">
      <c r="C201" s="1052"/>
      <c r="D201" s="1055"/>
      <c r="E201" s="1055"/>
      <c r="F201" s="1055"/>
      <c r="G201" s="1058"/>
      <c r="H201" s="1061"/>
      <c r="I201" s="628" t="str">
        <f>IF(【3】見・旅費!I201="","",【3】見・旅費!I201)</f>
        <v/>
      </c>
      <c r="J201" s="628" t="str">
        <f>IF(【3】見・旅費!J201="","",【3】見・旅費!J201)</f>
        <v/>
      </c>
      <c r="K201" s="629" t="str">
        <f>IF(【3】見・旅費!K201="","",【3】見・旅費!K201)</f>
        <v/>
      </c>
      <c r="L201" s="630" t="str">
        <f>IF(【3】見・旅費!L201="","",【3】見・旅費!L201)</f>
        <v/>
      </c>
      <c r="M201" s="631" t="str">
        <f>IF(【3】見・旅費!M201="","",【3】見・旅費!M201)</f>
        <v/>
      </c>
      <c r="N201" s="605" t="str">
        <f>IF(I201="","",(SUM(L201:M201)))</f>
        <v/>
      </c>
      <c r="O201" s="632" t="str">
        <f>IF(【3】見・旅費!O201="","",【3】見・旅費!O201)</f>
        <v/>
      </c>
      <c r="P201" s="607" t="str">
        <f t="shared" si="37"/>
        <v/>
      </c>
      <c r="Q201" s="842"/>
      <c r="R201" s="848"/>
      <c r="S201" s="845"/>
      <c r="T201" s="848"/>
      <c r="U201" s="845"/>
      <c r="V201" s="845"/>
      <c r="W201" s="1049"/>
      <c r="X201" s="1055"/>
    </row>
    <row r="202" spans="3:24" ht="19.5" customHeight="1">
      <c r="C202" s="1053"/>
      <c r="D202" s="1056"/>
      <c r="E202" s="1056"/>
      <c r="F202" s="1056"/>
      <c r="G202" s="1059"/>
      <c r="H202" s="1062"/>
      <c r="I202" s="608"/>
      <c r="J202" s="608"/>
      <c r="K202" s="610"/>
      <c r="L202" s="633"/>
      <c r="M202" s="634"/>
      <c r="N202" s="612"/>
      <c r="O202" s="696" t="s">
        <v>457</v>
      </c>
      <c r="P202" s="614">
        <f>SUM(P198:P201)</f>
        <v>0</v>
      </c>
      <c r="Q202" s="615">
        <f>IF(AND(【3】見・旅費!G198="",G198=""),0,IF(【3】見・旅費!G198&lt;&gt;G198,IF(G198=1,"1,500",IF(G198=2,"1,300",IF(G198=3,"1,100","850"))),IF(OR(【3】見・旅費!Q202&lt;&gt;"1,500",【3】見・旅費!Q202&lt;&gt;"1,300",【3】見・旅費!Q202&lt;&gt;"1,100",【3】見・旅費!Q202&lt;&gt;"850"),【3】見・旅費!Q202,IF(G198="",0,IF(G198=1,"1,500",IF(G198=2,"1,300",IF(G198=3,"1,100","850")))))))</f>
        <v>0</v>
      </c>
      <c r="R202" s="636" t="str">
        <f>IF(【3】見・旅費!R202="","",【3】見・旅費!R202)</f>
        <v/>
      </c>
      <c r="S202" s="617">
        <f>IF(AND(【3】見・旅費!G198="",G198=""),0,IF(【3】見・旅費!G198&lt;&gt;G198,IF(G198=1,"14,000",IF(G198=2,"12,400",IF(G198=3,"10,300",IF(G198=4,"8,200")))),IF(OR(【3】見・旅費!S202&lt;&gt;"14,000",【3】見・旅費!S202&lt;&gt;"12,400",【3】見・旅費!S202&lt;&gt;"10,300",【3】見・旅費!S202&lt;&gt;"8,200"),【3】見・旅費!S202,IF(G198="",0,IF(G198=1,"14,000",IF(G198=2,"12,400",IF(G198=3,"10,300",IF(G198=4,"8,200",))))))))</f>
        <v>0</v>
      </c>
      <c r="T202" s="636" t="str">
        <f>IF(【3】見・旅費!T202="","",【3】見・旅費!T202)</f>
        <v/>
      </c>
      <c r="U202" s="619">
        <f>IF(AND(R202="",T202=""),0,(SUM(Q202*R202+S202*T202)))</f>
        <v>0</v>
      </c>
      <c r="V202" s="619">
        <f>IF(AND(P202="",U202=""),"",SUM(P202+U202))</f>
        <v>0</v>
      </c>
      <c r="W202" s="1050"/>
      <c r="X202" s="1056"/>
    </row>
    <row r="203" spans="3:24" ht="19.5" customHeight="1">
      <c r="C203" s="1051" t="str">
        <f>IF(【3】見・旅費!C203="","",【3】見・旅費!C203)</f>
        <v/>
      </c>
      <c r="D203" s="1054" t="str">
        <f>IF(【3】見・旅費!D203="","",【3】見・旅費!D203)</f>
        <v/>
      </c>
      <c r="E203" s="1054" t="str">
        <f>IF(【3】見・旅費!E203="","",【3】見・旅費!E203)</f>
        <v/>
      </c>
      <c r="F203" s="1054" t="str">
        <f>IF(【3】見・旅費!F203="","",【3】見・旅費!F203)</f>
        <v/>
      </c>
      <c r="G203" s="1057" t="str">
        <f>IF(【3】見・旅費!G203="","",【3】見・旅費!G203)</f>
        <v/>
      </c>
      <c r="H203" s="1060" t="str">
        <f>IF(【3】見・旅費!H203="","",【3】見・旅費!H203)</f>
        <v/>
      </c>
      <c r="I203" s="620" t="str">
        <f>IF(【3】見・旅費!I203="","",【3】見・旅費!I203)</f>
        <v/>
      </c>
      <c r="J203" s="620" t="str">
        <f>IF(【3】見・旅費!J203="","",【3】見・旅費!J203)</f>
        <v/>
      </c>
      <c r="K203" s="638" t="str">
        <f>IF(【3】見・旅費!K203="","",【3】見・旅費!K203)</f>
        <v/>
      </c>
      <c r="L203" s="621" t="str">
        <f>IF(【3】見・旅費!L203="","",【3】見・旅費!L203)</f>
        <v/>
      </c>
      <c r="M203" s="622" t="str">
        <f>IF(【3】見・旅費!M203="","",【3】見・旅費!M203)</f>
        <v/>
      </c>
      <c r="N203" s="599" t="str">
        <f>IF(I203="","",(SUM(L203:M203)))</f>
        <v/>
      </c>
      <c r="O203" s="332" t="str">
        <f>IF(【3】見・旅費!O203="","",【3】見・旅費!O203)</f>
        <v/>
      </c>
      <c r="P203" s="601" t="str">
        <f t="shared" ref="P203:P206" si="38">IF(O203="","",(IF(O203="",0,(N203*O203))))</f>
        <v/>
      </c>
      <c r="Q203" s="840"/>
      <c r="R203" s="846"/>
      <c r="S203" s="843"/>
      <c r="T203" s="846"/>
      <c r="U203" s="843"/>
      <c r="V203" s="843"/>
      <c r="W203" s="1048"/>
      <c r="X203" s="1054" t="str">
        <f>IF(【3】見・旅費!X203="","",【3】見・旅費!X203)</f>
        <v/>
      </c>
    </row>
    <row r="204" spans="3:24" ht="19.5" customHeight="1">
      <c r="C204" s="1052"/>
      <c r="D204" s="1055"/>
      <c r="E204" s="1055"/>
      <c r="F204" s="1055"/>
      <c r="G204" s="1058"/>
      <c r="H204" s="1061"/>
      <c r="I204" s="623" t="str">
        <f>IF(【3】見・旅費!I204="","",【3】見・旅費!I204)</f>
        <v/>
      </c>
      <c r="J204" s="623" t="str">
        <f>IF(【3】見・旅費!J204="","",【3】見・旅費!J204)</f>
        <v/>
      </c>
      <c r="K204" s="624" t="str">
        <f>IF(【3】見・旅費!K204="","",【3】見・旅費!K204)</f>
        <v/>
      </c>
      <c r="L204" s="625" t="str">
        <f>IF(【3】見・旅費!L204="","",【3】見・旅費!L204)</f>
        <v/>
      </c>
      <c r="M204" s="626" t="str">
        <f>IF(【3】見・旅費!M204="","",【3】見・旅費!M204)</f>
        <v/>
      </c>
      <c r="N204" s="605" t="str">
        <f>IF(I204="","",(SUM(L204:M204)))</f>
        <v/>
      </c>
      <c r="O204" s="627" t="str">
        <f>IF(【3】見・旅費!O204="","",【3】見・旅費!O204)</f>
        <v/>
      </c>
      <c r="P204" s="607" t="str">
        <f t="shared" si="38"/>
        <v/>
      </c>
      <c r="Q204" s="841"/>
      <c r="R204" s="847"/>
      <c r="S204" s="844"/>
      <c r="T204" s="847"/>
      <c r="U204" s="844"/>
      <c r="V204" s="844"/>
      <c r="W204" s="1049"/>
      <c r="X204" s="1055"/>
    </row>
    <row r="205" spans="3:24" ht="19.5" customHeight="1">
      <c r="C205" s="1052"/>
      <c r="D205" s="1055"/>
      <c r="E205" s="1055"/>
      <c r="F205" s="1055"/>
      <c r="G205" s="1058"/>
      <c r="H205" s="1061"/>
      <c r="I205" s="623" t="str">
        <f>IF(【3】見・旅費!I205="","",【3】見・旅費!I205)</f>
        <v/>
      </c>
      <c r="J205" s="623" t="str">
        <f>IF(【3】見・旅費!J205="","",【3】見・旅費!J205)</f>
        <v/>
      </c>
      <c r="K205" s="624" t="str">
        <f>IF(【3】見・旅費!K205="","",【3】見・旅費!K205)</f>
        <v/>
      </c>
      <c r="L205" s="625" t="str">
        <f>IF(【3】見・旅費!L205="","",【3】見・旅費!L205)</f>
        <v/>
      </c>
      <c r="M205" s="626" t="str">
        <f>IF(【3】見・旅費!M205="","",【3】見・旅費!M205)</f>
        <v/>
      </c>
      <c r="N205" s="605" t="str">
        <f>IF(I205="","",(SUM(L205:M205)))</f>
        <v/>
      </c>
      <c r="O205" s="627" t="str">
        <f>IF(【3】見・旅費!O205="","",【3】見・旅費!O205)</f>
        <v/>
      </c>
      <c r="P205" s="607" t="str">
        <f t="shared" si="38"/>
        <v/>
      </c>
      <c r="Q205" s="841"/>
      <c r="R205" s="847"/>
      <c r="S205" s="844"/>
      <c r="T205" s="847"/>
      <c r="U205" s="844"/>
      <c r="V205" s="844"/>
      <c r="W205" s="1049"/>
      <c r="X205" s="1055"/>
    </row>
    <row r="206" spans="3:24" ht="19.5" customHeight="1">
      <c r="C206" s="1052"/>
      <c r="D206" s="1055"/>
      <c r="E206" s="1055"/>
      <c r="F206" s="1055"/>
      <c r="G206" s="1058"/>
      <c r="H206" s="1061"/>
      <c r="I206" s="628" t="str">
        <f>IF(【3】見・旅費!I206="","",【3】見・旅費!I206)</f>
        <v/>
      </c>
      <c r="J206" s="628" t="str">
        <f>IF(【3】見・旅費!J206="","",【3】見・旅費!J206)</f>
        <v/>
      </c>
      <c r="K206" s="629" t="str">
        <f>IF(【3】見・旅費!K206="","",【3】見・旅費!K206)</f>
        <v/>
      </c>
      <c r="L206" s="630" t="str">
        <f>IF(【3】見・旅費!L206="","",【3】見・旅費!L206)</f>
        <v/>
      </c>
      <c r="M206" s="631" t="str">
        <f>IF(【3】見・旅費!M206="","",【3】見・旅費!M206)</f>
        <v/>
      </c>
      <c r="N206" s="605" t="str">
        <f>IF(I206="","",(SUM(L206:M206)))</f>
        <v/>
      </c>
      <c r="O206" s="632" t="str">
        <f>IF(【3】見・旅費!O206="","",【3】見・旅費!O206)</f>
        <v/>
      </c>
      <c r="P206" s="607" t="str">
        <f t="shared" si="38"/>
        <v/>
      </c>
      <c r="Q206" s="842"/>
      <c r="R206" s="848"/>
      <c r="S206" s="845"/>
      <c r="T206" s="848"/>
      <c r="U206" s="845"/>
      <c r="V206" s="845"/>
      <c r="W206" s="1049"/>
      <c r="X206" s="1055"/>
    </row>
    <row r="207" spans="3:24" ht="19.5" customHeight="1">
      <c r="C207" s="1053"/>
      <c r="D207" s="1056"/>
      <c r="E207" s="1056"/>
      <c r="F207" s="1056"/>
      <c r="G207" s="1059"/>
      <c r="H207" s="1062"/>
      <c r="I207" s="608"/>
      <c r="J207" s="608"/>
      <c r="K207" s="610"/>
      <c r="L207" s="633"/>
      <c r="M207" s="634"/>
      <c r="N207" s="612"/>
      <c r="O207" s="696" t="s">
        <v>457</v>
      </c>
      <c r="P207" s="614">
        <f>SUM(P203:P206)</f>
        <v>0</v>
      </c>
      <c r="Q207" s="615">
        <f>IF(AND(【3】見・旅費!G203="",G203=""),0,IF(【3】見・旅費!G203&lt;&gt;G203,IF(G203=1,"1,500",IF(G203=2,"1,300",IF(G203=3,"1,100","850"))),IF(OR(【3】見・旅費!Q207&lt;&gt;"1,500",【3】見・旅費!Q207&lt;&gt;"1,300",【3】見・旅費!Q207&lt;&gt;"1,100",【3】見・旅費!Q207&lt;&gt;"850"),【3】見・旅費!Q207,IF(G203="",0,IF(G203=1,"1,500",IF(G203=2,"1,300",IF(G203=3,"1,100","850")))))))</f>
        <v>0</v>
      </c>
      <c r="R207" s="636" t="str">
        <f>IF(【3】見・旅費!R207="","",【3】見・旅費!R207)</f>
        <v/>
      </c>
      <c r="S207" s="617">
        <f>IF(AND(【3】見・旅費!G203="",G203=""),0,IF(【3】見・旅費!G203&lt;&gt;G203,IF(G203=1,"14,000",IF(G203=2,"12,400",IF(G203=3,"10,300",IF(G203=4,"8,200")))),IF(OR(【3】見・旅費!S207&lt;&gt;"14,000",【3】見・旅費!S207&lt;&gt;"12,400",【3】見・旅費!S207&lt;&gt;"10,300",【3】見・旅費!S207&lt;&gt;"8,200"),【3】見・旅費!S207,IF(G203="",0,IF(G203=1,"14,000",IF(G203=2,"12,400",IF(G203=3,"10,300",IF(G203=4,"8,200",))))))))</f>
        <v>0</v>
      </c>
      <c r="T207" s="636" t="str">
        <f>IF(【3】見・旅費!T207="","",【3】見・旅費!T207)</f>
        <v/>
      </c>
      <c r="U207" s="619">
        <f>IF(AND(R207="",T207=""),0,(SUM(Q207*R207+S207*T207)))</f>
        <v>0</v>
      </c>
      <c r="V207" s="619">
        <f>IF(AND(P207="",U207=""),"",SUM(P207+U207))</f>
        <v>0</v>
      </c>
      <c r="W207" s="1050"/>
      <c r="X207" s="1056"/>
    </row>
    <row r="208" spans="3:24" ht="19.5" customHeight="1">
      <c r="C208" s="1051" t="str">
        <f>IF(【3】見・旅費!C208="","",【3】見・旅費!C208)</f>
        <v/>
      </c>
      <c r="D208" s="1054" t="str">
        <f>IF(【3】見・旅費!D208="","",【3】見・旅費!D208)</f>
        <v/>
      </c>
      <c r="E208" s="1054" t="str">
        <f>IF(【3】見・旅費!E208="","",【3】見・旅費!E208)</f>
        <v/>
      </c>
      <c r="F208" s="1054" t="str">
        <f>IF(【3】見・旅費!F208="","",【3】見・旅費!F208)</f>
        <v/>
      </c>
      <c r="G208" s="1057" t="str">
        <f>IF(【3】見・旅費!G208="","",【3】見・旅費!G208)</f>
        <v/>
      </c>
      <c r="H208" s="1060" t="str">
        <f>IF(【3】見・旅費!H208="","",【3】見・旅費!H208)</f>
        <v/>
      </c>
      <c r="I208" s="620" t="str">
        <f>IF(【3】見・旅費!I208="","",【3】見・旅費!I208)</f>
        <v/>
      </c>
      <c r="J208" s="620" t="str">
        <f>IF(【3】見・旅費!J208="","",【3】見・旅費!J208)</f>
        <v/>
      </c>
      <c r="K208" s="638" t="str">
        <f>IF(【3】見・旅費!K208="","",【3】見・旅費!K208)</f>
        <v/>
      </c>
      <c r="L208" s="621" t="str">
        <f>IF(【3】見・旅費!L208="","",【3】見・旅費!L208)</f>
        <v/>
      </c>
      <c r="M208" s="622" t="str">
        <f>IF(【3】見・旅費!M208="","",【3】見・旅費!M208)</f>
        <v/>
      </c>
      <c r="N208" s="599" t="str">
        <f>IF(I208="","",(SUM(L208:M208)))</f>
        <v/>
      </c>
      <c r="O208" s="332" t="str">
        <f>IF(【3】見・旅費!O208="","",【3】見・旅費!O208)</f>
        <v/>
      </c>
      <c r="P208" s="601" t="str">
        <f t="shared" ref="P208:P211" si="39">IF(O208="","",(IF(O208="",0,(N208*O208))))</f>
        <v/>
      </c>
      <c r="Q208" s="840"/>
      <c r="R208" s="846"/>
      <c r="S208" s="843"/>
      <c r="T208" s="846"/>
      <c r="U208" s="843"/>
      <c r="V208" s="843"/>
      <c r="W208" s="1048"/>
      <c r="X208" s="1054" t="str">
        <f>IF(【3】見・旅費!X208="","",【3】見・旅費!X208)</f>
        <v/>
      </c>
    </row>
    <row r="209" spans="3:24" ht="19.5" customHeight="1">
      <c r="C209" s="1052"/>
      <c r="D209" s="1055"/>
      <c r="E209" s="1055"/>
      <c r="F209" s="1055"/>
      <c r="G209" s="1058"/>
      <c r="H209" s="1061"/>
      <c r="I209" s="623" t="str">
        <f>IF(【3】見・旅費!I209="","",【3】見・旅費!I209)</f>
        <v/>
      </c>
      <c r="J209" s="623" t="str">
        <f>IF(【3】見・旅費!J209="","",【3】見・旅費!J209)</f>
        <v/>
      </c>
      <c r="K209" s="624" t="str">
        <f>IF(【3】見・旅費!K209="","",【3】見・旅費!K209)</f>
        <v/>
      </c>
      <c r="L209" s="625" t="str">
        <f>IF(【3】見・旅費!L209="","",【3】見・旅費!L209)</f>
        <v/>
      </c>
      <c r="M209" s="626" t="str">
        <f>IF(【3】見・旅費!M209="","",【3】見・旅費!M209)</f>
        <v/>
      </c>
      <c r="N209" s="605" t="str">
        <f>IF(I209="","",(SUM(L209:M209)))</f>
        <v/>
      </c>
      <c r="O209" s="627" t="str">
        <f>IF(【3】見・旅費!O209="","",【3】見・旅費!O209)</f>
        <v/>
      </c>
      <c r="P209" s="607" t="str">
        <f t="shared" si="39"/>
        <v/>
      </c>
      <c r="Q209" s="841"/>
      <c r="R209" s="847"/>
      <c r="S209" s="844"/>
      <c r="T209" s="847"/>
      <c r="U209" s="844"/>
      <c r="V209" s="844"/>
      <c r="W209" s="1049"/>
      <c r="X209" s="1055"/>
    </row>
    <row r="210" spans="3:24" ht="19.5" customHeight="1">
      <c r="C210" s="1052"/>
      <c r="D210" s="1055"/>
      <c r="E210" s="1055"/>
      <c r="F210" s="1055"/>
      <c r="G210" s="1058"/>
      <c r="H210" s="1061"/>
      <c r="I210" s="623" t="str">
        <f>IF(【3】見・旅費!I210="","",【3】見・旅費!I210)</f>
        <v/>
      </c>
      <c r="J210" s="623" t="str">
        <f>IF(【3】見・旅費!J210="","",【3】見・旅費!J210)</f>
        <v/>
      </c>
      <c r="K210" s="624" t="str">
        <f>IF(【3】見・旅費!K210="","",【3】見・旅費!K210)</f>
        <v/>
      </c>
      <c r="L210" s="625" t="str">
        <f>IF(【3】見・旅費!L210="","",【3】見・旅費!L210)</f>
        <v/>
      </c>
      <c r="M210" s="626" t="str">
        <f>IF(【3】見・旅費!M210="","",【3】見・旅費!M210)</f>
        <v/>
      </c>
      <c r="N210" s="605" t="str">
        <f>IF(I210="","",(SUM(L210:M210)))</f>
        <v/>
      </c>
      <c r="O210" s="627" t="str">
        <f>IF(【3】見・旅費!O210="","",【3】見・旅費!O210)</f>
        <v/>
      </c>
      <c r="P210" s="607" t="str">
        <f t="shared" si="39"/>
        <v/>
      </c>
      <c r="Q210" s="841"/>
      <c r="R210" s="847"/>
      <c r="S210" s="844"/>
      <c r="T210" s="847"/>
      <c r="U210" s="844"/>
      <c r="V210" s="844"/>
      <c r="W210" s="1049"/>
      <c r="X210" s="1055"/>
    </row>
    <row r="211" spans="3:24" ht="19.5" customHeight="1">
      <c r="C211" s="1052"/>
      <c r="D211" s="1055"/>
      <c r="E211" s="1055"/>
      <c r="F211" s="1055"/>
      <c r="G211" s="1058"/>
      <c r="H211" s="1061"/>
      <c r="I211" s="628" t="str">
        <f>IF(【3】見・旅費!I211="","",【3】見・旅費!I211)</f>
        <v/>
      </c>
      <c r="J211" s="628" t="str">
        <f>IF(【3】見・旅費!J211="","",【3】見・旅費!J211)</f>
        <v/>
      </c>
      <c r="K211" s="629" t="str">
        <f>IF(【3】見・旅費!K211="","",【3】見・旅費!K211)</f>
        <v/>
      </c>
      <c r="L211" s="630" t="str">
        <f>IF(【3】見・旅費!L211="","",【3】見・旅費!L211)</f>
        <v/>
      </c>
      <c r="M211" s="631" t="str">
        <f>IF(【3】見・旅費!M211="","",【3】見・旅費!M211)</f>
        <v/>
      </c>
      <c r="N211" s="605" t="str">
        <f>IF(I211="","",(SUM(L211:M211)))</f>
        <v/>
      </c>
      <c r="O211" s="632" t="str">
        <f>IF(【3】見・旅費!O211="","",【3】見・旅費!O211)</f>
        <v/>
      </c>
      <c r="P211" s="607" t="str">
        <f t="shared" si="39"/>
        <v/>
      </c>
      <c r="Q211" s="842"/>
      <c r="R211" s="848"/>
      <c r="S211" s="845"/>
      <c r="T211" s="848"/>
      <c r="U211" s="845"/>
      <c r="V211" s="845"/>
      <c r="W211" s="1049"/>
      <c r="X211" s="1055"/>
    </row>
    <row r="212" spans="3:24" ht="19.5" customHeight="1">
      <c r="C212" s="1053"/>
      <c r="D212" s="1056"/>
      <c r="E212" s="1056"/>
      <c r="F212" s="1056"/>
      <c r="G212" s="1059"/>
      <c r="H212" s="1062"/>
      <c r="I212" s="608"/>
      <c r="J212" s="608"/>
      <c r="K212" s="610"/>
      <c r="L212" s="633"/>
      <c r="M212" s="634"/>
      <c r="N212" s="612"/>
      <c r="O212" s="696" t="s">
        <v>457</v>
      </c>
      <c r="P212" s="614">
        <f>SUM(P208:P211)</f>
        <v>0</v>
      </c>
      <c r="Q212" s="615">
        <f>IF(AND(【3】見・旅費!G208="",G208=""),0,IF(【3】見・旅費!G208&lt;&gt;G208,IF(G208=1,"1,500",IF(G208=2,"1,300",IF(G208=3,"1,100","850"))),IF(OR(【3】見・旅費!Q212&lt;&gt;"1,500",【3】見・旅費!Q212&lt;&gt;"1,300",【3】見・旅費!Q212&lt;&gt;"1,100",【3】見・旅費!Q212&lt;&gt;"850"),【3】見・旅費!Q212,IF(G208="",0,IF(G208=1,"1,500",IF(G208=2,"1,300",IF(G208=3,"1,100","850")))))))</f>
        <v>0</v>
      </c>
      <c r="R212" s="636" t="str">
        <f>IF(【3】見・旅費!R212="","",【3】見・旅費!R212)</f>
        <v/>
      </c>
      <c r="S212" s="617">
        <f>IF(AND(【3】見・旅費!G208="",G208=""),0,IF(【3】見・旅費!G208&lt;&gt;G208,IF(G208=1,"14,000",IF(G208=2,"12,400",IF(G208=3,"10,300",IF(G208=4,"8,200")))),IF(OR(【3】見・旅費!S212&lt;&gt;"14,000",【3】見・旅費!S212&lt;&gt;"12,400",【3】見・旅費!S212&lt;&gt;"10,300",【3】見・旅費!S212&lt;&gt;"8,200"),【3】見・旅費!S212,IF(G208="",0,IF(G208=1,"14,000",IF(G208=2,"12,400",IF(G208=3,"10,300",IF(G208=4,"8,200",))))))))</f>
        <v>0</v>
      </c>
      <c r="T212" s="636" t="str">
        <f>IF(【3】見・旅費!T212="","",【3】見・旅費!T212)</f>
        <v/>
      </c>
      <c r="U212" s="619">
        <f>IF(AND(R212="",T212=""),0,(SUM(Q212*R212+S212*T212)))</f>
        <v>0</v>
      </c>
      <c r="V212" s="619">
        <f>IF(AND(P212="",U212=""),"",SUM(P212+U212))</f>
        <v>0</v>
      </c>
      <c r="W212" s="1050"/>
      <c r="X212" s="1056"/>
    </row>
    <row r="213" spans="3:24" ht="19.5" customHeight="1">
      <c r="C213" s="1051" t="str">
        <f>IF(【3】見・旅費!C213="","",【3】見・旅費!C213)</f>
        <v/>
      </c>
      <c r="D213" s="1054" t="str">
        <f>IF(【3】見・旅費!D213="","",【3】見・旅費!D213)</f>
        <v/>
      </c>
      <c r="E213" s="1054" t="str">
        <f>IF(【3】見・旅費!E213="","",【3】見・旅費!E213)</f>
        <v/>
      </c>
      <c r="F213" s="1054" t="str">
        <f>IF(【3】見・旅費!F213="","",【3】見・旅費!F213)</f>
        <v/>
      </c>
      <c r="G213" s="1057" t="str">
        <f>IF(【3】見・旅費!G213="","",【3】見・旅費!G213)</f>
        <v/>
      </c>
      <c r="H213" s="1060" t="str">
        <f>IF(【3】見・旅費!H213="","",【3】見・旅費!H213)</f>
        <v/>
      </c>
      <c r="I213" s="620" t="str">
        <f>IF(【3】見・旅費!I213="","",【3】見・旅費!I213)</f>
        <v/>
      </c>
      <c r="J213" s="620" t="str">
        <f>IF(【3】見・旅費!J213="","",【3】見・旅費!J213)</f>
        <v/>
      </c>
      <c r="K213" s="638" t="str">
        <f>IF(【3】見・旅費!K213="","",【3】見・旅費!K213)</f>
        <v/>
      </c>
      <c r="L213" s="621" t="str">
        <f>IF(【3】見・旅費!L213="","",【3】見・旅費!L213)</f>
        <v/>
      </c>
      <c r="M213" s="622" t="str">
        <f>IF(【3】見・旅費!M213="","",【3】見・旅費!M213)</f>
        <v/>
      </c>
      <c r="N213" s="599" t="str">
        <f>IF(I213="","",(SUM(L213:M213)))</f>
        <v/>
      </c>
      <c r="O213" s="332" t="str">
        <f>IF(【3】見・旅費!O213="","",【3】見・旅費!O213)</f>
        <v/>
      </c>
      <c r="P213" s="601" t="str">
        <f t="shared" ref="P213:P216" si="40">IF(O213="","",(IF(O213="",0,(N213*O213))))</f>
        <v/>
      </c>
      <c r="Q213" s="840"/>
      <c r="R213" s="846"/>
      <c r="S213" s="843"/>
      <c r="T213" s="846"/>
      <c r="U213" s="843"/>
      <c r="V213" s="843"/>
      <c r="W213" s="1048"/>
      <c r="X213" s="1054" t="str">
        <f>IF(【3】見・旅費!X213="","",【3】見・旅費!X213)</f>
        <v/>
      </c>
    </row>
    <row r="214" spans="3:24" ht="19.5" customHeight="1">
      <c r="C214" s="1052"/>
      <c r="D214" s="1055"/>
      <c r="E214" s="1055"/>
      <c r="F214" s="1055"/>
      <c r="G214" s="1058"/>
      <c r="H214" s="1061"/>
      <c r="I214" s="623" t="str">
        <f>IF(【3】見・旅費!I214="","",【3】見・旅費!I214)</f>
        <v/>
      </c>
      <c r="J214" s="623" t="str">
        <f>IF(【3】見・旅費!J214="","",【3】見・旅費!J214)</f>
        <v/>
      </c>
      <c r="K214" s="624" t="str">
        <f>IF(【3】見・旅費!K214="","",【3】見・旅費!K214)</f>
        <v/>
      </c>
      <c r="L214" s="625" t="str">
        <f>IF(【3】見・旅費!L214="","",【3】見・旅費!L214)</f>
        <v/>
      </c>
      <c r="M214" s="626" t="str">
        <f>IF(【3】見・旅費!M214="","",【3】見・旅費!M214)</f>
        <v/>
      </c>
      <c r="N214" s="605" t="str">
        <f>IF(I214="","",(SUM(L214:M214)))</f>
        <v/>
      </c>
      <c r="O214" s="627" t="str">
        <f>IF(【3】見・旅費!O214="","",【3】見・旅費!O214)</f>
        <v/>
      </c>
      <c r="P214" s="607" t="str">
        <f t="shared" si="40"/>
        <v/>
      </c>
      <c r="Q214" s="841"/>
      <c r="R214" s="847"/>
      <c r="S214" s="844"/>
      <c r="T214" s="847"/>
      <c r="U214" s="844"/>
      <c r="V214" s="844"/>
      <c r="W214" s="1049"/>
      <c r="X214" s="1055"/>
    </row>
    <row r="215" spans="3:24" ht="19.5" customHeight="1">
      <c r="C215" s="1052"/>
      <c r="D215" s="1055"/>
      <c r="E215" s="1055"/>
      <c r="F215" s="1055"/>
      <c r="G215" s="1058"/>
      <c r="H215" s="1061"/>
      <c r="I215" s="623" t="str">
        <f>IF(【3】見・旅費!I215="","",【3】見・旅費!I215)</f>
        <v/>
      </c>
      <c r="J215" s="623" t="str">
        <f>IF(【3】見・旅費!J215="","",【3】見・旅費!J215)</f>
        <v/>
      </c>
      <c r="K215" s="624" t="str">
        <f>IF(【3】見・旅費!K215="","",【3】見・旅費!K215)</f>
        <v/>
      </c>
      <c r="L215" s="625" t="str">
        <f>IF(【3】見・旅費!L215="","",【3】見・旅費!L215)</f>
        <v/>
      </c>
      <c r="M215" s="626" t="str">
        <f>IF(【3】見・旅費!M215="","",【3】見・旅費!M215)</f>
        <v/>
      </c>
      <c r="N215" s="605" t="str">
        <f>IF(I215="","",(SUM(L215:M215)))</f>
        <v/>
      </c>
      <c r="O215" s="627" t="str">
        <f>IF(【3】見・旅費!O215="","",【3】見・旅費!O215)</f>
        <v/>
      </c>
      <c r="P215" s="607" t="str">
        <f t="shared" si="40"/>
        <v/>
      </c>
      <c r="Q215" s="841"/>
      <c r="R215" s="847"/>
      <c r="S215" s="844"/>
      <c r="T215" s="847"/>
      <c r="U215" s="844"/>
      <c r="V215" s="844"/>
      <c r="W215" s="1049"/>
      <c r="X215" s="1055"/>
    </row>
    <row r="216" spans="3:24" ht="19.5" customHeight="1">
      <c r="C216" s="1052"/>
      <c r="D216" s="1055"/>
      <c r="E216" s="1055"/>
      <c r="F216" s="1055"/>
      <c r="G216" s="1058"/>
      <c r="H216" s="1061"/>
      <c r="I216" s="628" t="str">
        <f>IF(【3】見・旅費!I216="","",【3】見・旅費!I216)</f>
        <v/>
      </c>
      <c r="J216" s="628" t="str">
        <f>IF(【3】見・旅費!J216="","",【3】見・旅費!J216)</f>
        <v/>
      </c>
      <c r="K216" s="629" t="str">
        <f>IF(【3】見・旅費!K216="","",【3】見・旅費!K216)</f>
        <v/>
      </c>
      <c r="L216" s="630" t="str">
        <f>IF(【3】見・旅費!L216="","",【3】見・旅費!L216)</f>
        <v/>
      </c>
      <c r="M216" s="631" t="str">
        <f>IF(【3】見・旅費!M216="","",【3】見・旅費!M216)</f>
        <v/>
      </c>
      <c r="N216" s="605" t="str">
        <f>IF(I216="","",(SUM(L216:M216)))</f>
        <v/>
      </c>
      <c r="O216" s="632" t="str">
        <f>IF(【3】見・旅費!O216="","",【3】見・旅費!O216)</f>
        <v/>
      </c>
      <c r="P216" s="607" t="str">
        <f t="shared" si="40"/>
        <v/>
      </c>
      <c r="Q216" s="842"/>
      <c r="R216" s="848"/>
      <c r="S216" s="845"/>
      <c r="T216" s="848"/>
      <c r="U216" s="845"/>
      <c r="V216" s="845"/>
      <c r="W216" s="1049"/>
      <c r="X216" s="1055"/>
    </row>
    <row r="217" spans="3:24" ht="19.5" customHeight="1">
      <c r="C217" s="1053"/>
      <c r="D217" s="1056"/>
      <c r="E217" s="1056"/>
      <c r="F217" s="1056"/>
      <c r="G217" s="1059"/>
      <c r="H217" s="1062"/>
      <c r="I217" s="608"/>
      <c r="J217" s="608"/>
      <c r="K217" s="610"/>
      <c r="L217" s="633"/>
      <c r="M217" s="634"/>
      <c r="N217" s="612"/>
      <c r="O217" s="696" t="s">
        <v>457</v>
      </c>
      <c r="P217" s="614">
        <f>SUM(P213:P216)</f>
        <v>0</v>
      </c>
      <c r="Q217" s="615">
        <f>IF(AND(【3】見・旅費!G213="",G213=""),0,IF(【3】見・旅費!G213&lt;&gt;G213,IF(G213=1,"1,500",IF(G213=2,"1,300",IF(G213=3,"1,100","850"))),IF(OR(【3】見・旅費!Q217&lt;&gt;"1,500",【3】見・旅費!Q217&lt;&gt;"1,300",【3】見・旅費!Q217&lt;&gt;"1,100",【3】見・旅費!Q217&lt;&gt;"850"),【3】見・旅費!Q217,IF(G213="",0,IF(G213=1,"1,500",IF(G213=2,"1,300",IF(G213=3,"1,100","850")))))))</f>
        <v>0</v>
      </c>
      <c r="R217" s="636" t="str">
        <f>IF(【3】見・旅費!R217="","",【3】見・旅費!R217)</f>
        <v/>
      </c>
      <c r="S217" s="617">
        <f>IF(AND(【3】見・旅費!G213="",G213=""),0,IF(【3】見・旅費!G213&lt;&gt;G213,IF(G213=1,"14,000",IF(G213=2,"12,400",IF(G213=3,"10,300",IF(G213=4,"8,200")))),IF(OR(【3】見・旅費!S217&lt;&gt;"14,000",【3】見・旅費!S217&lt;&gt;"12,400",【3】見・旅費!S217&lt;&gt;"10,300",【3】見・旅費!S217&lt;&gt;"8,200"),【3】見・旅費!S217,IF(G213="",0,IF(G213=1,"14,000",IF(G213=2,"12,400",IF(G213=3,"10,300",IF(G213=4,"8,200",))))))))</f>
        <v>0</v>
      </c>
      <c r="T217" s="636" t="str">
        <f>IF(【3】見・旅費!T217="","",【3】見・旅費!T217)</f>
        <v/>
      </c>
      <c r="U217" s="619">
        <f>IF(AND(R217="",T217=""),0,(SUM(Q217*R217+S217*T217)))</f>
        <v>0</v>
      </c>
      <c r="V217" s="619">
        <f>IF(AND(P217="",U217=""),"",SUM(P217+U217))</f>
        <v>0</v>
      </c>
      <c r="W217" s="1050"/>
      <c r="X217" s="1056"/>
    </row>
    <row r="218" spans="3:24" ht="19.5" customHeight="1">
      <c r="C218" s="1051" t="str">
        <f>IF(【3】見・旅費!C218="","",【3】見・旅費!C218)</f>
        <v/>
      </c>
      <c r="D218" s="1054" t="str">
        <f>IF(【3】見・旅費!D218="","",【3】見・旅費!D218)</f>
        <v/>
      </c>
      <c r="E218" s="1054" t="str">
        <f>IF(【3】見・旅費!E218="","",【3】見・旅費!E218)</f>
        <v/>
      </c>
      <c r="F218" s="1054" t="str">
        <f>IF(【3】見・旅費!F218="","",【3】見・旅費!F218)</f>
        <v/>
      </c>
      <c r="G218" s="1057" t="str">
        <f>IF(【3】見・旅費!G218="","",【3】見・旅費!G218)</f>
        <v/>
      </c>
      <c r="H218" s="1060" t="str">
        <f>IF(【3】見・旅費!H218="","",【3】見・旅費!H218)</f>
        <v/>
      </c>
      <c r="I218" s="620" t="str">
        <f>IF(【3】見・旅費!I218="","",【3】見・旅費!I218)</f>
        <v/>
      </c>
      <c r="J218" s="620" t="str">
        <f>IF(【3】見・旅費!J218="","",【3】見・旅費!J218)</f>
        <v/>
      </c>
      <c r="K218" s="638" t="str">
        <f>IF(【3】見・旅費!K218="","",【3】見・旅費!K218)</f>
        <v/>
      </c>
      <c r="L218" s="621" t="str">
        <f>IF(【3】見・旅費!L218="","",【3】見・旅費!L218)</f>
        <v/>
      </c>
      <c r="M218" s="622" t="str">
        <f>IF(【3】見・旅費!M218="","",【3】見・旅費!M218)</f>
        <v/>
      </c>
      <c r="N218" s="599" t="str">
        <f>IF(I218="","",(SUM(L218:M218)))</f>
        <v/>
      </c>
      <c r="O218" s="332" t="str">
        <f>IF(【3】見・旅費!O218="","",【3】見・旅費!O218)</f>
        <v/>
      </c>
      <c r="P218" s="601" t="str">
        <f t="shared" ref="P218:P221" si="41">IF(O218="","",(IF(O218="",0,(N218*O218))))</f>
        <v/>
      </c>
      <c r="Q218" s="840"/>
      <c r="R218" s="846"/>
      <c r="S218" s="843"/>
      <c r="T218" s="846"/>
      <c r="U218" s="843"/>
      <c r="V218" s="843"/>
      <c r="W218" s="1048"/>
      <c r="X218" s="1054" t="str">
        <f>IF(【3】見・旅費!X218="","",【3】見・旅費!X218)</f>
        <v/>
      </c>
    </row>
    <row r="219" spans="3:24" ht="19.5" customHeight="1">
      <c r="C219" s="1052"/>
      <c r="D219" s="1055"/>
      <c r="E219" s="1055"/>
      <c r="F219" s="1055"/>
      <c r="G219" s="1058"/>
      <c r="H219" s="1061"/>
      <c r="I219" s="623" t="str">
        <f>IF(【3】見・旅費!I219="","",【3】見・旅費!I219)</f>
        <v/>
      </c>
      <c r="J219" s="623" t="str">
        <f>IF(【3】見・旅費!J219="","",【3】見・旅費!J219)</f>
        <v/>
      </c>
      <c r="K219" s="624" t="str">
        <f>IF(【3】見・旅費!K219="","",【3】見・旅費!K219)</f>
        <v/>
      </c>
      <c r="L219" s="625" t="str">
        <f>IF(【3】見・旅費!L219="","",【3】見・旅費!L219)</f>
        <v/>
      </c>
      <c r="M219" s="626" t="str">
        <f>IF(【3】見・旅費!M219="","",【3】見・旅費!M219)</f>
        <v/>
      </c>
      <c r="N219" s="605" t="str">
        <f>IF(I219="","",(SUM(L219:M219)))</f>
        <v/>
      </c>
      <c r="O219" s="627" t="str">
        <f>IF(【3】見・旅費!O219="","",【3】見・旅費!O219)</f>
        <v/>
      </c>
      <c r="P219" s="607" t="str">
        <f t="shared" si="41"/>
        <v/>
      </c>
      <c r="Q219" s="841"/>
      <c r="R219" s="847"/>
      <c r="S219" s="844"/>
      <c r="T219" s="847"/>
      <c r="U219" s="844"/>
      <c r="V219" s="844"/>
      <c r="W219" s="1049"/>
      <c r="X219" s="1055"/>
    </row>
    <row r="220" spans="3:24" ht="19.5" customHeight="1">
      <c r="C220" s="1052"/>
      <c r="D220" s="1055"/>
      <c r="E220" s="1055"/>
      <c r="F220" s="1055"/>
      <c r="G220" s="1058"/>
      <c r="H220" s="1061"/>
      <c r="I220" s="623" t="str">
        <f>IF(【3】見・旅費!I220="","",【3】見・旅費!I220)</f>
        <v/>
      </c>
      <c r="J220" s="623" t="str">
        <f>IF(【3】見・旅費!J220="","",【3】見・旅費!J220)</f>
        <v/>
      </c>
      <c r="K220" s="624" t="str">
        <f>IF(【3】見・旅費!K220="","",【3】見・旅費!K220)</f>
        <v/>
      </c>
      <c r="L220" s="625" t="str">
        <f>IF(【3】見・旅費!L220="","",【3】見・旅費!L220)</f>
        <v/>
      </c>
      <c r="M220" s="626" t="str">
        <f>IF(【3】見・旅費!M220="","",【3】見・旅費!M220)</f>
        <v/>
      </c>
      <c r="N220" s="605" t="str">
        <f>IF(I220="","",(SUM(L220:M220)))</f>
        <v/>
      </c>
      <c r="O220" s="627" t="str">
        <f>IF(【3】見・旅費!O220="","",【3】見・旅費!O220)</f>
        <v/>
      </c>
      <c r="P220" s="607" t="str">
        <f t="shared" si="41"/>
        <v/>
      </c>
      <c r="Q220" s="841"/>
      <c r="R220" s="847"/>
      <c r="S220" s="844"/>
      <c r="T220" s="847"/>
      <c r="U220" s="844"/>
      <c r="V220" s="844"/>
      <c r="W220" s="1049"/>
      <c r="X220" s="1055"/>
    </row>
    <row r="221" spans="3:24" ht="19.5" customHeight="1">
      <c r="C221" s="1052"/>
      <c r="D221" s="1055"/>
      <c r="E221" s="1055"/>
      <c r="F221" s="1055"/>
      <c r="G221" s="1058"/>
      <c r="H221" s="1061"/>
      <c r="I221" s="628" t="str">
        <f>IF(【3】見・旅費!I221="","",【3】見・旅費!I221)</f>
        <v/>
      </c>
      <c r="J221" s="628" t="str">
        <f>IF(【3】見・旅費!J221="","",【3】見・旅費!J221)</f>
        <v/>
      </c>
      <c r="K221" s="629" t="str">
        <f>IF(【3】見・旅費!K221="","",【3】見・旅費!K221)</f>
        <v/>
      </c>
      <c r="L221" s="630" t="str">
        <f>IF(【3】見・旅費!L221="","",【3】見・旅費!L221)</f>
        <v/>
      </c>
      <c r="M221" s="631" t="str">
        <f>IF(【3】見・旅費!M221="","",【3】見・旅費!M221)</f>
        <v/>
      </c>
      <c r="N221" s="605" t="str">
        <f>IF(I221="","",(SUM(L221:M221)))</f>
        <v/>
      </c>
      <c r="O221" s="632" t="str">
        <f>IF(【3】見・旅費!O221="","",【3】見・旅費!O221)</f>
        <v/>
      </c>
      <c r="P221" s="607" t="str">
        <f t="shared" si="41"/>
        <v/>
      </c>
      <c r="Q221" s="842"/>
      <c r="R221" s="848"/>
      <c r="S221" s="845"/>
      <c r="T221" s="848"/>
      <c r="U221" s="845"/>
      <c r="V221" s="845"/>
      <c r="W221" s="1049"/>
      <c r="X221" s="1055"/>
    </row>
    <row r="222" spans="3:24" ht="19.5" customHeight="1">
      <c r="C222" s="1053"/>
      <c r="D222" s="1056"/>
      <c r="E222" s="1056"/>
      <c r="F222" s="1056"/>
      <c r="G222" s="1059"/>
      <c r="H222" s="1062"/>
      <c r="I222" s="608"/>
      <c r="J222" s="608"/>
      <c r="K222" s="610"/>
      <c r="L222" s="633"/>
      <c r="M222" s="634"/>
      <c r="N222" s="612"/>
      <c r="O222" s="696" t="s">
        <v>457</v>
      </c>
      <c r="P222" s="614">
        <f>SUM(P218:P221)</f>
        <v>0</v>
      </c>
      <c r="Q222" s="615">
        <f>IF(AND(【3】見・旅費!G218="",G218=""),0,IF(【3】見・旅費!G218&lt;&gt;G218,IF(G218=1,"1,500",IF(G218=2,"1,300",IF(G218=3,"1,100","850"))),IF(OR(【3】見・旅費!Q222&lt;&gt;"1,500",【3】見・旅費!Q222&lt;&gt;"1,300",【3】見・旅費!Q222&lt;&gt;"1,100",【3】見・旅費!Q222&lt;&gt;"850"),【3】見・旅費!Q222,IF(G218="",0,IF(G218=1,"1,500",IF(G218=2,"1,300",IF(G218=3,"1,100","850")))))))</f>
        <v>0</v>
      </c>
      <c r="R222" s="636" t="str">
        <f>IF(【3】見・旅費!R222="","",【3】見・旅費!R222)</f>
        <v/>
      </c>
      <c r="S222" s="617">
        <f>IF(AND(【3】見・旅費!G218="",G218=""),0,IF(【3】見・旅費!G218&lt;&gt;G218,IF(G218=1,"14,000",IF(G218=2,"12,400",IF(G218=3,"10,300",IF(G218=4,"8,200")))),IF(OR(【3】見・旅費!S222&lt;&gt;"14,000",【3】見・旅費!S222&lt;&gt;"12,400",【3】見・旅費!S222&lt;&gt;"10,300",【3】見・旅費!S222&lt;&gt;"8,200"),【3】見・旅費!S222,IF(G218="",0,IF(G218=1,"14,000",IF(G218=2,"12,400",IF(G218=3,"10,300",IF(G218=4,"8,200",))))))))</f>
        <v>0</v>
      </c>
      <c r="T222" s="636" t="str">
        <f>IF(【3】見・旅費!T222="","",【3】見・旅費!T222)</f>
        <v/>
      </c>
      <c r="U222" s="619">
        <f>IF(AND(R222="",T222=""),0,(SUM(Q222*R222+S222*T222)))</f>
        <v>0</v>
      </c>
      <c r="V222" s="619">
        <f>IF(AND(P222="",U222=""),"",SUM(P222+U222))</f>
        <v>0</v>
      </c>
      <c r="W222" s="1050"/>
      <c r="X222" s="1056"/>
    </row>
    <row r="223" spans="3:24" ht="19.5" customHeight="1">
      <c r="C223" s="1051" t="str">
        <f>IF(【3】見・旅費!C223="","",【3】見・旅費!C223)</f>
        <v/>
      </c>
      <c r="D223" s="1054" t="str">
        <f>IF(【3】見・旅費!D223="","",【3】見・旅費!D223)</f>
        <v/>
      </c>
      <c r="E223" s="1054" t="str">
        <f>IF(【3】見・旅費!E223="","",【3】見・旅費!E223)</f>
        <v/>
      </c>
      <c r="F223" s="1054" t="str">
        <f>IF(【3】見・旅費!F223="","",【3】見・旅費!F223)</f>
        <v/>
      </c>
      <c r="G223" s="1057" t="str">
        <f>IF(【3】見・旅費!G223="","",【3】見・旅費!G223)</f>
        <v/>
      </c>
      <c r="H223" s="1060" t="str">
        <f>IF(【3】見・旅費!H223="","",【3】見・旅費!H223)</f>
        <v/>
      </c>
      <c r="I223" s="620" t="str">
        <f>IF(【3】見・旅費!I223="","",【3】見・旅費!I223)</f>
        <v/>
      </c>
      <c r="J223" s="620" t="str">
        <f>IF(【3】見・旅費!J223="","",【3】見・旅費!J223)</f>
        <v/>
      </c>
      <c r="K223" s="638" t="str">
        <f>IF(【3】見・旅費!K223="","",【3】見・旅費!K223)</f>
        <v/>
      </c>
      <c r="L223" s="621" t="str">
        <f>IF(【3】見・旅費!L223="","",【3】見・旅費!L223)</f>
        <v/>
      </c>
      <c r="M223" s="622" t="str">
        <f>IF(【3】見・旅費!M223="","",【3】見・旅費!M223)</f>
        <v/>
      </c>
      <c r="N223" s="599" t="str">
        <f>IF(I223="","",(SUM(L223:M223)))</f>
        <v/>
      </c>
      <c r="O223" s="332" t="str">
        <f>IF(【3】見・旅費!O223="","",【3】見・旅費!O223)</f>
        <v/>
      </c>
      <c r="P223" s="601" t="str">
        <f t="shared" ref="P223:P226" si="42">IF(O223="","",(IF(O223="",0,(N223*O223))))</f>
        <v/>
      </c>
      <c r="Q223" s="840"/>
      <c r="R223" s="846"/>
      <c r="S223" s="843"/>
      <c r="T223" s="846"/>
      <c r="U223" s="843"/>
      <c r="V223" s="843"/>
      <c r="W223" s="1048"/>
      <c r="X223" s="1054" t="str">
        <f>IF(【3】見・旅費!X223="","",【3】見・旅費!X223)</f>
        <v/>
      </c>
    </row>
    <row r="224" spans="3:24" ht="19.5" customHeight="1">
      <c r="C224" s="1052"/>
      <c r="D224" s="1055"/>
      <c r="E224" s="1055"/>
      <c r="F224" s="1055"/>
      <c r="G224" s="1058"/>
      <c r="H224" s="1061"/>
      <c r="I224" s="623" t="str">
        <f>IF(【3】見・旅費!I224="","",【3】見・旅費!I224)</f>
        <v/>
      </c>
      <c r="J224" s="623" t="str">
        <f>IF(【3】見・旅費!J224="","",【3】見・旅費!J224)</f>
        <v/>
      </c>
      <c r="K224" s="624" t="str">
        <f>IF(【3】見・旅費!K224="","",【3】見・旅費!K224)</f>
        <v/>
      </c>
      <c r="L224" s="625" t="str">
        <f>IF(【3】見・旅費!L224="","",【3】見・旅費!L224)</f>
        <v/>
      </c>
      <c r="M224" s="626" t="str">
        <f>IF(【3】見・旅費!M224="","",【3】見・旅費!M224)</f>
        <v/>
      </c>
      <c r="N224" s="605" t="str">
        <f>IF(I224="","",(SUM(L224:M224)))</f>
        <v/>
      </c>
      <c r="O224" s="627" t="str">
        <f>IF(【3】見・旅費!O224="","",【3】見・旅費!O224)</f>
        <v/>
      </c>
      <c r="P224" s="607" t="str">
        <f t="shared" si="42"/>
        <v/>
      </c>
      <c r="Q224" s="841"/>
      <c r="R224" s="847"/>
      <c r="S224" s="844"/>
      <c r="T224" s="847"/>
      <c r="U224" s="844"/>
      <c r="V224" s="844"/>
      <c r="W224" s="1049"/>
      <c r="X224" s="1055"/>
    </row>
    <row r="225" spans="3:24" ht="19.5" customHeight="1">
      <c r="C225" s="1052"/>
      <c r="D225" s="1055"/>
      <c r="E225" s="1055"/>
      <c r="F225" s="1055"/>
      <c r="G225" s="1058"/>
      <c r="H225" s="1061"/>
      <c r="I225" s="623" t="str">
        <f>IF(【3】見・旅費!I225="","",【3】見・旅費!I225)</f>
        <v/>
      </c>
      <c r="J225" s="623" t="str">
        <f>IF(【3】見・旅費!J225="","",【3】見・旅費!J225)</f>
        <v/>
      </c>
      <c r="K225" s="624" t="str">
        <f>IF(【3】見・旅費!K225="","",【3】見・旅費!K225)</f>
        <v/>
      </c>
      <c r="L225" s="625" t="str">
        <f>IF(【3】見・旅費!L225="","",【3】見・旅費!L225)</f>
        <v/>
      </c>
      <c r="M225" s="626" t="str">
        <f>IF(【3】見・旅費!M225="","",【3】見・旅費!M225)</f>
        <v/>
      </c>
      <c r="N225" s="605" t="str">
        <f>IF(I225="","",(SUM(L225:M225)))</f>
        <v/>
      </c>
      <c r="O225" s="627" t="str">
        <f>IF(【3】見・旅費!O225="","",【3】見・旅費!O225)</f>
        <v/>
      </c>
      <c r="P225" s="607" t="str">
        <f t="shared" si="42"/>
        <v/>
      </c>
      <c r="Q225" s="841"/>
      <c r="R225" s="847"/>
      <c r="S225" s="844"/>
      <c r="T225" s="847"/>
      <c r="U225" s="844"/>
      <c r="V225" s="844"/>
      <c r="W225" s="1049"/>
      <c r="X225" s="1055"/>
    </row>
    <row r="226" spans="3:24" ht="19.5" customHeight="1">
      <c r="C226" s="1052"/>
      <c r="D226" s="1055"/>
      <c r="E226" s="1055"/>
      <c r="F226" s="1055"/>
      <c r="G226" s="1058"/>
      <c r="H226" s="1061"/>
      <c r="I226" s="628" t="str">
        <f>IF(【3】見・旅費!I226="","",【3】見・旅費!I226)</f>
        <v/>
      </c>
      <c r="J226" s="628" t="str">
        <f>IF(【3】見・旅費!J226="","",【3】見・旅費!J226)</f>
        <v/>
      </c>
      <c r="K226" s="629" t="str">
        <f>IF(【3】見・旅費!K226="","",【3】見・旅費!K226)</f>
        <v/>
      </c>
      <c r="L226" s="630" t="str">
        <f>IF(【3】見・旅費!L226="","",【3】見・旅費!L226)</f>
        <v/>
      </c>
      <c r="M226" s="631" t="str">
        <f>IF(【3】見・旅費!M226="","",【3】見・旅費!M226)</f>
        <v/>
      </c>
      <c r="N226" s="605" t="str">
        <f>IF(I226="","",(SUM(L226:M226)))</f>
        <v/>
      </c>
      <c r="O226" s="632" t="str">
        <f>IF(【3】見・旅費!O226="","",【3】見・旅費!O226)</f>
        <v/>
      </c>
      <c r="P226" s="607" t="str">
        <f t="shared" si="42"/>
        <v/>
      </c>
      <c r="Q226" s="842"/>
      <c r="R226" s="848"/>
      <c r="S226" s="845"/>
      <c r="T226" s="848"/>
      <c r="U226" s="845"/>
      <c r="V226" s="845"/>
      <c r="W226" s="1049"/>
      <c r="X226" s="1055"/>
    </row>
    <row r="227" spans="3:24" ht="19.5" customHeight="1">
      <c r="C227" s="1053"/>
      <c r="D227" s="1056"/>
      <c r="E227" s="1056"/>
      <c r="F227" s="1056"/>
      <c r="G227" s="1059"/>
      <c r="H227" s="1062"/>
      <c r="I227" s="608"/>
      <c r="J227" s="608"/>
      <c r="K227" s="610"/>
      <c r="L227" s="633"/>
      <c r="M227" s="634"/>
      <c r="N227" s="612"/>
      <c r="O227" s="696" t="s">
        <v>457</v>
      </c>
      <c r="P227" s="614">
        <f>SUM(P223:P226)</f>
        <v>0</v>
      </c>
      <c r="Q227" s="615">
        <f>IF(AND(【3】見・旅費!G223="",G223=""),0,IF(【3】見・旅費!G223&lt;&gt;G223,IF(G223=1,"1,500",IF(G223=2,"1,300",IF(G223=3,"1,100","850"))),IF(OR(【3】見・旅費!Q227&lt;&gt;"1,500",【3】見・旅費!Q227&lt;&gt;"1,300",【3】見・旅費!Q227&lt;&gt;"1,100",【3】見・旅費!Q227&lt;&gt;"850"),【3】見・旅費!Q227,IF(G223="",0,IF(G223=1,"1,500",IF(G223=2,"1,300",IF(G223=3,"1,100","850")))))))</f>
        <v>0</v>
      </c>
      <c r="R227" s="636" t="str">
        <f>IF(【3】見・旅費!R227="","",【3】見・旅費!R227)</f>
        <v/>
      </c>
      <c r="S227" s="617">
        <f>IF(AND(【3】見・旅費!G223="",G223=""),0,IF(【3】見・旅費!G223&lt;&gt;G223,IF(G223=1,"14,000",IF(G223=2,"12,400",IF(G223=3,"10,300",IF(G223=4,"8,200")))),IF(OR(【3】見・旅費!S227&lt;&gt;"14,000",【3】見・旅費!S227&lt;&gt;"12,400",【3】見・旅費!S227&lt;&gt;"10,300",【3】見・旅費!S227&lt;&gt;"8,200"),【3】見・旅費!S227,IF(G223="",0,IF(G223=1,"14,000",IF(G223=2,"12,400",IF(G223=3,"10,300",IF(G223=4,"8,200",))))))))</f>
        <v>0</v>
      </c>
      <c r="T227" s="636" t="str">
        <f>IF(【3】見・旅費!T227="","",【3】見・旅費!T227)</f>
        <v/>
      </c>
      <c r="U227" s="619">
        <f>IF(AND(R227="",T227=""),0,(SUM(Q227*R227+S227*T227)))</f>
        <v>0</v>
      </c>
      <c r="V227" s="619">
        <f>IF(AND(P227="",U227=""),"",SUM(P227+U227))</f>
        <v>0</v>
      </c>
      <c r="W227" s="1050"/>
      <c r="X227" s="1056"/>
    </row>
    <row r="228" spans="3:24" ht="19.5" customHeight="1">
      <c r="C228" s="1051" t="str">
        <f>IF(【3】見・旅費!C228="","",【3】見・旅費!C228)</f>
        <v/>
      </c>
      <c r="D228" s="1054" t="str">
        <f>IF(【3】見・旅費!D228="","",【3】見・旅費!D228)</f>
        <v/>
      </c>
      <c r="E228" s="1054" t="str">
        <f>IF(【3】見・旅費!E228="","",【3】見・旅費!E228)</f>
        <v/>
      </c>
      <c r="F228" s="1054" t="str">
        <f>IF(【3】見・旅費!F228="","",【3】見・旅費!F228)</f>
        <v/>
      </c>
      <c r="G228" s="1057" t="str">
        <f>IF(【3】見・旅費!G228="","",【3】見・旅費!G228)</f>
        <v/>
      </c>
      <c r="H228" s="1060" t="str">
        <f>IF(【3】見・旅費!H228="","",【3】見・旅費!H228)</f>
        <v/>
      </c>
      <c r="I228" s="620" t="str">
        <f>IF(【3】見・旅費!I228="","",【3】見・旅費!I228)</f>
        <v/>
      </c>
      <c r="J228" s="620" t="str">
        <f>IF(【3】見・旅費!J228="","",【3】見・旅費!J228)</f>
        <v/>
      </c>
      <c r="K228" s="638" t="str">
        <f>IF(【3】見・旅費!K228="","",【3】見・旅費!K228)</f>
        <v/>
      </c>
      <c r="L228" s="621" t="str">
        <f>IF(【3】見・旅費!L228="","",【3】見・旅費!L228)</f>
        <v/>
      </c>
      <c r="M228" s="622" t="str">
        <f>IF(【3】見・旅費!M228="","",【3】見・旅費!M228)</f>
        <v/>
      </c>
      <c r="N228" s="599" t="str">
        <f>IF(I228="","",(SUM(L228:M228)))</f>
        <v/>
      </c>
      <c r="O228" s="332" t="str">
        <f>IF(【3】見・旅費!O228="","",【3】見・旅費!O228)</f>
        <v/>
      </c>
      <c r="P228" s="601" t="str">
        <f t="shared" ref="P228:P231" si="43">IF(O228="","",(IF(O228="",0,(N228*O228))))</f>
        <v/>
      </c>
      <c r="Q228" s="840"/>
      <c r="R228" s="846"/>
      <c r="S228" s="843"/>
      <c r="T228" s="846"/>
      <c r="U228" s="843"/>
      <c r="V228" s="843"/>
      <c r="W228" s="1048"/>
      <c r="X228" s="1054" t="str">
        <f>IF(【3】見・旅費!X228="","",【3】見・旅費!X228)</f>
        <v/>
      </c>
    </row>
    <row r="229" spans="3:24" ht="19.5" customHeight="1">
      <c r="C229" s="1052"/>
      <c r="D229" s="1055"/>
      <c r="E229" s="1055"/>
      <c r="F229" s="1055"/>
      <c r="G229" s="1058"/>
      <c r="H229" s="1061"/>
      <c r="I229" s="623" t="str">
        <f>IF(【3】見・旅費!I229="","",【3】見・旅費!I229)</f>
        <v/>
      </c>
      <c r="J229" s="623" t="str">
        <f>IF(【3】見・旅費!J229="","",【3】見・旅費!J229)</f>
        <v/>
      </c>
      <c r="K229" s="624" t="str">
        <f>IF(【3】見・旅費!K229="","",【3】見・旅費!K229)</f>
        <v/>
      </c>
      <c r="L229" s="625" t="str">
        <f>IF(【3】見・旅費!L229="","",【3】見・旅費!L229)</f>
        <v/>
      </c>
      <c r="M229" s="626" t="str">
        <f>IF(【3】見・旅費!M229="","",【3】見・旅費!M229)</f>
        <v/>
      </c>
      <c r="N229" s="605" t="str">
        <f>IF(I229="","",(SUM(L229:M229)))</f>
        <v/>
      </c>
      <c r="O229" s="627" t="str">
        <f>IF(【3】見・旅費!O229="","",【3】見・旅費!O229)</f>
        <v/>
      </c>
      <c r="P229" s="607" t="str">
        <f t="shared" si="43"/>
        <v/>
      </c>
      <c r="Q229" s="841"/>
      <c r="R229" s="847"/>
      <c r="S229" s="844"/>
      <c r="T229" s="847"/>
      <c r="U229" s="844"/>
      <c r="V229" s="844"/>
      <c r="W229" s="1049"/>
      <c r="X229" s="1055"/>
    </row>
    <row r="230" spans="3:24" ht="19.5" customHeight="1">
      <c r="C230" s="1052"/>
      <c r="D230" s="1055"/>
      <c r="E230" s="1055"/>
      <c r="F230" s="1055"/>
      <c r="G230" s="1058"/>
      <c r="H230" s="1061"/>
      <c r="I230" s="623" t="str">
        <f>IF(【3】見・旅費!I230="","",【3】見・旅費!I230)</f>
        <v/>
      </c>
      <c r="J230" s="623" t="str">
        <f>IF(【3】見・旅費!J230="","",【3】見・旅費!J230)</f>
        <v/>
      </c>
      <c r="K230" s="624" t="str">
        <f>IF(【3】見・旅費!K230="","",【3】見・旅費!K230)</f>
        <v/>
      </c>
      <c r="L230" s="625" t="str">
        <f>IF(【3】見・旅費!L230="","",【3】見・旅費!L230)</f>
        <v/>
      </c>
      <c r="M230" s="626" t="str">
        <f>IF(【3】見・旅費!M230="","",【3】見・旅費!M230)</f>
        <v/>
      </c>
      <c r="N230" s="605" t="str">
        <f>IF(I230="","",(SUM(L230:M230)))</f>
        <v/>
      </c>
      <c r="O230" s="627" t="str">
        <f>IF(【3】見・旅費!O230="","",【3】見・旅費!O230)</f>
        <v/>
      </c>
      <c r="P230" s="607" t="str">
        <f t="shared" si="43"/>
        <v/>
      </c>
      <c r="Q230" s="841"/>
      <c r="R230" s="847"/>
      <c r="S230" s="844"/>
      <c r="T230" s="847"/>
      <c r="U230" s="844"/>
      <c r="V230" s="844"/>
      <c r="W230" s="1049"/>
      <c r="X230" s="1055"/>
    </row>
    <row r="231" spans="3:24" ht="19.5" customHeight="1">
      <c r="C231" s="1052"/>
      <c r="D231" s="1055"/>
      <c r="E231" s="1055"/>
      <c r="F231" s="1055"/>
      <c r="G231" s="1058"/>
      <c r="H231" s="1061"/>
      <c r="I231" s="628" t="str">
        <f>IF(【3】見・旅費!I231="","",【3】見・旅費!I231)</f>
        <v/>
      </c>
      <c r="J231" s="628" t="str">
        <f>IF(【3】見・旅費!J231="","",【3】見・旅費!J231)</f>
        <v/>
      </c>
      <c r="K231" s="629" t="str">
        <f>IF(【3】見・旅費!K231="","",【3】見・旅費!K231)</f>
        <v/>
      </c>
      <c r="L231" s="630" t="str">
        <f>IF(【3】見・旅費!L231="","",【3】見・旅費!L231)</f>
        <v/>
      </c>
      <c r="M231" s="631" t="str">
        <f>IF(【3】見・旅費!M231="","",【3】見・旅費!M231)</f>
        <v/>
      </c>
      <c r="N231" s="605" t="str">
        <f>IF(I231="","",(SUM(L231:M231)))</f>
        <v/>
      </c>
      <c r="O231" s="632" t="str">
        <f>IF(【3】見・旅費!O231="","",【3】見・旅費!O231)</f>
        <v/>
      </c>
      <c r="P231" s="607" t="str">
        <f t="shared" si="43"/>
        <v/>
      </c>
      <c r="Q231" s="842"/>
      <c r="R231" s="848"/>
      <c r="S231" s="845"/>
      <c r="T231" s="848"/>
      <c r="U231" s="845"/>
      <c r="V231" s="845"/>
      <c r="W231" s="1049"/>
      <c r="X231" s="1055"/>
    </row>
    <row r="232" spans="3:24" ht="19.5" customHeight="1">
      <c r="C232" s="1053"/>
      <c r="D232" s="1056"/>
      <c r="E232" s="1056"/>
      <c r="F232" s="1056"/>
      <c r="G232" s="1059"/>
      <c r="H232" s="1062"/>
      <c r="I232" s="608"/>
      <c r="J232" s="608"/>
      <c r="K232" s="534"/>
      <c r="L232" s="534"/>
      <c r="M232" s="535"/>
      <c r="N232" s="612"/>
      <c r="O232" s="696" t="s">
        <v>457</v>
      </c>
      <c r="P232" s="614">
        <f>SUM(P228:P231)</f>
        <v>0</v>
      </c>
      <c r="Q232" s="504">
        <f>IF(AND(【3】見・旅費!G228="",G228=""),0,IF(【3】見・旅費!G228&lt;&gt;G228,IF(G228=1,"1,500",IF(G228=2,"1,300",IF(G228=3,"1,100","850"))),IF(OR(【3】見・旅費!Q232&lt;&gt;"1,500",【3】見・旅費!Q232&lt;&gt;"1,300",【3】見・旅費!Q232&lt;&gt;"1,100",【3】見・旅費!Q232&lt;&gt;"850"),【3】見・旅費!Q232,IF(G228="",0,IF(G228=1,"1,500",IF(G228=2,"1,300",IF(G228=3,"1,100","850")))))))</f>
        <v>0</v>
      </c>
      <c r="R232" s="636" t="str">
        <f>IF(【3】見・旅費!R232="","",【3】見・旅費!R232)</f>
        <v/>
      </c>
      <c r="S232" s="617">
        <f>IF(AND(【3】見・旅費!G228="",G228=""),0,IF(【3】見・旅費!G228&lt;&gt;G228,IF(G228=1,"14,000",IF(G228=2,"12,400",IF(G228=3,"10,300",IF(G228=4,"8,200")))),IF(OR(【3】見・旅費!S232&lt;&gt;"14,000",【3】見・旅費!S232&lt;&gt;"12,400",【3】見・旅費!S232&lt;&gt;"10,300",【3】見・旅費!S232&lt;&gt;"8,200"),【3】見・旅費!S232,IF(G228="",0,IF(G228=1,"14,000",IF(G228=2,"12,400",IF(G228=3,"10,300",IF(G228=4,"8,200",))))))))</f>
        <v>0</v>
      </c>
      <c r="T232" s="636" t="str">
        <f>IF(【3】見・旅費!T232="","",【3】見・旅費!T232)</f>
        <v/>
      </c>
      <c r="U232" s="619">
        <f>IF(AND(R232="",T232=""),0,(SUM(Q232*R232+S232*T232)))</f>
        <v>0</v>
      </c>
      <c r="V232" s="619">
        <f>IF(AND(P232="",U232=""),"",SUM(P232+U232))</f>
        <v>0</v>
      </c>
      <c r="W232" s="1050"/>
      <c r="X232" s="1056"/>
    </row>
    <row r="233" spans="3:24" ht="21" customHeight="1">
      <c r="T233" s="826" t="s">
        <v>303</v>
      </c>
      <c r="U233" s="827"/>
      <c r="V233" s="117">
        <f>SUM(V123:V232)</f>
        <v>0</v>
      </c>
    </row>
    <row r="234" spans="3:24" ht="21" customHeight="1">
      <c r="T234" s="826" t="s">
        <v>304</v>
      </c>
      <c r="U234" s="827"/>
      <c r="V234" s="117">
        <f>SUM(V123:V232)/1.1</f>
        <v>0</v>
      </c>
    </row>
    <row r="235" spans="3:24" ht="19.5" customHeight="1">
      <c r="T235" s="54"/>
      <c r="U235" s="54"/>
      <c r="V235" s="119"/>
      <c r="X235" s="66"/>
    </row>
    <row r="236" spans="3:24" ht="19.5" customHeight="1">
      <c r="C236" s="43" t="s">
        <v>306</v>
      </c>
      <c r="X236" s="108" t="s">
        <v>224</v>
      </c>
    </row>
    <row r="237" spans="3:24"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350</v>
      </c>
      <c r="Q237" s="873"/>
      <c r="R237" s="846"/>
      <c r="S237" s="846"/>
      <c r="T237" s="846"/>
      <c r="U237" s="846"/>
      <c r="V237" s="332" t="s">
        <v>350</v>
      </c>
      <c r="W237" s="1068" t="s">
        <v>511</v>
      </c>
      <c r="X237" s="876" t="s">
        <v>289</v>
      </c>
    </row>
    <row r="238" spans="3:24"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1068"/>
      <c r="X238" s="876"/>
    </row>
    <row r="239" spans="3:24" ht="19.5" customHeight="1">
      <c r="C239" s="1051" t="str">
        <f>IF(【3】見・旅費!C239="","",【3】見・旅費!C239)</f>
        <v/>
      </c>
      <c r="D239" s="856"/>
      <c r="E239" s="1054" t="str">
        <f>IF(【3】見・旅費!E239="","",【3】見・旅費!E239)</f>
        <v/>
      </c>
      <c r="F239" s="856"/>
      <c r="G239" s="862"/>
      <c r="H239" s="1063" t="str">
        <f>IF(【3】見・旅費!H239="","",【3】見・旅費!H239)</f>
        <v/>
      </c>
      <c r="I239" s="620" t="str">
        <f>IF(【3】見・旅費!I239="","",【3】見・旅費!I239)</f>
        <v/>
      </c>
      <c r="J239" s="620" t="str">
        <f>IF(【3】見・旅費!J239="","",【3】見・旅費!J239)</f>
        <v/>
      </c>
      <c r="K239" s="638" t="str">
        <f>IF(【3】見・旅費!K239="","",【3】見・旅費!K239)</f>
        <v/>
      </c>
      <c r="L239" s="621" t="str">
        <f>IF(【3】見・旅費!L239="","",【3】見・旅費!L239)</f>
        <v/>
      </c>
      <c r="M239" s="622" t="str">
        <f>IF(【3】見・旅費!M239="","",【3】見・旅費!M239)</f>
        <v/>
      </c>
      <c r="N239" s="599" t="str">
        <f>IF(I239="","",(SUM(L239:M239)))</f>
        <v/>
      </c>
      <c r="O239" s="332" t="str">
        <f>IF(【3】見・旅費!O239="","",【3】見・旅費!O239)</f>
        <v/>
      </c>
      <c r="P239" s="601" t="str">
        <f t="shared" ref="P239:P242" si="44">IF(O239="","",(IF(O239="",0,(N239*O239))))</f>
        <v/>
      </c>
      <c r="Q239" s="840"/>
      <c r="R239" s="843"/>
      <c r="S239" s="843"/>
      <c r="T239" s="846"/>
      <c r="U239" s="843"/>
      <c r="V239" s="843"/>
      <c r="W239" s="1069"/>
      <c r="X239" s="1054" t="str">
        <f>IF(【3】見・旅費!X239="","",【3】見・旅費!X239)</f>
        <v/>
      </c>
    </row>
    <row r="240" spans="3:24" ht="19.5" customHeight="1">
      <c r="C240" s="1052"/>
      <c r="D240" s="857"/>
      <c r="E240" s="1055"/>
      <c r="F240" s="857"/>
      <c r="G240" s="863"/>
      <c r="H240" s="1065"/>
      <c r="I240" s="623" t="str">
        <f>IF(【3】見・旅費!I240="","",【3】見・旅費!I240)</f>
        <v/>
      </c>
      <c r="J240" s="623" t="str">
        <f>IF(【3】見・旅費!J240="","",【3】見・旅費!J240)</f>
        <v/>
      </c>
      <c r="K240" s="624" t="str">
        <f>IF(【3】見・旅費!K240="","",【3】見・旅費!K240)</f>
        <v/>
      </c>
      <c r="L240" s="625" t="str">
        <f>IF(【3】見・旅費!L240="","",【3】見・旅費!L240)</f>
        <v/>
      </c>
      <c r="M240" s="626" t="str">
        <f>IF(【3】見・旅費!M240="","",【3】見・旅費!M240)</f>
        <v/>
      </c>
      <c r="N240" s="605" t="str">
        <f>IF(I240="","",(SUM(L240:M240)))</f>
        <v/>
      </c>
      <c r="O240" s="627" t="str">
        <f>IF(【3】見・旅費!O240="","",【3】見・旅費!O240)</f>
        <v/>
      </c>
      <c r="P240" s="607" t="str">
        <f t="shared" si="44"/>
        <v/>
      </c>
      <c r="Q240" s="841"/>
      <c r="R240" s="844"/>
      <c r="S240" s="844"/>
      <c r="T240" s="847"/>
      <c r="U240" s="844"/>
      <c r="V240" s="844"/>
      <c r="W240" s="1069"/>
      <c r="X240" s="1055"/>
    </row>
    <row r="241" spans="3:24" ht="19.5" customHeight="1">
      <c r="C241" s="1052"/>
      <c r="D241" s="857"/>
      <c r="E241" s="1055"/>
      <c r="F241" s="857"/>
      <c r="G241" s="863"/>
      <c r="H241" s="1065"/>
      <c r="I241" s="623" t="str">
        <f>IF(【3】見・旅費!I241="","",【3】見・旅費!I241)</f>
        <v/>
      </c>
      <c r="J241" s="623" t="str">
        <f>IF(【3】見・旅費!J241="","",【3】見・旅費!J241)</f>
        <v/>
      </c>
      <c r="K241" s="624" t="str">
        <f>IF(【3】見・旅費!K241="","",【3】見・旅費!K241)</f>
        <v/>
      </c>
      <c r="L241" s="625" t="str">
        <f>IF(【3】見・旅費!L241="","",【3】見・旅費!L241)</f>
        <v/>
      </c>
      <c r="M241" s="626" t="str">
        <f>IF(【3】見・旅費!M241="","",【3】見・旅費!M241)</f>
        <v/>
      </c>
      <c r="N241" s="605" t="str">
        <f>IF(I241="","",(SUM(L241:M241)))</f>
        <v/>
      </c>
      <c r="O241" s="627" t="str">
        <f>IF(【3】見・旅費!O241="","",【3】見・旅費!O241)</f>
        <v/>
      </c>
      <c r="P241" s="607" t="str">
        <f t="shared" si="44"/>
        <v/>
      </c>
      <c r="Q241" s="841"/>
      <c r="R241" s="844"/>
      <c r="S241" s="844"/>
      <c r="T241" s="847"/>
      <c r="U241" s="844"/>
      <c r="V241" s="844"/>
      <c r="W241" s="1069"/>
      <c r="X241" s="1055"/>
    </row>
    <row r="242" spans="3:24" ht="19.5" customHeight="1">
      <c r="C242" s="1052"/>
      <c r="D242" s="857"/>
      <c r="E242" s="1055"/>
      <c r="F242" s="857"/>
      <c r="G242" s="863"/>
      <c r="H242" s="1065"/>
      <c r="I242" s="628" t="str">
        <f>IF(【3】見・旅費!I242="","",【3】見・旅費!I242)</f>
        <v/>
      </c>
      <c r="J242" s="628" t="str">
        <f>IF(【3】見・旅費!J242="","",【3】見・旅費!J242)</f>
        <v/>
      </c>
      <c r="K242" s="629" t="str">
        <f>IF(【3】見・旅費!K242="","",【3】見・旅費!K242)</f>
        <v/>
      </c>
      <c r="L242" s="630" t="str">
        <f>IF(【3】見・旅費!L242="","",【3】見・旅費!L242)</f>
        <v/>
      </c>
      <c r="M242" s="631" t="str">
        <f>IF(【3】見・旅費!M242="","",【3】見・旅費!M242)</f>
        <v/>
      </c>
      <c r="N242" s="605" t="str">
        <f>IF(I242="","",(SUM(L242:M242)))</f>
        <v/>
      </c>
      <c r="O242" s="632" t="str">
        <f>IF(【3】見・旅費!O242="","",【3】見・旅費!O242)</f>
        <v/>
      </c>
      <c r="P242" s="607" t="str">
        <f t="shared" si="44"/>
        <v/>
      </c>
      <c r="Q242" s="841"/>
      <c r="R242" s="844"/>
      <c r="S242" s="844"/>
      <c r="T242" s="847"/>
      <c r="U242" s="844"/>
      <c r="V242" s="845"/>
      <c r="W242" s="1069"/>
      <c r="X242" s="1055"/>
    </row>
    <row r="243" spans="3:24" ht="19.5" customHeight="1">
      <c r="C243" s="1053"/>
      <c r="D243" s="858"/>
      <c r="E243" s="1056"/>
      <c r="F243" s="858"/>
      <c r="G243" s="864"/>
      <c r="H243" s="1066"/>
      <c r="I243" s="608"/>
      <c r="J243" s="608"/>
      <c r="K243" s="610"/>
      <c r="L243" s="633"/>
      <c r="M243" s="634"/>
      <c r="N243" s="612"/>
      <c r="O243" s="696" t="s">
        <v>457</v>
      </c>
      <c r="P243" s="614">
        <f>SUM(P239:P242)</f>
        <v>0</v>
      </c>
      <c r="Q243" s="868"/>
      <c r="R243" s="852"/>
      <c r="S243" s="852"/>
      <c r="T243" s="851"/>
      <c r="U243" s="852"/>
      <c r="V243" s="619">
        <f>IF(P243="","",P243)</f>
        <v>0</v>
      </c>
      <c r="W243" s="1069"/>
      <c r="X243" s="1056"/>
    </row>
    <row r="244" spans="3:24" ht="19.5" customHeight="1">
      <c r="C244" s="1051" t="str">
        <f>IF(【3】見・旅費!C244="","",【3】見・旅費!C244)</f>
        <v/>
      </c>
      <c r="D244" s="856"/>
      <c r="E244" s="1054" t="str">
        <f>IF(【3】見・旅費!E244="","",【3】見・旅費!E244)</f>
        <v/>
      </c>
      <c r="F244" s="856"/>
      <c r="G244" s="862"/>
      <c r="H244" s="1063" t="str">
        <f>IF(【3】見・旅費!H244="","",【3】見・旅費!H244)</f>
        <v/>
      </c>
      <c r="I244" s="620" t="str">
        <f>IF(【3】見・旅費!I244="","",【3】見・旅費!I244)</f>
        <v/>
      </c>
      <c r="J244" s="620" t="str">
        <f>IF(【3】見・旅費!J244="","",【3】見・旅費!J244)</f>
        <v/>
      </c>
      <c r="K244" s="638" t="str">
        <f>IF(【3】見・旅費!K244="","",【3】見・旅費!K244)</f>
        <v/>
      </c>
      <c r="L244" s="621" t="str">
        <f>IF(【3】見・旅費!L244="","",【3】見・旅費!L244)</f>
        <v/>
      </c>
      <c r="M244" s="622" t="str">
        <f>IF(【3】見・旅費!M244="","",【3】見・旅費!M244)</f>
        <v/>
      </c>
      <c r="N244" s="599" t="str">
        <f>IF(I244="","",(SUM(L244:M244)))</f>
        <v/>
      </c>
      <c r="O244" s="332" t="str">
        <f>IF(【3】見・旅費!O244="","",【3】見・旅費!O244)</f>
        <v/>
      </c>
      <c r="P244" s="601" t="str">
        <f t="shared" ref="P244:P247" si="45">IF(O244="","",(IF(O244="",0,(N244*O244))))</f>
        <v/>
      </c>
      <c r="Q244" s="840"/>
      <c r="R244" s="843"/>
      <c r="S244" s="843"/>
      <c r="T244" s="846"/>
      <c r="U244" s="843"/>
      <c r="V244" s="843"/>
      <c r="W244" s="1069"/>
      <c r="X244" s="1054" t="str">
        <f>IF(【3】見・旅費!X244="","",【3】見・旅費!X244)</f>
        <v/>
      </c>
    </row>
    <row r="245" spans="3:24" ht="19.5" customHeight="1">
      <c r="C245" s="1052"/>
      <c r="D245" s="857"/>
      <c r="E245" s="1055"/>
      <c r="F245" s="857"/>
      <c r="G245" s="863"/>
      <c r="H245" s="1064"/>
      <c r="I245" s="679" t="str">
        <f>IF(【3】見・旅費!I245="","",【3】見・旅費!I245)</f>
        <v/>
      </c>
      <c r="J245" s="623" t="str">
        <f>IF(【3】見・旅費!J245="","",【3】見・旅費!J245)</f>
        <v/>
      </c>
      <c r="K245" s="624" t="str">
        <f>IF(【3】見・旅費!K245="","",【3】見・旅費!K245)</f>
        <v/>
      </c>
      <c r="L245" s="625" t="str">
        <f>IF(【3】見・旅費!L245="","",【3】見・旅費!L245)</f>
        <v/>
      </c>
      <c r="M245" s="626" t="str">
        <f>IF(【3】見・旅費!M245="","",【3】見・旅費!M245)</f>
        <v/>
      </c>
      <c r="N245" s="333" t="str">
        <f>IF(I245="","",(SUM(L245:M245)))</f>
        <v/>
      </c>
      <c r="O245" s="627" t="str">
        <f>IF(【3】見・旅費!O245="","",【3】見・旅費!O245)</f>
        <v/>
      </c>
      <c r="P245" s="607" t="str">
        <f t="shared" si="45"/>
        <v/>
      </c>
      <c r="Q245" s="841"/>
      <c r="R245" s="844"/>
      <c r="S245" s="844"/>
      <c r="T245" s="847"/>
      <c r="U245" s="844"/>
      <c r="V245" s="844"/>
      <c r="W245" s="1069"/>
      <c r="X245" s="1055"/>
    </row>
    <row r="246" spans="3:24" ht="19.5" customHeight="1">
      <c r="C246" s="1052"/>
      <c r="D246" s="857"/>
      <c r="E246" s="1055"/>
      <c r="F246" s="857"/>
      <c r="G246" s="863"/>
      <c r="H246" s="1065"/>
      <c r="I246" s="623" t="str">
        <f>IF(【3】見・旅費!I246="","",【3】見・旅費!I246)</f>
        <v/>
      </c>
      <c r="J246" s="623" t="str">
        <f>IF(【3】見・旅費!J246="","",【3】見・旅費!J246)</f>
        <v/>
      </c>
      <c r="K246" s="624" t="str">
        <f>IF(【3】見・旅費!K246="","",【3】見・旅費!K246)</f>
        <v/>
      </c>
      <c r="L246" s="625" t="str">
        <f>IF(【3】見・旅費!L246="","",【3】見・旅費!L246)</f>
        <v/>
      </c>
      <c r="M246" s="626" t="str">
        <f>IF(【3】見・旅費!M246="","",【3】見・旅費!M246)</f>
        <v/>
      </c>
      <c r="N246" s="605" t="str">
        <f>IF(I246="","",(SUM(L246:M246)))</f>
        <v/>
      </c>
      <c r="O246" s="627" t="str">
        <f>IF(【3】見・旅費!O246="","",【3】見・旅費!O246)</f>
        <v/>
      </c>
      <c r="P246" s="607" t="str">
        <f t="shared" si="45"/>
        <v/>
      </c>
      <c r="Q246" s="841"/>
      <c r="R246" s="844"/>
      <c r="S246" s="844"/>
      <c r="T246" s="847"/>
      <c r="U246" s="844"/>
      <c r="V246" s="844"/>
      <c r="W246" s="1069"/>
      <c r="X246" s="1055"/>
    </row>
    <row r="247" spans="3:24" ht="19.5" customHeight="1">
      <c r="C247" s="1052"/>
      <c r="D247" s="857"/>
      <c r="E247" s="1055"/>
      <c r="F247" s="857"/>
      <c r="G247" s="863"/>
      <c r="H247" s="1065"/>
      <c r="I247" s="628" t="str">
        <f>IF(【3】見・旅費!I247="","",【3】見・旅費!I247)</f>
        <v/>
      </c>
      <c r="J247" s="628" t="str">
        <f>IF(【3】見・旅費!J247="","",【3】見・旅費!J247)</f>
        <v/>
      </c>
      <c r="K247" s="629" t="str">
        <f>IF(【3】見・旅費!K247="","",【3】見・旅費!K247)</f>
        <v/>
      </c>
      <c r="L247" s="630" t="str">
        <f>IF(【3】見・旅費!L247="","",【3】見・旅費!L247)</f>
        <v/>
      </c>
      <c r="M247" s="631" t="str">
        <f>IF(【3】見・旅費!M247="","",【3】見・旅費!M247)</f>
        <v/>
      </c>
      <c r="N247" s="605" t="str">
        <f>IF(I247="","",(SUM(L247:M247)))</f>
        <v/>
      </c>
      <c r="O247" s="632" t="str">
        <f>IF(【3】見・旅費!O247="","",【3】見・旅費!O247)</f>
        <v/>
      </c>
      <c r="P247" s="607" t="str">
        <f t="shared" si="45"/>
        <v/>
      </c>
      <c r="Q247" s="841"/>
      <c r="R247" s="844"/>
      <c r="S247" s="844"/>
      <c r="T247" s="847"/>
      <c r="U247" s="844"/>
      <c r="V247" s="845"/>
      <c r="W247" s="1069"/>
      <c r="X247" s="1055"/>
    </row>
    <row r="248" spans="3:24" ht="19.5" customHeight="1">
      <c r="C248" s="1053"/>
      <c r="D248" s="858"/>
      <c r="E248" s="1056"/>
      <c r="F248" s="858"/>
      <c r="G248" s="864"/>
      <c r="H248" s="1066"/>
      <c r="I248" s="608"/>
      <c r="J248" s="608"/>
      <c r="K248" s="610"/>
      <c r="L248" s="633"/>
      <c r="M248" s="634"/>
      <c r="N248" s="612"/>
      <c r="O248" s="696" t="s">
        <v>457</v>
      </c>
      <c r="P248" s="614">
        <f>SUM(P244:P247)</f>
        <v>0</v>
      </c>
      <c r="Q248" s="868"/>
      <c r="R248" s="852"/>
      <c r="S248" s="852"/>
      <c r="T248" s="851"/>
      <c r="U248" s="852"/>
      <c r="V248" s="619">
        <f>IF(P248="","",P248)</f>
        <v>0</v>
      </c>
      <c r="W248" s="1069"/>
      <c r="X248" s="1056"/>
    </row>
    <row r="249" spans="3:24" ht="19.5" customHeight="1">
      <c r="C249" s="1051" t="str">
        <f>IF(【3】見・旅費!C249="","",【3】見・旅費!C249)</f>
        <v/>
      </c>
      <c r="D249" s="856"/>
      <c r="E249" s="1054" t="str">
        <f>IF(【3】見・旅費!E249="","",【3】見・旅費!E249)</f>
        <v/>
      </c>
      <c r="F249" s="856"/>
      <c r="G249" s="862"/>
      <c r="H249" s="1063" t="str">
        <f>IF(【3】見・旅費!H249="","",【3】見・旅費!H249)</f>
        <v/>
      </c>
      <c r="I249" s="620" t="str">
        <f>IF(【3】見・旅費!I249="","",【3】見・旅費!I249)</f>
        <v/>
      </c>
      <c r="J249" s="620" t="str">
        <f>IF(【3】見・旅費!J249="","",【3】見・旅費!J249)</f>
        <v/>
      </c>
      <c r="K249" s="638" t="str">
        <f>IF(【3】見・旅費!K249="","",【3】見・旅費!K249)</f>
        <v/>
      </c>
      <c r="L249" s="621" t="str">
        <f>IF(【3】見・旅費!L249="","",【3】見・旅費!L249)</f>
        <v/>
      </c>
      <c r="M249" s="622" t="str">
        <f>IF(【3】見・旅費!M249="","",【3】見・旅費!M249)</f>
        <v/>
      </c>
      <c r="N249" s="599" t="str">
        <f>IF(I249="","",(SUM(L249:M249)))</f>
        <v/>
      </c>
      <c r="O249" s="332" t="str">
        <f>IF(【3】見・旅費!O249="","",【3】見・旅費!O249)</f>
        <v/>
      </c>
      <c r="P249" s="601" t="str">
        <f t="shared" ref="P249:P252" si="46">IF(O249="","",(IF(O249="",0,(N249*O249))))</f>
        <v/>
      </c>
      <c r="Q249" s="840"/>
      <c r="R249" s="843"/>
      <c r="S249" s="843"/>
      <c r="T249" s="846"/>
      <c r="U249" s="843"/>
      <c r="V249" s="843"/>
      <c r="W249" s="1069"/>
      <c r="X249" s="1054" t="str">
        <f>IF(【3】見・旅費!X249="","",【3】見・旅費!X249)</f>
        <v/>
      </c>
    </row>
    <row r="250" spans="3:24" ht="19.5" customHeight="1">
      <c r="C250" s="1052"/>
      <c r="D250" s="857"/>
      <c r="E250" s="1055"/>
      <c r="F250" s="857"/>
      <c r="G250" s="863"/>
      <c r="H250" s="1064"/>
      <c r="I250" s="679" t="str">
        <f>IF(【3】見・旅費!I250="","",【3】見・旅費!I250)</f>
        <v/>
      </c>
      <c r="J250" s="623" t="str">
        <f>IF(【3】見・旅費!J250="","",【3】見・旅費!J250)</f>
        <v/>
      </c>
      <c r="K250" s="624" t="str">
        <f>IF(【3】見・旅費!K250="","",【3】見・旅費!K250)</f>
        <v/>
      </c>
      <c r="L250" s="625" t="str">
        <f>IF(【3】見・旅費!L250="","",【3】見・旅費!L250)</f>
        <v/>
      </c>
      <c r="M250" s="626" t="str">
        <f>IF(【3】見・旅費!M250="","",【3】見・旅費!M250)</f>
        <v/>
      </c>
      <c r="N250" s="333" t="str">
        <f>IF(I250="","",(SUM(L250:M250)))</f>
        <v/>
      </c>
      <c r="O250" s="627" t="str">
        <f>IF(【3】見・旅費!O250="","",【3】見・旅費!O250)</f>
        <v/>
      </c>
      <c r="P250" s="607" t="str">
        <f t="shared" si="46"/>
        <v/>
      </c>
      <c r="Q250" s="841"/>
      <c r="R250" s="844"/>
      <c r="S250" s="844"/>
      <c r="T250" s="847"/>
      <c r="U250" s="844"/>
      <c r="V250" s="844"/>
      <c r="W250" s="1069"/>
      <c r="X250" s="1055"/>
    </row>
    <row r="251" spans="3:24" ht="19.5" customHeight="1">
      <c r="C251" s="1052"/>
      <c r="D251" s="857"/>
      <c r="E251" s="1055"/>
      <c r="F251" s="857"/>
      <c r="G251" s="863"/>
      <c r="H251" s="1065"/>
      <c r="I251" s="623" t="str">
        <f>IF(【3】見・旅費!I251="","",【3】見・旅費!I251)</f>
        <v/>
      </c>
      <c r="J251" s="623" t="str">
        <f>IF(【3】見・旅費!J251="","",【3】見・旅費!J251)</f>
        <v/>
      </c>
      <c r="K251" s="624" t="str">
        <f>IF(【3】見・旅費!K251="","",【3】見・旅費!K251)</f>
        <v/>
      </c>
      <c r="L251" s="625" t="str">
        <f>IF(【3】見・旅費!L251="","",【3】見・旅費!L251)</f>
        <v/>
      </c>
      <c r="M251" s="626" t="str">
        <f>IF(【3】見・旅費!M251="","",【3】見・旅費!M251)</f>
        <v/>
      </c>
      <c r="N251" s="605" t="str">
        <f>IF(I251="","",(SUM(L251:M251)))</f>
        <v/>
      </c>
      <c r="O251" s="627" t="str">
        <f>IF(【3】見・旅費!O251="","",【3】見・旅費!O251)</f>
        <v/>
      </c>
      <c r="P251" s="607" t="str">
        <f t="shared" si="46"/>
        <v/>
      </c>
      <c r="Q251" s="841"/>
      <c r="R251" s="844"/>
      <c r="S251" s="844"/>
      <c r="T251" s="847"/>
      <c r="U251" s="844"/>
      <c r="V251" s="844"/>
      <c r="W251" s="1069"/>
      <c r="X251" s="1055"/>
    </row>
    <row r="252" spans="3:24" ht="19.5" customHeight="1">
      <c r="C252" s="1052"/>
      <c r="D252" s="857"/>
      <c r="E252" s="1055"/>
      <c r="F252" s="857"/>
      <c r="G252" s="863"/>
      <c r="H252" s="1065"/>
      <c r="I252" s="628" t="str">
        <f>IF(【3】見・旅費!I252="","",【3】見・旅費!I252)</f>
        <v/>
      </c>
      <c r="J252" s="628" t="str">
        <f>IF(【3】見・旅費!J252="","",【3】見・旅費!J252)</f>
        <v/>
      </c>
      <c r="K252" s="629" t="str">
        <f>IF(【3】見・旅費!K252="","",【3】見・旅費!K252)</f>
        <v/>
      </c>
      <c r="L252" s="630" t="str">
        <f>IF(【3】見・旅費!L252="","",【3】見・旅費!L252)</f>
        <v/>
      </c>
      <c r="M252" s="631" t="str">
        <f>IF(【3】見・旅費!M252="","",【3】見・旅費!M252)</f>
        <v/>
      </c>
      <c r="N252" s="605" t="str">
        <f>IF(I252="","",(SUM(L252:M252)))</f>
        <v/>
      </c>
      <c r="O252" s="632" t="str">
        <f>IF(【3】見・旅費!O252="","",【3】見・旅費!O252)</f>
        <v/>
      </c>
      <c r="P252" s="607" t="str">
        <f t="shared" si="46"/>
        <v/>
      </c>
      <c r="Q252" s="841"/>
      <c r="R252" s="844"/>
      <c r="S252" s="844"/>
      <c r="T252" s="847"/>
      <c r="U252" s="844"/>
      <c r="V252" s="845"/>
      <c r="W252" s="1069"/>
      <c r="X252" s="1055"/>
    </row>
    <row r="253" spans="3:24" ht="19.5" customHeight="1">
      <c r="C253" s="1053"/>
      <c r="D253" s="858"/>
      <c r="E253" s="1056"/>
      <c r="F253" s="858"/>
      <c r="G253" s="864"/>
      <c r="H253" s="1066"/>
      <c r="I253" s="608"/>
      <c r="J253" s="608"/>
      <c r="K253" s="610"/>
      <c r="L253" s="633"/>
      <c r="M253" s="634"/>
      <c r="N253" s="612"/>
      <c r="O253" s="696" t="s">
        <v>457</v>
      </c>
      <c r="P253" s="614">
        <f>SUM(P249:P252)</f>
        <v>0</v>
      </c>
      <c r="Q253" s="868"/>
      <c r="R253" s="852"/>
      <c r="S253" s="852"/>
      <c r="T253" s="851"/>
      <c r="U253" s="852"/>
      <c r="V253" s="619">
        <f>IF(P253="","",P253)</f>
        <v>0</v>
      </c>
      <c r="W253" s="1069"/>
      <c r="X253" s="1056"/>
    </row>
    <row r="254" spans="3:24" ht="19.5" customHeight="1">
      <c r="C254" s="1051" t="str">
        <f>IF(【3】見・旅費!C254="","",【3】見・旅費!C254)</f>
        <v/>
      </c>
      <c r="D254" s="856"/>
      <c r="E254" s="1054" t="str">
        <f>IF(【3】見・旅費!E254="","",【3】見・旅費!E254)</f>
        <v/>
      </c>
      <c r="F254" s="856"/>
      <c r="G254" s="862"/>
      <c r="H254" s="1063" t="str">
        <f>IF(【3】見・旅費!H254="","",【3】見・旅費!H254)</f>
        <v/>
      </c>
      <c r="I254" s="620" t="str">
        <f>IF(【3】見・旅費!I254="","",【3】見・旅費!I254)</f>
        <v/>
      </c>
      <c r="J254" s="620" t="str">
        <f>IF(【3】見・旅費!J254="","",【3】見・旅費!J254)</f>
        <v/>
      </c>
      <c r="K254" s="638" t="str">
        <f>IF(【3】見・旅費!K254="","",【3】見・旅費!K254)</f>
        <v/>
      </c>
      <c r="L254" s="621" t="str">
        <f>IF(【3】見・旅費!L254="","",【3】見・旅費!L254)</f>
        <v/>
      </c>
      <c r="M254" s="622" t="str">
        <f>IF(【3】見・旅費!M254="","",【3】見・旅費!M254)</f>
        <v/>
      </c>
      <c r="N254" s="599" t="str">
        <f>IF(I254="","",(SUM(L254:M254)))</f>
        <v/>
      </c>
      <c r="O254" s="332" t="str">
        <f>IF(【3】見・旅費!O254="","",【3】見・旅費!O254)</f>
        <v/>
      </c>
      <c r="P254" s="601" t="str">
        <f t="shared" ref="P254:P257" si="47">IF(O254="","",(IF(O254="",0,(N254*O254))))</f>
        <v/>
      </c>
      <c r="Q254" s="840"/>
      <c r="R254" s="843"/>
      <c r="S254" s="843"/>
      <c r="T254" s="846"/>
      <c r="U254" s="843"/>
      <c r="V254" s="843"/>
      <c r="W254" s="1069"/>
      <c r="X254" s="1054" t="str">
        <f>IF(【3】見・旅費!X254="","",【3】見・旅費!X254)</f>
        <v/>
      </c>
    </row>
    <row r="255" spans="3:24" ht="19.5" customHeight="1">
      <c r="C255" s="1052"/>
      <c r="D255" s="857"/>
      <c r="E255" s="1055"/>
      <c r="F255" s="857"/>
      <c r="G255" s="863"/>
      <c r="H255" s="1064"/>
      <c r="I255" s="679" t="str">
        <f>IF(【3】見・旅費!I255="","",【3】見・旅費!I255)</f>
        <v/>
      </c>
      <c r="J255" s="623" t="str">
        <f>IF(【3】見・旅費!J255="","",【3】見・旅費!J255)</f>
        <v/>
      </c>
      <c r="K255" s="624" t="str">
        <f>IF(【3】見・旅費!K255="","",【3】見・旅費!K255)</f>
        <v/>
      </c>
      <c r="L255" s="625" t="str">
        <f>IF(【3】見・旅費!L255="","",【3】見・旅費!L255)</f>
        <v/>
      </c>
      <c r="M255" s="626" t="str">
        <f>IF(【3】見・旅費!M255="","",【3】見・旅費!M255)</f>
        <v/>
      </c>
      <c r="N255" s="333" t="str">
        <f>IF(I255="","",(SUM(L255:M255)))</f>
        <v/>
      </c>
      <c r="O255" s="627" t="str">
        <f>IF(【3】見・旅費!O255="","",【3】見・旅費!O255)</f>
        <v/>
      </c>
      <c r="P255" s="607" t="str">
        <f t="shared" si="47"/>
        <v/>
      </c>
      <c r="Q255" s="841"/>
      <c r="R255" s="844"/>
      <c r="S255" s="844"/>
      <c r="T255" s="847"/>
      <c r="U255" s="844"/>
      <c r="V255" s="844"/>
      <c r="W255" s="1069"/>
      <c r="X255" s="1055"/>
    </row>
    <row r="256" spans="3:24" ht="19.5" customHeight="1">
      <c r="C256" s="1052"/>
      <c r="D256" s="857"/>
      <c r="E256" s="1055"/>
      <c r="F256" s="857"/>
      <c r="G256" s="863"/>
      <c r="H256" s="1065"/>
      <c r="I256" s="623" t="str">
        <f>IF(【3】見・旅費!I256="","",【3】見・旅費!I256)</f>
        <v/>
      </c>
      <c r="J256" s="623" t="str">
        <f>IF(【3】見・旅費!J256="","",【3】見・旅費!J256)</f>
        <v/>
      </c>
      <c r="K256" s="624" t="str">
        <f>IF(【3】見・旅費!K256="","",【3】見・旅費!K256)</f>
        <v/>
      </c>
      <c r="L256" s="625" t="str">
        <f>IF(【3】見・旅費!L256="","",【3】見・旅費!L256)</f>
        <v/>
      </c>
      <c r="M256" s="626" t="str">
        <f>IF(【3】見・旅費!M256="","",【3】見・旅費!M256)</f>
        <v/>
      </c>
      <c r="N256" s="605" t="str">
        <f>IF(I256="","",(SUM(L256:M256)))</f>
        <v/>
      </c>
      <c r="O256" s="627" t="str">
        <f>IF(【3】見・旅費!O256="","",【3】見・旅費!O256)</f>
        <v/>
      </c>
      <c r="P256" s="607" t="str">
        <f t="shared" si="47"/>
        <v/>
      </c>
      <c r="Q256" s="841"/>
      <c r="R256" s="844"/>
      <c r="S256" s="844"/>
      <c r="T256" s="847"/>
      <c r="U256" s="844"/>
      <c r="V256" s="844"/>
      <c r="W256" s="1069"/>
      <c r="X256" s="1055"/>
    </row>
    <row r="257" spans="3:24" ht="19.5" customHeight="1">
      <c r="C257" s="1052"/>
      <c r="D257" s="857"/>
      <c r="E257" s="1055"/>
      <c r="F257" s="857"/>
      <c r="G257" s="863"/>
      <c r="H257" s="1065"/>
      <c r="I257" s="628" t="str">
        <f>IF(【3】見・旅費!I257="","",【3】見・旅費!I257)</f>
        <v/>
      </c>
      <c r="J257" s="628" t="str">
        <f>IF(【3】見・旅費!J257="","",【3】見・旅費!J257)</f>
        <v/>
      </c>
      <c r="K257" s="629" t="str">
        <f>IF(【3】見・旅費!K257="","",【3】見・旅費!K257)</f>
        <v/>
      </c>
      <c r="L257" s="630" t="str">
        <f>IF(【3】見・旅費!L257="","",【3】見・旅費!L257)</f>
        <v/>
      </c>
      <c r="M257" s="631" t="str">
        <f>IF(【3】見・旅費!M257="","",【3】見・旅費!M257)</f>
        <v/>
      </c>
      <c r="N257" s="605" t="str">
        <f>IF(I257="","",(SUM(L257:M257)))</f>
        <v/>
      </c>
      <c r="O257" s="632" t="str">
        <f>IF(【3】見・旅費!O257="","",【3】見・旅費!O257)</f>
        <v/>
      </c>
      <c r="P257" s="607" t="str">
        <f t="shared" si="47"/>
        <v/>
      </c>
      <c r="Q257" s="841"/>
      <c r="R257" s="844"/>
      <c r="S257" s="844"/>
      <c r="T257" s="847"/>
      <c r="U257" s="844"/>
      <c r="V257" s="845"/>
      <c r="W257" s="1069"/>
      <c r="X257" s="1055"/>
    </row>
    <row r="258" spans="3:24" ht="19.5" customHeight="1">
      <c r="C258" s="1053"/>
      <c r="D258" s="858"/>
      <c r="E258" s="1056"/>
      <c r="F258" s="858"/>
      <c r="G258" s="864"/>
      <c r="H258" s="1066"/>
      <c r="I258" s="608"/>
      <c r="J258" s="608"/>
      <c r="K258" s="610"/>
      <c r="L258" s="633"/>
      <c r="M258" s="634"/>
      <c r="N258" s="612"/>
      <c r="O258" s="696" t="s">
        <v>457</v>
      </c>
      <c r="P258" s="614">
        <f>SUM(P254:P257)</f>
        <v>0</v>
      </c>
      <c r="Q258" s="868"/>
      <c r="R258" s="852"/>
      <c r="S258" s="852"/>
      <c r="T258" s="851"/>
      <c r="U258" s="852"/>
      <c r="V258" s="619">
        <f>IF(P258="","",P258)</f>
        <v>0</v>
      </c>
      <c r="W258" s="1069"/>
      <c r="X258" s="1056"/>
    </row>
    <row r="259" spans="3:24" ht="19.5" customHeight="1">
      <c r="C259" s="1051" t="str">
        <f>IF(【3】見・旅費!C259="","",【3】見・旅費!C259)</f>
        <v/>
      </c>
      <c r="D259" s="856"/>
      <c r="E259" s="1054" t="str">
        <f>IF(【3】見・旅費!E259="","",【3】見・旅費!E259)</f>
        <v/>
      </c>
      <c r="F259" s="856"/>
      <c r="G259" s="862"/>
      <c r="H259" s="1063" t="str">
        <f>IF(【3】見・旅費!H259="","",【3】見・旅費!H259)</f>
        <v/>
      </c>
      <c r="I259" s="620" t="str">
        <f>IF(【3】見・旅費!I259="","",【3】見・旅費!I259)</f>
        <v/>
      </c>
      <c r="J259" s="620" t="str">
        <f>IF(【3】見・旅費!J259="","",【3】見・旅費!J259)</f>
        <v/>
      </c>
      <c r="K259" s="638" t="str">
        <f>IF(【3】見・旅費!K259="","",【3】見・旅費!K259)</f>
        <v/>
      </c>
      <c r="L259" s="621" t="str">
        <f>IF(【3】見・旅費!L259="","",【3】見・旅費!L259)</f>
        <v/>
      </c>
      <c r="M259" s="622" t="str">
        <f>IF(【3】見・旅費!M259="","",【3】見・旅費!M259)</f>
        <v/>
      </c>
      <c r="N259" s="599" t="str">
        <f>IF(I259="","",(SUM(L259:M259)))</f>
        <v/>
      </c>
      <c r="O259" s="332" t="str">
        <f>IF(【3】見・旅費!O259="","",【3】見・旅費!O259)</f>
        <v/>
      </c>
      <c r="P259" s="601" t="str">
        <f t="shared" ref="P259:P262" si="48">IF(O259="","",(IF(O259="",0,(N259*O259))))</f>
        <v/>
      </c>
      <c r="Q259" s="840"/>
      <c r="R259" s="843"/>
      <c r="S259" s="843"/>
      <c r="T259" s="846"/>
      <c r="U259" s="843"/>
      <c r="V259" s="843"/>
      <c r="W259" s="1069"/>
      <c r="X259" s="1054" t="str">
        <f>IF(【3】見・旅費!X259="","",【3】見・旅費!X259)</f>
        <v/>
      </c>
    </row>
    <row r="260" spans="3:24" ht="19.5" customHeight="1">
      <c r="C260" s="1052"/>
      <c r="D260" s="857"/>
      <c r="E260" s="1055"/>
      <c r="F260" s="857"/>
      <c r="G260" s="863"/>
      <c r="H260" s="1064"/>
      <c r="I260" s="679" t="str">
        <f>IF(【3】見・旅費!I260="","",【3】見・旅費!I260)</f>
        <v/>
      </c>
      <c r="J260" s="623" t="str">
        <f>IF(【3】見・旅費!J260="","",【3】見・旅費!J260)</f>
        <v/>
      </c>
      <c r="K260" s="624" t="str">
        <f>IF(【3】見・旅費!K260="","",【3】見・旅費!K260)</f>
        <v/>
      </c>
      <c r="L260" s="625" t="str">
        <f>IF(【3】見・旅費!L260="","",【3】見・旅費!L260)</f>
        <v/>
      </c>
      <c r="M260" s="626" t="str">
        <f>IF(【3】見・旅費!M260="","",【3】見・旅費!M260)</f>
        <v/>
      </c>
      <c r="N260" s="333" t="str">
        <f>IF(I260="","",(SUM(L260:M260)))</f>
        <v/>
      </c>
      <c r="O260" s="627" t="str">
        <f>IF(【3】見・旅費!O260="","",【3】見・旅費!O260)</f>
        <v/>
      </c>
      <c r="P260" s="607" t="str">
        <f t="shared" si="48"/>
        <v/>
      </c>
      <c r="Q260" s="841"/>
      <c r="R260" s="844"/>
      <c r="S260" s="844"/>
      <c r="T260" s="847"/>
      <c r="U260" s="844"/>
      <c r="V260" s="844"/>
      <c r="W260" s="1069"/>
      <c r="X260" s="1055"/>
    </row>
    <row r="261" spans="3:24" ht="19.5" customHeight="1">
      <c r="C261" s="1052"/>
      <c r="D261" s="857"/>
      <c r="E261" s="1055"/>
      <c r="F261" s="857"/>
      <c r="G261" s="863"/>
      <c r="H261" s="1065"/>
      <c r="I261" s="623" t="str">
        <f>IF(【3】見・旅費!I261="","",【3】見・旅費!I261)</f>
        <v/>
      </c>
      <c r="J261" s="623" t="str">
        <f>IF(【3】見・旅費!J261="","",【3】見・旅費!J261)</f>
        <v/>
      </c>
      <c r="K261" s="624" t="str">
        <f>IF(【3】見・旅費!K261="","",【3】見・旅費!K261)</f>
        <v/>
      </c>
      <c r="L261" s="625" t="str">
        <f>IF(【3】見・旅費!L261="","",【3】見・旅費!L261)</f>
        <v/>
      </c>
      <c r="M261" s="626" t="str">
        <f>IF(【3】見・旅費!M261="","",【3】見・旅費!M261)</f>
        <v/>
      </c>
      <c r="N261" s="605" t="str">
        <f>IF(I261="","",(SUM(L261:M261)))</f>
        <v/>
      </c>
      <c r="O261" s="627" t="str">
        <f>IF(【3】見・旅費!O261="","",【3】見・旅費!O261)</f>
        <v/>
      </c>
      <c r="P261" s="607" t="str">
        <f t="shared" si="48"/>
        <v/>
      </c>
      <c r="Q261" s="841"/>
      <c r="R261" s="844"/>
      <c r="S261" s="844"/>
      <c r="T261" s="847"/>
      <c r="U261" s="844"/>
      <c r="V261" s="844"/>
      <c r="W261" s="1069"/>
      <c r="X261" s="1055"/>
    </row>
    <row r="262" spans="3:24" ht="19.5" customHeight="1">
      <c r="C262" s="1052"/>
      <c r="D262" s="857"/>
      <c r="E262" s="1055"/>
      <c r="F262" s="857"/>
      <c r="G262" s="863"/>
      <c r="H262" s="1065"/>
      <c r="I262" s="628" t="str">
        <f>IF(【3】見・旅費!I262="","",【3】見・旅費!I262)</f>
        <v/>
      </c>
      <c r="J262" s="628" t="str">
        <f>IF(【3】見・旅費!J262="","",【3】見・旅費!J262)</f>
        <v/>
      </c>
      <c r="K262" s="629" t="str">
        <f>IF(【3】見・旅費!K262="","",【3】見・旅費!K262)</f>
        <v/>
      </c>
      <c r="L262" s="630" t="str">
        <f>IF(【3】見・旅費!L262="","",【3】見・旅費!L262)</f>
        <v/>
      </c>
      <c r="M262" s="631" t="str">
        <f>IF(【3】見・旅費!M262="","",【3】見・旅費!M262)</f>
        <v/>
      </c>
      <c r="N262" s="605" t="str">
        <f>IF(I262="","",(SUM(L262:M262)))</f>
        <v/>
      </c>
      <c r="O262" s="632" t="str">
        <f>IF(【3】見・旅費!O262="","",【3】見・旅費!O262)</f>
        <v/>
      </c>
      <c r="P262" s="607" t="str">
        <f t="shared" si="48"/>
        <v/>
      </c>
      <c r="Q262" s="841"/>
      <c r="R262" s="844"/>
      <c r="S262" s="844"/>
      <c r="T262" s="847"/>
      <c r="U262" s="844"/>
      <c r="V262" s="845"/>
      <c r="W262" s="1069"/>
      <c r="X262" s="1055"/>
    </row>
    <row r="263" spans="3:24" ht="19.5" customHeight="1">
      <c r="C263" s="1053"/>
      <c r="D263" s="858"/>
      <c r="E263" s="1056"/>
      <c r="F263" s="858"/>
      <c r="G263" s="864"/>
      <c r="H263" s="1066"/>
      <c r="I263" s="608"/>
      <c r="J263" s="608"/>
      <c r="K263" s="610"/>
      <c r="L263" s="633"/>
      <c r="M263" s="634"/>
      <c r="N263" s="612"/>
      <c r="O263" s="696" t="s">
        <v>457</v>
      </c>
      <c r="P263" s="614">
        <f>SUM(P259:P262)</f>
        <v>0</v>
      </c>
      <c r="Q263" s="868"/>
      <c r="R263" s="852"/>
      <c r="S263" s="852"/>
      <c r="T263" s="851"/>
      <c r="U263" s="852"/>
      <c r="V263" s="619">
        <f>IF(P263="","",P263)</f>
        <v>0</v>
      </c>
      <c r="W263" s="1069"/>
      <c r="X263" s="1056"/>
    </row>
    <row r="264" spans="3:24" ht="19.5" customHeight="1">
      <c r="C264" s="1051" t="str">
        <f>IF(【3】見・旅費!C264="","",【3】見・旅費!C264)</f>
        <v/>
      </c>
      <c r="D264" s="856"/>
      <c r="E264" s="1054" t="str">
        <f>IF(【3】見・旅費!E264="","",【3】見・旅費!E264)</f>
        <v/>
      </c>
      <c r="F264" s="856"/>
      <c r="G264" s="862"/>
      <c r="H264" s="1063" t="str">
        <f>IF(【3】見・旅費!H264="","",【3】見・旅費!H264)</f>
        <v/>
      </c>
      <c r="I264" s="620" t="str">
        <f>IF(【3】見・旅費!I264="","",【3】見・旅費!I264)</f>
        <v/>
      </c>
      <c r="J264" s="620" t="str">
        <f>IF(【3】見・旅費!J264="","",【3】見・旅費!J264)</f>
        <v/>
      </c>
      <c r="K264" s="638" t="str">
        <f>IF(【3】見・旅費!K264="","",【3】見・旅費!K264)</f>
        <v/>
      </c>
      <c r="L264" s="621" t="str">
        <f>IF(【3】見・旅費!L264="","",【3】見・旅費!L264)</f>
        <v/>
      </c>
      <c r="M264" s="622" t="str">
        <f>IF(【3】見・旅費!M264="","",【3】見・旅費!M264)</f>
        <v/>
      </c>
      <c r="N264" s="599" t="str">
        <f>IF(I264="","",(SUM(L264:M264)))</f>
        <v/>
      </c>
      <c r="O264" s="332" t="str">
        <f>IF(【3】見・旅費!O264="","",【3】見・旅費!O264)</f>
        <v/>
      </c>
      <c r="P264" s="601" t="str">
        <f t="shared" ref="P264:P267" si="49">IF(O264="","",(IF(O264="",0,(N264*O264))))</f>
        <v/>
      </c>
      <c r="Q264" s="840"/>
      <c r="R264" s="843"/>
      <c r="S264" s="843"/>
      <c r="T264" s="846"/>
      <c r="U264" s="843"/>
      <c r="V264" s="843"/>
      <c r="W264" s="1069"/>
      <c r="X264" s="1054" t="str">
        <f>IF(【3】見・旅費!X264="","",【3】見・旅費!X264)</f>
        <v/>
      </c>
    </row>
    <row r="265" spans="3:24" ht="19.5" customHeight="1">
      <c r="C265" s="1052"/>
      <c r="D265" s="857"/>
      <c r="E265" s="1055"/>
      <c r="F265" s="857"/>
      <c r="G265" s="863"/>
      <c r="H265" s="1064"/>
      <c r="I265" s="679" t="str">
        <f>IF(【3】見・旅費!I265="","",【3】見・旅費!I265)</f>
        <v/>
      </c>
      <c r="J265" s="623" t="str">
        <f>IF(【3】見・旅費!J265="","",【3】見・旅費!J265)</f>
        <v/>
      </c>
      <c r="K265" s="624" t="str">
        <f>IF(【3】見・旅費!K265="","",【3】見・旅費!K265)</f>
        <v/>
      </c>
      <c r="L265" s="625" t="str">
        <f>IF(【3】見・旅費!L265="","",【3】見・旅費!L265)</f>
        <v/>
      </c>
      <c r="M265" s="626" t="str">
        <f>IF(【3】見・旅費!M265="","",【3】見・旅費!M265)</f>
        <v/>
      </c>
      <c r="N265" s="333" t="str">
        <f>IF(I265="","",(SUM(L265:M265)))</f>
        <v/>
      </c>
      <c r="O265" s="627" t="str">
        <f>IF(【3】見・旅費!O265="","",【3】見・旅費!O265)</f>
        <v/>
      </c>
      <c r="P265" s="607" t="str">
        <f t="shared" si="49"/>
        <v/>
      </c>
      <c r="Q265" s="841"/>
      <c r="R265" s="844"/>
      <c r="S265" s="844"/>
      <c r="T265" s="847"/>
      <c r="U265" s="844"/>
      <c r="V265" s="844"/>
      <c r="W265" s="1069"/>
      <c r="X265" s="1055"/>
    </row>
    <row r="266" spans="3:24" ht="19.5" customHeight="1">
      <c r="C266" s="1052"/>
      <c r="D266" s="857"/>
      <c r="E266" s="1055"/>
      <c r="F266" s="857"/>
      <c r="G266" s="863"/>
      <c r="H266" s="1065"/>
      <c r="I266" s="623" t="str">
        <f>IF(【3】見・旅費!I266="","",【3】見・旅費!I266)</f>
        <v/>
      </c>
      <c r="J266" s="623" t="str">
        <f>IF(【3】見・旅費!J266="","",【3】見・旅費!J266)</f>
        <v/>
      </c>
      <c r="K266" s="624" t="str">
        <f>IF(【3】見・旅費!K266="","",【3】見・旅費!K266)</f>
        <v/>
      </c>
      <c r="L266" s="625" t="str">
        <f>IF(【3】見・旅費!L266="","",【3】見・旅費!L266)</f>
        <v/>
      </c>
      <c r="M266" s="626" t="str">
        <f>IF(【3】見・旅費!M266="","",【3】見・旅費!M266)</f>
        <v/>
      </c>
      <c r="N266" s="605" t="str">
        <f>IF(I266="","",(SUM(L266:M266)))</f>
        <v/>
      </c>
      <c r="O266" s="627" t="str">
        <f>IF(【3】見・旅費!O266="","",【3】見・旅費!O266)</f>
        <v/>
      </c>
      <c r="P266" s="607" t="str">
        <f t="shared" si="49"/>
        <v/>
      </c>
      <c r="Q266" s="841"/>
      <c r="R266" s="844"/>
      <c r="S266" s="844"/>
      <c r="T266" s="847"/>
      <c r="U266" s="844"/>
      <c r="V266" s="844"/>
      <c r="W266" s="1069"/>
      <c r="X266" s="1055"/>
    </row>
    <row r="267" spans="3:24" ht="19.5" customHeight="1">
      <c r="C267" s="1052"/>
      <c r="D267" s="857"/>
      <c r="E267" s="1055"/>
      <c r="F267" s="857"/>
      <c r="G267" s="863"/>
      <c r="H267" s="1065"/>
      <c r="I267" s="628" t="str">
        <f>IF(【3】見・旅費!I267="","",【3】見・旅費!I267)</f>
        <v/>
      </c>
      <c r="J267" s="628" t="str">
        <f>IF(【3】見・旅費!J267="","",【3】見・旅費!J267)</f>
        <v/>
      </c>
      <c r="K267" s="629" t="str">
        <f>IF(【3】見・旅費!K267="","",【3】見・旅費!K267)</f>
        <v/>
      </c>
      <c r="L267" s="630" t="str">
        <f>IF(【3】見・旅費!L267="","",【3】見・旅費!L267)</f>
        <v/>
      </c>
      <c r="M267" s="631" t="str">
        <f>IF(【3】見・旅費!M267="","",【3】見・旅費!M267)</f>
        <v/>
      </c>
      <c r="N267" s="605" t="str">
        <f>IF(I267="","",(SUM(L267:M267)))</f>
        <v/>
      </c>
      <c r="O267" s="632" t="str">
        <f>IF(【3】見・旅費!O267="","",【3】見・旅費!O267)</f>
        <v/>
      </c>
      <c r="P267" s="607" t="str">
        <f t="shared" si="49"/>
        <v/>
      </c>
      <c r="Q267" s="841"/>
      <c r="R267" s="844"/>
      <c r="S267" s="844"/>
      <c r="T267" s="847"/>
      <c r="U267" s="844"/>
      <c r="V267" s="845"/>
      <c r="W267" s="1069"/>
      <c r="X267" s="1055"/>
    </row>
    <row r="268" spans="3:24" ht="19.5" customHeight="1">
      <c r="C268" s="1053"/>
      <c r="D268" s="858"/>
      <c r="E268" s="1056"/>
      <c r="F268" s="858"/>
      <c r="G268" s="864"/>
      <c r="H268" s="1066"/>
      <c r="I268" s="608"/>
      <c r="J268" s="608"/>
      <c r="K268" s="610"/>
      <c r="L268" s="633"/>
      <c r="M268" s="634"/>
      <c r="N268" s="612"/>
      <c r="O268" s="696" t="s">
        <v>457</v>
      </c>
      <c r="P268" s="614">
        <f>SUM(P264:P267)</f>
        <v>0</v>
      </c>
      <c r="Q268" s="868"/>
      <c r="R268" s="852"/>
      <c r="S268" s="852"/>
      <c r="T268" s="851"/>
      <c r="U268" s="852"/>
      <c r="V268" s="619">
        <f>IF(P268="","",P268)</f>
        <v>0</v>
      </c>
      <c r="W268" s="1069"/>
      <c r="X268" s="1056"/>
    </row>
    <row r="269" spans="3:24" ht="19.5" customHeight="1">
      <c r="C269" s="1051" t="str">
        <f>IF(【3】見・旅費!C269="","",【3】見・旅費!C269)</f>
        <v/>
      </c>
      <c r="D269" s="856"/>
      <c r="E269" s="1054" t="str">
        <f>IF(【3】見・旅費!E269="","",【3】見・旅費!E269)</f>
        <v/>
      </c>
      <c r="F269" s="856"/>
      <c r="G269" s="862"/>
      <c r="H269" s="1063" t="str">
        <f>IF(【3】見・旅費!H269="","",【3】見・旅費!H269)</f>
        <v/>
      </c>
      <c r="I269" s="620" t="str">
        <f>IF(【3】見・旅費!I269="","",【3】見・旅費!I269)</f>
        <v/>
      </c>
      <c r="J269" s="620" t="str">
        <f>IF(【3】見・旅費!J269="","",【3】見・旅費!J269)</f>
        <v/>
      </c>
      <c r="K269" s="638" t="str">
        <f>IF(【3】見・旅費!K269="","",【3】見・旅費!K269)</f>
        <v/>
      </c>
      <c r="L269" s="621" t="str">
        <f>IF(【3】見・旅費!L269="","",【3】見・旅費!L269)</f>
        <v/>
      </c>
      <c r="M269" s="622" t="str">
        <f>IF(【3】見・旅費!M269="","",【3】見・旅費!M269)</f>
        <v/>
      </c>
      <c r="N269" s="599" t="str">
        <f>IF(I269="","",(SUM(L269:M269)))</f>
        <v/>
      </c>
      <c r="O269" s="332" t="str">
        <f>IF(【3】見・旅費!O269="","",【3】見・旅費!O269)</f>
        <v/>
      </c>
      <c r="P269" s="601" t="str">
        <f t="shared" ref="P269:P272" si="50">IF(O269="","",(IF(O269="",0,(N269*O269))))</f>
        <v/>
      </c>
      <c r="Q269" s="840"/>
      <c r="R269" s="843"/>
      <c r="S269" s="843"/>
      <c r="T269" s="846"/>
      <c r="U269" s="843"/>
      <c r="V269" s="843"/>
      <c r="W269" s="1069"/>
      <c r="X269" s="1054" t="str">
        <f>IF(【3】見・旅費!X269="","",【3】見・旅費!X269)</f>
        <v/>
      </c>
    </row>
    <row r="270" spans="3:24" ht="19.5" customHeight="1">
      <c r="C270" s="1052"/>
      <c r="D270" s="857"/>
      <c r="E270" s="1055"/>
      <c r="F270" s="857"/>
      <c r="G270" s="863"/>
      <c r="H270" s="1064"/>
      <c r="I270" s="679" t="str">
        <f>IF(【3】見・旅費!I270="","",【3】見・旅費!I270)</f>
        <v/>
      </c>
      <c r="J270" s="623" t="str">
        <f>IF(【3】見・旅費!J270="","",【3】見・旅費!J270)</f>
        <v/>
      </c>
      <c r="K270" s="624" t="str">
        <f>IF(【3】見・旅費!K270="","",【3】見・旅費!K270)</f>
        <v/>
      </c>
      <c r="L270" s="625" t="str">
        <f>IF(【3】見・旅費!L270="","",【3】見・旅費!L270)</f>
        <v/>
      </c>
      <c r="M270" s="626" t="str">
        <f>IF(【3】見・旅費!M270="","",【3】見・旅費!M270)</f>
        <v/>
      </c>
      <c r="N270" s="333" t="str">
        <f>IF(I270="","",(SUM(L270:M270)))</f>
        <v/>
      </c>
      <c r="O270" s="627" t="str">
        <f>IF(【3】見・旅費!O270="","",【3】見・旅費!O270)</f>
        <v/>
      </c>
      <c r="P270" s="607" t="str">
        <f t="shared" si="50"/>
        <v/>
      </c>
      <c r="Q270" s="841"/>
      <c r="R270" s="844"/>
      <c r="S270" s="844"/>
      <c r="T270" s="847"/>
      <c r="U270" s="844"/>
      <c r="V270" s="844"/>
      <c r="W270" s="1069"/>
      <c r="X270" s="1055"/>
    </row>
    <row r="271" spans="3:24" ht="19.5" customHeight="1">
      <c r="C271" s="1052"/>
      <c r="D271" s="857"/>
      <c r="E271" s="1055"/>
      <c r="F271" s="857"/>
      <c r="G271" s="863"/>
      <c r="H271" s="1065"/>
      <c r="I271" s="623" t="str">
        <f>IF(【3】見・旅費!I271="","",【3】見・旅費!I271)</f>
        <v/>
      </c>
      <c r="J271" s="623" t="str">
        <f>IF(【3】見・旅費!J271="","",【3】見・旅費!J271)</f>
        <v/>
      </c>
      <c r="K271" s="624" t="str">
        <f>IF(【3】見・旅費!K271="","",【3】見・旅費!K271)</f>
        <v/>
      </c>
      <c r="L271" s="625" t="str">
        <f>IF(【3】見・旅費!L271="","",【3】見・旅費!L271)</f>
        <v/>
      </c>
      <c r="M271" s="626" t="str">
        <f>IF(【3】見・旅費!M271="","",【3】見・旅費!M271)</f>
        <v/>
      </c>
      <c r="N271" s="605" t="str">
        <f>IF(I271="","",(SUM(L271:M271)))</f>
        <v/>
      </c>
      <c r="O271" s="627" t="str">
        <f>IF(【3】見・旅費!O271="","",【3】見・旅費!O271)</f>
        <v/>
      </c>
      <c r="P271" s="607" t="str">
        <f t="shared" si="50"/>
        <v/>
      </c>
      <c r="Q271" s="841"/>
      <c r="R271" s="844"/>
      <c r="S271" s="844"/>
      <c r="T271" s="847"/>
      <c r="U271" s="844"/>
      <c r="V271" s="844"/>
      <c r="W271" s="1069"/>
      <c r="X271" s="1055"/>
    </row>
    <row r="272" spans="3:24" ht="19.5" customHeight="1">
      <c r="C272" s="1052"/>
      <c r="D272" s="857"/>
      <c r="E272" s="1055"/>
      <c r="F272" s="857"/>
      <c r="G272" s="863"/>
      <c r="H272" s="1065"/>
      <c r="I272" s="628" t="str">
        <f>IF(【3】見・旅費!I272="","",【3】見・旅費!I272)</f>
        <v/>
      </c>
      <c r="J272" s="628" t="str">
        <f>IF(【3】見・旅費!J272="","",【3】見・旅費!J272)</f>
        <v/>
      </c>
      <c r="K272" s="629" t="str">
        <f>IF(【3】見・旅費!K272="","",【3】見・旅費!K272)</f>
        <v/>
      </c>
      <c r="L272" s="630" t="str">
        <f>IF(【3】見・旅費!L272="","",【3】見・旅費!L272)</f>
        <v/>
      </c>
      <c r="M272" s="631" t="str">
        <f>IF(【3】見・旅費!M272="","",【3】見・旅費!M272)</f>
        <v/>
      </c>
      <c r="N272" s="605" t="str">
        <f>IF(I272="","",(SUM(L272:M272)))</f>
        <v/>
      </c>
      <c r="O272" s="632" t="str">
        <f>IF(【3】見・旅費!O272="","",【3】見・旅費!O272)</f>
        <v/>
      </c>
      <c r="P272" s="607" t="str">
        <f t="shared" si="50"/>
        <v/>
      </c>
      <c r="Q272" s="841"/>
      <c r="R272" s="844"/>
      <c r="S272" s="844"/>
      <c r="T272" s="847"/>
      <c r="U272" s="844"/>
      <c r="V272" s="845"/>
      <c r="W272" s="1069"/>
      <c r="X272" s="1055"/>
    </row>
    <row r="273" spans="3:24" ht="19.5" customHeight="1">
      <c r="C273" s="1053"/>
      <c r="D273" s="858"/>
      <c r="E273" s="1056"/>
      <c r="F273" s="858"/>
      <c r="G273" s="864"/>
      <c r="H273" s="1066"/>
      <c r="I273" s="608"/>
      <c r="J273" s="608"/>
      <c r="K273" s="610"/>
      <c r="L273" s="633"/>
      <c r="M273" s="634"/>
      <c r="N273" s="612"/>
      <c r="O273" s="696" t="s">
        <v>457</v>
      </c>
      <c r="P273" s="614">
        <f>SUM(P269:P272)</f>
        <v>0</v>
      </c>
      <c r="Q273" s="868"/>
      <c r="R273" s="852"/>
      <c r="S273" s="852"/>
      <c r="T273" s="851"/>
      <c r="U273" s="852"/>
      <c r="V273" s="619">
        <f>IF(P273="","",P273)</f>
        <v>0</v>
      </c>
      <c r="W273" s="1069"/>
      <c r="X273" s="1056"/>
    </row>
    <row r="274" spans="3:24" ht="19.5" customHeight="1">
      <c r="C274" s="1051" t="str">
        <f>IF(【3】見・旅費!C274="","",【3】見・旅費!C274)</f>
        <v/>
      </c>
      <c r="D274" s="856"/>
      <c r="E274" s="1054" t="str">
        <f>IF(【3】見・旅費!E274="","",【3】見・旅費!E274)</f>
        <v/>
      </c>
      <c r="F274" s="856"/>
      <c r="G274" s="862"/>
      <c r="H274" s="1063" t="str">
        <f>IF(【3】見・旅費!H274="","",【3】見・旅費!H274)</f>
        <v/>
      </c>
      <c r="I274" s="620" t="str">
        <f>IF(【3】見・旅費!I274="","",【3】見・旅費!I274)</f>
        <v/>
      </c>
      <c r="J274" s="620" t="str">
        <f>IF(【3】見・旅費!J274="","",【3】見・旅費!J274)</f>
        <v/>
      </c>
      <c r="K274" s="638" t="str">
        <f>IF(【3】見・旅費!K274="","",【3】見・旅費!K274)</f>
        <v/>
      </c>
      <c r="L274" s="621" t="str">
        <f>IF(【3】見・旅費!L274="","",【3】見・旅費!L274)</f>
        <v/>
      </c>
      <c r="M274" s="622" t="str">
        <f>IF(【3】見・旅費!M274="","",【3】見・旅費!M274)</f>
        <v/>
      </c>
      <c r="N274" s="599" t="str">
        <f>IF(I274="","",(SUM(L274:M274)))</f>
        <v/>
      </c>
      <c r="O274" s="332" t="str">
        <f>IF(【3】見・旅費!O274="","",【3】見・旅費!O274)</f>
        <v/>
      </c>
      <c r="P274" s="601" t="str">
        <f t="shared" ref="P274:P277" si="51">IF(O274="","",(IF(O274="",0,(N274*O274))))</f>
        <v/>
      </c>
      <c r="Q274" s="840"/>
      <c r="R274" s="843"/>
      <c r="S274" s="843"/>
      <c r="T274" s="846"/>
      <c r="U274" s="843"/>
      <c r="V274" s="843"/>
      <c r="W274" s="1069"/>
      <c r="X274" s="1054" t="str">
        <f>IF(【3】見・旅費!X274="","",【3】見・旅費!X274)</f>
        <v/>
      </c>
    </row>
    <row r="275" spans="3:24" ht="19.5" customHeight="1">
      <c r="C275" s="1052"/>
      <c r="D275" s="857"/>
      <c r="E275" s="1055"/>
      <c r="F275" s="857"/>
      <c r="G275" s="863"/>
      <c r="H275" s="1064"/>
      <c r="I275" s="679" t="str">
        <f>IF(【3】見・旅費!I275="","",【3】見・旅費!I275)</f>
        <v/>
      </c>
      <c r="J275" s="623" t="str">
        <f>IF(【3】見・旅費!J275="","",【3】見・旅費!J275)</f>
        <v/>
      </c>
      <c r="K275" s="624" t="str">
        <f>IF(【3】見・旅費!K275="","",【3】見・旅費!K275)</f>
        <v/>
      </c>
      <c r="L275" s="625" t="str">
        <f>IF(【3】見・旅費!L275="","",【3】見・旅費!L275)</f>
        <v/>
      </c>
      <c r="M275" s="626" t="str">
        <f>IF(【3】見・旅費!M275="","",【3】見・旅費!M275)</f>
        <v/>
      </c>
      <c r="N275" s="333" t="str">
        <f>IF(I275="","",(SUM(L275:M275)))</f>
        <v/>
      </c>
      <c r="O275" s="627" t="str">
        <f>IF(【3】見・旅費!O275="","",【3】見・旅費!O275)</f>
        <v/>
      </c>
      <c r="P275" s="607" t="str">
        <f t="shared" si="51"/>
        <v/>
      </c>
      <c r="Q275" s="841"/>
      <c r="R275" s="844"/>
      <c r="S275" s="844"/>
      <c r="T275" s="847"/>
      <c r="U275" s="844"/>
      <c r="V275" s="844"/>
      <c r="W275" s="1069"/>
      <c r="X275" s="1055"/>
    </row>
    <row r="276" spans="3:24" ht="19.5" customHeight="1">
      <c r="C276" s="1052"/>
      <c r="D276" s="857"/>
      <c r="E276" s="1055"/>
      <c r="F276" s="857"/>
      <c r="G276" s="863"/>
      <c r="H276" s="1065"/>
      <c r="I276" s="623" t="str">
        <f>IF(【3】見・旅費!I276="","",【3】見・旅費!I276)</f>
        <v/>
      </c>
      <c r="J276" s="623" t="str">
        <f>IF(【3】見・旅費!J276="","",【3】見・旅費!J276)</f>
        <v/>
      </c>
      <c r="K276" s="624" t="str">
        <f>IF(【3】見・旅費!K276="","",【3】見・旅費!K276)</f>
        <v/>
      </c>
      <c r="L276" s="625" t="str">
        <f>IF(【3】見・旅費!L276="","",【3】見・旅費!L276)</f>
        <v/>
      </c>
      <c r="M276" s="626" t="str">
        <f>IF(【3】見・旅費!M276="","",【3】見・旅費!M276)</f>
        <v/>
      </c>
      <c r="N276" s="605" t="str">
        <f>IF(I276="","",(SUM(L276:M276)))</f>
        <v/>
      </c>
      <c r="O276" s="627" t="str">
        <f>IF(【3】見・旅費!O276="","",【3】見・旅費!O276)</f>
        <v/>
      </c>
      <c r="P276" s="607" t="str">
        <f t="shared" si="51"/>
        <v/>
      </c>
      <c r="Q276" s="841"/>
      <c r="R276" s="844"/>
      <c r="S276" s="844"/>
      <c r="T276" s="847"/>
      <c r="U276" s="844"/>
      <c r="V276" s="844"/>
      <c r="W276" s="1069"/>
      <c r="X276" s="1055"/>
    </row>
    <row r="277" spans="3:24" ht="19.5" customHeight="1">
      <c r="C277" s="1052"/>
      <c r="D277" s="857"/>
      <c r="E277" s="1055"/>
      <c r="F277" s="857"/>
      <c r="G277" s="863"/>
      <c r="H277" s="1065"/>
      <c r="I277" s="628" t="str">
        <f>IF(【3】見・旅費!I277="","",【3】見・旅費!I277)</f>
        <v/>
      </c>
      <c r="J277" s="628" t="str">
        <f>IF(【3】見・旅費!J277="","",【3】見・旅費!J277)</f>
        <v/>
      </c>
      <c r="K277" s="629" t="str">
        <f>IF(【3】見・旅費!K277="","",【3】見・旅費!K277)</f>
        <v/>
      </c>
      <c r="L277" s="630" t="str">
        <f>IF(【3】見・旅費!L277="","",【3】見・旅費!L277)</f>
        <v/>
      </c>
      <c r="M277" s="631" t="str">
        <f>IF(【3】見・旅費!M277="","",【3】見・旅費!M277)</f>
        <v/>
      </c>
      <c r="N277" s="605" t="str">
        <f>IF(I277="","",(SUM(L277:M277)))</f>
        <v/>
      </c>
      <c r="O277" s="632" t="str">
        <f>IF(【3】見・旅費!O277="","",【3】見・旅費!O277)</f>
        <v/>
      </c>
      <c r="P277" s="607" t="str">
        <f t="shared" si="51"/>
        <v/>
      </c>
      <c r="Q277" s="841"/>
      <c r="R277" s="844"/>
      <c r="S277" s="844"/>
      <c r="T277" s="847"/>
      <c r="U277" s="844"/>
      <c r="V277" s="845"/>
      <c r="W277" s="1069"/>
      <c r="X277" s="1055"/>
    </row>
    <row r="278" spans="3:24" ht="19.5" customHeight="1">
      <c r="C278" s="1053"/>
      <c r="D278" s="858"/>
      <c r="E278" s="1056"/>
      <c r="F278" s="858"/>
      <c r="G278" s="864"/>
      <c r="H278" s="1066"/>
      <c r="I278" s="608"/>
      <c r="J278" s="608"/>
      <c r="K278" s="610"/>
      <c r="L278" s="633"/>
      <c r="M278" s="634"/>
      <c r="N278" s="612"/>
      <c r="O278" s="696" t="s">
        <v>457</v>
      </c>
      <c r="P278" s="614">
        <f>SUM(P274:P277)</f>
        <v>0</v>
      </c>
      <c r="Q278" s="868"/>
      <c r="R278" s="852"/>
      <c r="S278" s="852"/>
      <c r="T278" s="851"/>
      <c r="U278" s="852"/>
      <c r="V278" s="619">
        <f>IF(P278="","",P278)</f>
        <v>0</v>
      </c>
      <c r="W278" s="1069"/>
      <c r="X278" s="1056"/>
    </row>
    <row r="279" spans="3:24" ht="19.5" customHeight="1">
      <c r="C279" s="1051" t="str">
        <f>IF(【3】見・旅費!C279="","",【3】見・旅費!C279)</f>
        <v/>
      </c>
      <c r="D279" s="856"/>
      <c r="E279" s="1054" t="str">
        <f>IF(【3】見・旅費!E279="","",【3】見・旅費!E279)</f>
        <v/>
      </c>
      <c r="F279" s="856"/>
      <c r="G279" s="862"/>
      <c r="H279" s="1063" t="str">
        <f>IF(【3】見・旅費!H279="","",【3】見・旅費!H279)</f>
        <v/>
      </c>
      <c r="I279" s="620" t="str">
        <f>IF(【3】見・旅費!I279="","",【3】見・旅費!I279)</f>
        <v/>
      </c>
      <c r="J279" s="620" t="str">
        <f>IF(【3】見・旅費!J279="","",【3】見・旅費!J279)</f>
        <v/>
      </c>
      <c r="K279" s="638" t="str">
        <f>IF(【3】見・旅費!K279="","",【3】見・旅費!K279)</f>
        <v/>
      </c>
      <c r="L279" s="621" t="str">
        <f>IF(【3】見・旅費!L279="","",【3】見・旅費!L279)</f>
        <v/>
      </c>
      <c r="M279" s="622" t="str">
        <f>IF(【3】見・旅費!M279="","",【3】見・旅費!M279)</f>
        <v/>
      </c>
      <c r="N279" s="599" t="str">
        <f>IF(I279="","",(SUM(L279:M279)))</f>
        <v/>
      </c>
      <c r="O279" s="332" t="str">
        <f>IF(【3】見・旅費!O279="","",【3】見・旅費!O279)</f>
        <v/>
      </c>
      <c r="P279" s="601" t="str">
        <f t="shared" ref="P279:P282" si="52">IF(O279="","",(IF(O279="",0,(N279*O279))))</f>
        <v/>
      </c>
      <c r="Q279" s="840"/>
      <c r="R279" s="843"/>
      <c r="S279" s="843"/>
      <c r="T279" s="846"/>
      <c r="U279" s="843"/>
      <c r="V279" s="843"/>
      <c r="W279" s="1069"/>
      <c r="X279" s="1054" t="str">
        <f>IF(【3】見・旅費!X279="","",【3】見・旅費!X279)</f>
        <v/>
      </c>
    </row>
    <row r="280" spans="3:24" ht="19.5" customHeight="1">
      <c r="C280" s="1052"/>
      <c r="D280" s="857"/>
      <c r="E280" s="1055"/>
      <c r="F280" s="857"/>
      <c r="G280" s="863"/>
      <c r="H280" s="1064"/>
      <c r="I280" s="679" t="str">
        <f>IF(【3】見・旅費!I280="","",【3】見・旅費!I280)</f>
        <v/>
      </c>
      <c r="J280" s="623" t="str">
        <f>IF(【3】見・旅費!J280="","",【3】見・旅費!J280)</f>
        <v/>
      </c>
      <c r="K280" s="624" t="str">
        <f>IF(【3】見・旅費!K280="","",【3】見・旅費!K280)</f>
        <v/>
      </c>
      <c r="L280" s="625" t="str">
        <f>IF(【3】見・旅費!L280="","",【3】見・旅費!L280)</f>
        <v/>
      </c>
      <c r="M280" s="626" t="str">
        <f>IF(【3】見・旅費!M280="","",【3】見・旅費!M280)</f>
        <v/>
      </c>
      <c r="N280" s="333" t="str">
        <f>IF(I280="","",(SUM(L280:M280)))</f>
        <v/>
      </c>
      <c r="O280" s="627" t="str">
        <f>IF(【3】見・旅費!O280="","",【3】見・旅費!O280)</f>
        <v/>
      </c>
      <c r="P280" s="607" t="str">
        <f t="shared" si="52"/>
        <v/>
      </c>
      <c r="Q280" s="841"/>
      <c r="R280" s="844"/>
      <c r="S280" s="844"/>
      <c r="T280" s="847"/>
      <c r="U280" s="844"/>
      <c r="V280" s="844"/>
      <c r="W280" s="1069"/>
      <c r="X280" s="1055"/>
    </row>
    <row r="281" spans="3:24" ht="19.5" customHeight="1">
      <c r="C281" s="1052"/>
      <c r="D281" s="857"/>
      <c r="E281" s="1055"/>
      <c r="F281" s="857"/>
      <c r="G281" s="863"/>
      <c r="H281" s="1065"/>
      <c r="I281" s="623" t="str">
        <f>IF(【3】見・旅費!I281="","",【3】見・旅費!I281)</f>
        <v/>
      </c>
      <c r="J281" s="623" t="str">
        <f>IF(【3】見・旅費!J281="","",【3】見・旅費!J281)</f>
        <v/>
      </c>
      <c r="K281" s="624" t="str">
        <f>IF(【3】見・旅費!K281="","",【3】見・旅費!K281)</f>
        <v/>
      </c>
      <c r="L281" s="625" t="str">
        <f>IF(【3】見・旅費!L281="","",【3】見・旅費!L281)</f>
        <v/>
      </c>
      <c r="M281" s="626" t="str">
        <f>IF(【3】見・旅費!M281="","",【3】見・旅費!M281)</f>
        <v/>
      </c>
      <c r="N281" s="605" t="str">
        <f>IF(I281="","",(SUM(L281:M281)))</f>
        <v/>
      </c>
      <c r="O281" s="627" t="str">
        <f>IF(【3】見・旅費!O281="","",【3】見・旅費!O281)</f>
        <v/>
      </c>
      <c r="P281" s="607" t="str">
        <f t="shared" si="52"/>
        <v/>
      </c>
      <c r="Q281" s="841"/>
      <c r="R281" s="844"/>
      <c r="S281" s="844"/>
      <c r="T281" s="847"/>
      <c r="U281" s="844"/>
      <c r="V281" s="844"/>
      <c r="W281" s="1069"/>
      <c r="X281" s="1055"/>
    </row>
    <row r="282" spans="3:24" ht="19.5" customHeight="1">
      <c r="C282" s="1052"/>
      <c r="D282" s="857"/>
      <c r="E282" s="1055"/>
      <c r="F282" s="857"/>
      <c r="G282" s="863"/>
      <c r="H282" s="1065"/>
      <c r="I282" s="628" t="str">
        <f>IF(【3】見・旅費!I282="","",【3】見・旅費!I282)</f>
        <v/>
      </c>
      <c r="J282" s="628" t="str">
        <f>IF(【3】見・旅費!J282="","",【3】見・旅費!J282)</f>
        <v/>
      </c>
      <c r="K282" s="629" t="str">
        <f>IF(【3】見・旅費!K282="","",【3】見・旅費!K282)</f>
        <v/>
      </c>
      <c r="L282" s="630" t="str">
        <f>IF(【3】見・旅費!L282="","",【3】見・旅費!L282)</f>
        <v/>
      </c>
      <c r="M282" s="631" t="str">
        <f>IF(【3】見・旅費!M282="","",【3】見・旅費!M282)</f>
        <v/>
      </c>
      <c r="N282" s="605" t="str">
        <f>IF(I282="","",(SUM(L282:M282)))</f>
        <v/>
      </c>
      <c r="O282" s="632" t="str">
        <f>IF(【3】見・旅費!O282="","",【3】見・旅費!O282)</f>
        <v/>
      </c>
      <c r="P282" s="607" t="str">
        <f t="shared" si="52"/>
        <v/>
      </c>
      <c r="Q282" s="841"/>
      <c r="R282" s="844"/>
      <c r="S282" s="844"/>
      <c r="T282" s="847"/>
      <c r="U282" s="844"/>
      <c r="V282" s="845"/>
      <c r="W282" s="1069"/>
      <c r="X282" s="1055"/>
    </row>
    <row r="283" spans="3:24" ht="19.5" customHeight="1">
      <c r="C283" s="1053"/>
      <c r="D283" s="858"/>
      <c r="E283" s="1056"/>
      <c r="F283" s="858"/>
      <c r="G283" s="864"/>
      <c r="H283" s="1066"/>
      <c r="I283" s="608"/>
      <c r="J283" s="608"/>
      <c r="K283" s="610"/>
      <c r="L283" s="633"/>
      <c r="M283" s="634"/>
      <c r="N283" s="612"/>
      <c r="O283" s="696" t="s">
        <v>457</v>
      </c>
      <c r="P283" s="614">
        <f>SUM(P279:P282)</f>
        <v>0</v>
      </c>
      <c r="Q283" s="868"/>
      <c r="R283" s="852"/>
      <c r="S283" s="852"/>
      <c r="T283" s="851"/>
      <c r="U283" s="852"/>
      <c r="V283" s="619">
        <f>IF(P283="","",P283)</f>
        <v>0</v>
      </c>
      <c r="W283" s="1069"/>
      <c r="X283" s="1056"/>
    </row>
    <row r="284" spans="3:24" ht="19.5" customHeight="1">
      <c r="C284" s="1051" t="str">
        <f>IF(【3】見・旅費!C284="","",【3】見・旅費!C284)</f>
        <v/>
      </c>
      <c r="D284" s="856"/>
      <c r="E284" s="1054" t="str">
        <f>IF(【3】見・旅費!E284="","",【3】見・旅費!E284)</f>
        <v/>
      </c>
      <c r="F284" s="856"/>
      <c r="G284" s="862"/>
      <c r="H284" s="1063" t="str">
        <f>IF(【3】見・旅費!H284="","",【3】見・旅費!H284)</f>
        <v/>
      </c>
      <c r="I284" s="620" t="str">
        <f>IF(【3】見・旅費!I284="","",【3】見・旅費!I284)</f>
        <v/>
      </c>
      <c r="J284" s="620" t="str">
        <f>IF(【3】見・旅費!J284="","",【3】見・旅費!J284)</f>
        <v/>
      </c>
      <c r="K284" s="638" t="str">
        <f>IF(【3】見・旅費!K284="","",【3】見・旅費!K284)</f>
        <v/>
      </c>
      <c r="L284" s="621" t="str">
        <f>IF(【3】見・旅費!L284="","",【3】見・旅費!L284)</f>
        <v/>
      </c>
      <c r="M284" s="622" t="str">
        <f>IF(【3】見・旅費!M284="","",【3】見・旅費!M284)</f>
        <v/>
      </c>
      <c r="N284" s="599" t="str">
        <f>IF(I284="","",(SUM(L284:M284)))</f>
        <v/>
      </c>
      <c r="O284" s="332" t="str">
        <f>IF(【3】見・旅費!O284="","",【3】見・旅費!O284)</f>
        <v/>
      </c>
      <c r="P284" s="601" t="str">
        <f t="shared" ref="P284:P287" si="53">IF(O284="","",(IF(O284="",0,(N284*O284))))</f>
        <v/>
      </c>
      <c r="Q284" s="840"/>
      <c r="R284" s="843"/>
      <c r="S284" s="843"/>
      <c r="T284" s="846"/>
      <c r="U284" s="843"/>
      <c r="V284" s="843"/>
      <c r="W284" s="1069"/>
      <c r="X284" s="1054" t="str">
        <f>IF(【3】見・旅費!X284="","",【3】見・旅費!X284)</f>
        <v/>
      </c>
    </row>
    <row r="285" spans="3:24" ht="19.5" customHeight="1">
      <c r="C285" s="1052"/>
      <c r="D285" s="857"/>
      <c r="E285" s="1055"/>
      <c r="F285" s="857"/>
      <c r="G285" s="863"/>
      <c r="H285" s="1064"/>
      <c r="I285" s="679" t="str">
        <f>IF(【3】見・旅費!I285="","",【3】見・旅費!I285)</f>
        <v/>
      </c>
      <c r="J285" s="623" t="str">
        <f>IF(【3】見・旅費!J285="","",【3】見・旅費!J285)</f>
        <v/>
      </c>
      <c r="K285" s="624" t="str">
        <f>IF(【3】見・旅費!K285="","",【3】見・旅費!K285)</f>
        <v/>
      </c>
      <c r="L285" s="625" t="str">
        <f>IF(【3】見・旅費!L285="","",【3】見・旅費!L285)</f>
        <v/>
      </c>
      <c r="M285" s="626" t="str">
        <f>IF(【3】見・旅費!M285="","",【3】見・旅費!M285)</f>
        <v/>
      </c>
      <c r="N285" s="333" t="str">
        <f>IF(I285="","",(SUM(L285:M285)))</f>
        <v/>
      </c>
      <c r="O285" s="627" t="str">
        <f>IF(【3】見・旅費!O285="","",【3】見・旅費!O285)</f>
        <v/>
      </c>
      <c r="P285" s="607" t="str">
        <f t="shared" si="53"/>
        <v/>
      </c>
      <c r="Q285" s="841"/>
      <c r="R285" s="844"/>
      <c r="S285" s="844"/>
      <c r="T285" s="847"/>
      <c r="U285" s="844"/>
      <c r="V285" s="844"/>
      <c r="W285" s="1069"/>
      <c r="X285" s="1055"/>
    </row>
    <row r="286" spans="3:24" ht="19.5" customHeight="1">
      <c r="C286" s="1052"/>
      <c r="D286" s="857"/>
      <c r="E286" s="1055"/>
      <c r="F286" s="857"/>
      <c r="G286" s="863"/>
      <c r="H286" s="1065"/>
      <c r="I286" s="623" t="str">
        <f>IF(【3】見・旅費!I286="","",【3】見・旅費!I286)</f>
        <v/>
      </c>
      <c r="J286" s="623" t="str">
        <f>IF(【3】見・旅費!J286="","",【3】見・旅費!J286)</f>
        <v/>
      </c>
      <c r="K286" s="624" t="str">
        <f>IF(【3】見・旅費!K286="","",【3】見・旅費!K286)</f>
        <v/>
      </c>
      <c r="L286" s="625" t="str">
        <f>IF(【3】見・旅費!L286="","",【3】見・旅費!L286)</f>
        <v/>
      </c>
      <c r="M286" s="626" t="str">
        <f>IF(【3】見・旅費!M286="","",【3】見・旅費!M286)</f>
        <v/>
      </c>
      <c r="N286" s="605" t="str">
        <f>IF(I286="","",(SUM(L286:M286)))</f>
        <v/>
      </c>
      <c r="O286" s="627" t="str">
        <f>IF(【3】見・旅費!O286="","",【3】見・旅費!O286)</f>
        <v/>
      </c>
      <c r="P286" s="607" t="str">
        <f t="shared" si="53"/>
        <v/>
      </c>
      <c r="Q286" s="841"/>
      <c r="R286" s="844"/>
      <c r="S286" s="844"/>
      <c r="T286" s="847"/>
      <c r="U286" s="844"/>
      <c r="V286" s="844"/>
      <c r="W286" s="1069"/>
      <c r="X286" s="1055"/>
    </row>
    <row r="287" spans="3:24" ht="19.5" customHeight="1">
      <c r="C287" s="1052"/>
      <c r="D287" s="857"/>
      <c r="E287" s="1055"/>
      <c r="F287" s="857"/>
      <c r="G287" s="863"/>
      <c r="H287" s="1065"/>
      <c r="I287" s="628" t="str">
        <f>IF(【3】見・旅費!I287="","",【3】見・旅費!I287)</f>
        <v/>
      </c>
      <c r="J287" s="628" t="str">
        <f>IF(【3】見・旅費!J287="","",【3】見・旅費!J287)</f>
        <v/>
      </c>
      <c r="K287" s="629" t="str">
        <f>IF(【3】見・旅費!K287="","",【3】見・旅費!K287)</f>
        <v/>
      </c>
      <c r="L287" s="630" t="str">
        <f>IF(【3】見・旅費!L287="","",【3】見・旅費!L287)</f>
        <v/>
      </c>
      <c r="M287" s="631" t="str">
        <f>IF(【3】見・旅費!M287="","",【3】見・旅費!M287)</f>
        <v/>
      </c>
      <c r="N287" s="605" t="str">
        <f>IF(I287="","",(SUM(L287:M287)))</f>
        <v/>
      </c>
      <c r="O287" s="632" t="str">
        <f>IF(【3】見・旅費!O287="","",【3】見・旅費!O287)</f>
        <v/>
      </c>
      <c r="P287" s="607" t="str">
        <f t="shared" si="53"/>
        <v/>
      </c>
      <c r="Q287" s="841"/>
      <c r="R287" s="844"/>
      <c r="S287" s="844"/>
      <c r="T287" s="847"/>
      <c r="U287" s="844"/>
      <c r="V287" s="845"/>
      <c r="W287" s="1069"/>
      <c r="X287" s="1055"/>
    </row>
    <row r="288" spans="3:24" ht="19.5" customHeight="1">
      <c r="C288" s="1053"/>
      <c r="D288" s="858"/>
      <c r="E288" s="1056"/>
      <c r="F288" s="858"/>
      <c r="G288" s="864"/>
      <c r="H288" s="1066"/>
      <c r="I288" s="608"/>
      <c r="J288" s="608"/>
      <c r="K288" s="610"/>
      <c r="L288" s="633"/>
      <c r="M288" s="634"/>
      <c r="N288" s="612"/>
      <c r="O288" s="696" t="s">
        <v>457</v>
      </c>
      <c r="P288" s="614">
        <f>SUM(P284:P287)</f>
        <v>0</v>
      </c>
      <c r="Q288" s="868"/>
      <c r="R288" s="852"/>
      <c r="S288" s="852"/>
      <c r="T288" s="851"/>
      <c r="U288" s="852"/>
      <c r="V288" s="619">
        <f>IF(P288="","",P288)</f>
        <v>0</v>
      </c>
      <c r="W288" s="1069"/>
      <c r="X288" s="1056"/>
    </row>
    <row r="289" spans="3:24" ht="19.5" customHeight="1">
      <c r="C289" s="1051" t="str">
        <f>IF(【3】見・旅費!C289="","",【3】見・旅費!C289)</f>
        <v/>
      </c>
      <c r="D289" s="856"/>
      <c r="E289" s="1054" t="str">
        <f>IF(【3】見・旅費!E289="","",【3】見・旅費!E289)</f>
        <v/>
      </c>
      <c r="F289" s="856"/>
      <c r="G289" s="862"/>
      <c r="H289" s="1063" t="str">
        <f>IF(【3】見・旅費!H289="","",【3】見・旅費!H289)</f>
        <v/>
      </c>
      <c r="I289" s="620" t="str">
        <f>IF(【3】見・旅費!I289="","",【3】見・旅費!I289)</f>
        <v/>
      </c>
      <c r="J289" s="620" t="str">
        <f>IF(【3】見・旅費!J289="","",【3】見・旅費!J289)</f>
        <v/>
      </c>
      <c r="K289" s="638" t="str">
        <f>IF(【3】見・旅費!K289="","",【3】見・旅費!K289)</f>
        <v/>
      </c>
      <c r="L289" s="621" t="str">
        <f>IF(【3】見・旅費!L289="","",【3】見・旅費!L289)</f>
        <v/>
      </c>
      <c r="M289" s="622" t="str">
        <f>IF(【3】見・旅費!M289="","",【3】見・旅費!M289)</f>
        <v/>
      </c>
      <c r="N289" s="599" t="str">
        <f>IF(I289="","",(SUM(L289:M289)))</f>
        <v/>
      </c>
      <c r="O289" s="332" t="str">
        <f>IF(【3】見・旅費!O289="","",【3】見・旅費!O289)</f>
        <v/>
      </c>
      <c r="P289" s="601" t="str">
        <f t="shared" ref="P289:P292" si="54">IF(O289="","",(IF(O289="",0,(N289*O289))))</f>
        <v/>
      </c>
      <c r="Q289" s="840"/>
      <c r="R289" s="843"/>
      <c r="S289" s="843"/>
      <c r="T289" s="846"/>
      <c r="U289" s="843"/>
      <c r="V289" s="843"/>
      <c r="W289" s="1069"/>
      <c r="X289" s="1054" t="str">
        <f>IF(【3】見・旅費!X289="","",【3】見・旅費!X289)</f>
        <v/>
      </c>
    </row>
    <row r="290" spans="3:24" ht="19.5" customHeight="1">
      <c r="C290" s="1052"/>
      <c r="D290" s="857"/>
      <c r="E290" s="1055"/>
      <c r="F290" s="857"/>
      <c r="G290" s="863"/>
      <c r="H290" s="1064"/>
      <c r="I290" s="679" t="str">
        <f>IF(【3】見・旅費!I290="","",【3】見・旅費!I290)</f>
        <v/>
      </c>
      <c r="J290" s="623" t="str">
        <f>IF(【3】見・旅費!J290="","",【3】見・旅費!J290)</f>
        <v/>
      </c>
      <c r="K290" s="624" t="str">
        <f>IF(【3】見・旅費!K290="","",【3】見・旅費!K290)</f>
        <v/>
      </c>
      <c r="L290" s="625" t="str">
        <f>IF(【3】見・旅費!L290="","",【3】見・旅費!L290)</f>
        <v/>
      </c>
      <c r="M290" s="626" t="str">
        <f>IF(【3】見・旅費!M290="","",【3】見・旅費!M290)</f>
        <v/>
      </c>
      <c r="N290" s="333" t="str">
        <f>IF(I290="","",(SUM(L290:M290)))</f>
        <v/>
      </c>
      <c r="O290" s="627" t="str">
        <f>IF(【3】見・旅費!O290="","",【3】見・旅費!O290)</f>
        <v/>
      </c>
      <c r="P290" s="607" t="str">
        <f t="shared" si="54"/>
        <v/>
      </c>
      <c r="Q290" s="841"/>
      <c r="R290" s="844"/>
      <c r="S290" s="844"/>
      <c r="T290" s="847"/>
      <c r="U290" s="844"/>
      <c r="V290" s="844"/>
      <c r="W290" s="1069"/>
      <c r="X290" s="1055"/>
    </row>
    <row r="291" spans="3:24" ht="19.5" customHeight="1">
      <c r="C291" s="1052"/>
      <c r="D291" s="857"/>
      <c r="E291" s="1055"/>
      <c r="F291" s="857"/>
      <c r="G291" s="863"/>
      <c r="H291" s="1065"/>
      <c r="I291" s="623" t="str">
        <f>IF(【3】見・旅費!I291="","",【3】見・旅費!I291)</f>
        <v/>
      </c>
      <c r="J291" s="623" t="str">
        <f>IF(【3】見・旅費!J291="","",【3】見・旅費!J291)</f>
        <v/>
      </c>
      <c r="K291" s="624" t="str">
        <f>IF(【3】見・旅費!K291="","",【3】見・旅費!K291)</f>
        <v/>
      </c>
      <c r="L291" s="625" t="str">
        <f>IF(【3】見・旅費!L291="","",【3】見・旅費!L291)</f>
        <v/>
      </c>
      <c r="M291" s="626" t="str">
        <f>IF(【3】見・旅費!M291="","",【3】見・旅費!M291)</f>
        <v/>
      </c>
      <c r="N291" s="605" t="str">
        <f>IF(I291="","",(SUM(L291:M291)))</f>
        <v/>
      </c>
      <c r="O291" s="627" t="str">
        <f>IF(【3】見・旅費!O291="","",【3】見・旅費!O291)</f>
        <v/>
      </c>
      <c r="P291" s="607" t="str">
        <f t="shared" si="54"/>
        <v/>
      </c>
      <c r="Q291" s="841"/>
      <c r="R291" s="844"/>
      <c r="S291" s="844"/>
      <c r="T291" s="847"/>
      <c r="U291" s="844"/>
      <c r="V291" s="844"/>
      <c r="W291" s="1069"/>
      <c r="X291" s="1055"/>
    </row>
    <row r="292" spans="3:24" ht="19.5" customHeight="1">
      <c r="C292" s="1052"/>
      <c r="D292" s="857"/>
      <c r="E292" s="1055"/>
      <c r="F292" s="857"/>
      <c r="G292" s="863"/>
      <c r="H292" s="1065"/>
      <c r="I292" s="628" t="str">
        <f>IF(【3】見・旅費!I292="","",【3】見・旅費!I292)</f>
        <v/>
      </c>
      <c r="J292" s="628" t="str">
        <f>IF(【3】見・旅費!J292="","",【3】見・旅費!J292)</f>
        <v/>
      </c>
      <c r="K292" s="629" t="str">
        <f>IF(【3】見・旅費!K292="","",【3】見・旅費!K292)</f>
        <v/>
      </c>
      <c r="L292" s="630" t="str">
        <f>IF(【3】見・旅費!L292="","",【3】見・旅費!L292)</f>
        <v/>
      </c>
      <c r="M292" s="631" t="str">
        <f>IF(【3】見・旅費!M292="","",【3】見・旅費!M292)</f>
        <v/>
      </c>
      <c r="N292" s="605" t="str">
        <f>IF(I292="","",(SUM(L292:M292)))</f>
        <v/>
      </c>
      <c r="O292" s="632" t="str">
        <f>IF(【3】見・旅費!O292="","",【3】見・旅費!O292)</f>
        <v/>
      </c>
      <c r="P292" s="607" t="str">
        <f t="shared" si="54"/>
        <v/>
      </c>
      <c r="Q292" s="841"/>
      <c r="R292" s="844"/>
      <c r="S292" s="844"/>
      <c r="T292" s="847"/>
      <c r="U292" s="844"/>
      <c r="V292" s="845"/>
      <c r="W292" s="1069"/>
      <c r="X292" s="1055"/>
    </row>
    <row r="293" spans="3:24" ht="19.5" customHeight="1">
      <c r="C293" s="1053"/>
      <c r="D293" s="858"/>
      <c r="E293" s="1056"/>
      <c r="F293" s="858"/>
      <c r="G293" s="864"/>
      <c r="H293" s="1066"/>
      <c r="I293" s="608"/>
      <c r="J293" s="608"/>
      <c r="K293" s="610"/>
      <c r="L293" s="633"/>
      <c r="M293" s="634"/>
      <c r="N293" s="612"/>
      <c r="O293" s="696" t="s">
        <v>457</v>
      </c>
      <c r="P293" s="614">
        <f>SUM(P289:P292)</f>
        <v>0</v>
      </c>
      <c r="Q293" s="868"/>
      <c r="R293" s="852"/>
      <c r="S293" s="852"/>
      <c r="T293" s="851"/>
      <c r="U293" s="852"/>
      <c r="V293" s="619">
        <f>IF(P293="","",P293)</f>
        <v>0</v>
      </c>
      <c r="W293" s="1069"/>
      <c r="X293" s="1056"/>
    </row>
    <row r="294" spans="3:24" ht="19.5" customHeight="1">
      <c r="C294" s="1051" t="str">
        <f>IF(【3】見・旅費!C294="","",【3】見・旅費!C294)</f>
        <v/>
      </c>
      <c r="D294" s="856"/>
      <c r="E294" s="1054" t="str">
        <f>IF(【3】見・旅費!E294="","",【3】見・旅費!E294)</f>
        <v/>
      </c>
      <c r="F294" s="856"/>
      <c r="G294" s="862"/>
      <c r="H294" s="1063" t="str">
        <f>IF(【3】見・旅費!H294="","",【3】見・旅費!H294)</f>
        <v/>
      </c>
      <c r="I294" s="620" t="str">
        <f>IF(【3】見・旅費!I294="","",【3】見・旅費!I294)</f>
        <v/>
      </c>
      <c r="J294" s="620" t="str">
        <f>IF(【3】見・旅費!J294="","",【3】見・旅費!J294)</f>
        <v/>
      </c>
      <c r="K294" s="638" t="str">
        <f>IF(【3】見・旅費!K294="","",【3】見・旅費!K294)</f>
        <v/>
      </c>
      <c r="L294" s="621" t="str">
        <f>IF(【3】見・旅費!L294="","",【3】見・旅費!L294)</f>
        <v/>
      </c>
      <c r="M294" s="622" t="str">
        <f>IF(【3】見・旅費!M294="","",【3】見・旅費!M294)</f>
        <v/>
      </c>
      <c r="N294" s="599" t="str">
        <f>IF(I294="","",(SUM(L294:M294)))</f>
        <v/>
      </c>
      <c r="O294" s="332" t="str">
        <f>IF(【3】見・旅費!O294="","",【3】見・旅費!O294)</f>
        <v/>
      </c>
      <c r="P294" s="601" t="str">
        <f t="shared" ref="P294:P297" si="55">IF(O294="","",(IF(O294="",0,(N294*O294))))</f>
        <v/>
      </c>
      <c r="Q294" s="840"/>
      <c r="R294" s="843"/>
      <c r="S294" s="843"/>
      <c r="T294" s="846"/>
      <c r="U294" s="843"/>
      <c r="V294" s="843"/>
      <c r="W294" s="1069"/>
      <c r="X294" s="1054" t="str">
        <f>IF(【3】見・旅費!X294="","",【3】見・旅費!X294)</f>
        <v/>
      </c>
    </row>
    <row r="295" spans="3:24" ht="19.5" customHeight="1">
      <c r="C295" s="1052"/>
      <c r="D295" s="857"/>
      <c r="E295" s="1055"/>
      <c r="F295" s="857"/>
      <c r="G295" s="863"/>
      <c r="H295" s="1064"/>
      <c r="I295" s="679" t="str">
        <f>IF(【3】見・旅費!I295="","",【3】見・旅費!I295)</f>
        <v/>
      </c>
      <c r="J295" s="623" t="str">
        <f>IF(【3】見・旅費!J295="","",【3】見・旅費!J295)</f>
        <v/>
      </c>
      <c r="K295" s="624" t="str">
        <f>IF(【3】見・旅費!K295="","",【3】見・旅費!K295)</f>
        <v/>
      </c>
      <c r="L295" s="625" t="str">
        <f>IF(【3】見・旅費!L295="","",【3】見・旅費!L295)</f>
        <v/>
      </c>
      <c r="M295" s="626" t="str">
        <f>IF(【3】見・旅費!M295="","",【3】見・旅費!M295)</f>
        <v/>
      </c>
      <c r="N295" s="333" t="str">
        <f>IF(I295="","",(SUM(L295:M295)))</f>
        <v/>
      </c>
      <c r="O295" s="627" t="str">
        <f>IF(【3】見・旅費!O295="","",【3】見・旅費!O295)</f>
        <v/>
      </c>
      <c r="P295" s="607" t="str">
        <f t="shared" si="55"/>
        <v/>
      </c>
      <c r="Q295" s="841"/>
      <c r="R295" s="844"/>
      <c r="S295" s="844"/>
      <c r="T295" s="847"/>
      <c r="U295" s="844"/>
      <c r="V295" s="844"/>
      <c r="W295" s="1069"/>
      <c r="X295" s="1055"/>
    </row>
    <row r="296" spans="3:24" ht="19.5" customHeight="1">
      <c r="C296" s="1052"/>
      <c r="D296" s="857"/>
      <c r="E296" s="1055"/>
      <c r="F296" s="857"/>
      <c r="G296" s="863"/>
      <c r="H296" s="1065"/>
      <c r="I296" s="623" t="str">
        <f>IF(【3】見・旅費!I296="","",【3】見・旅費!I296)</f>
        <v/>
      </c>
      <c r="J296" s="623" t="str">
        <f>IF(【3】見・旅費!J296="","",【3】見・旅費!J296)</f>
        <v/>
      </c>
      <c r="K296" s="624" t="str">
        <f>IF(【3】見・旅費!K296="","",【3】見・旅費!K296)</f>
        <v/>
      </c>
      <c r="L296" s="625" t="str">
        <f>IF(【3】見・旅費!L296="","",【3】見・旅費!L296)</f>
        <v/>
      </c>
      <c r="M296" s="626" t="str">
        <f>IF(【3】見・旅費!M296="","",【3】見・旅費!M296)</f>
        <v/>
      </c>
      <c r="N296" s="605" t="str">
        <f>IF(I296="","",(SUM(L296:M296)))</f>
        <v/>
      </c>
      <c r="O296" s="627" t="str">
        <f>IF(【3】見・旅費!O296="","",【3】見・旅費!O296)</f>
        <v/>
      </c>
      <c r="P296" s="607" t="str">
        <f t="shared" si="55"/>
        <v/>
      </c>
      <c r="Q296" s="841"/>
      <c r="R296" s="844"/>
      <c r="S296" s="844"/>
      <c r="T296" s="847"/>
      <c r="U296" s="844"/>
      <c r="V296" s="844"/>
      <c r="W296" s="1069"/>
      <c r="X296" s="1055"/>
    </row>
    <row r="297" spans="3:24" ht="19.5" customHeight="1">
      <c r="C297" s="1052"/>
      <c r="D297" s="857"/>
      <c r="E297" s="1055"/>
      <c r="F297" s="857"/>
      <c r="G297" s="863"/>
      <c r="H297" s="1065"/>
      <c r="I297" s="628" t="str">
        <f>IF(【3】見・旅費!I297="","",【3】見・旅費!I297)</f>
        <v/>
      </c>
      <c r="J297" s="628" t="str">
        <f>IF(【3】見・旅費!J297="","",【3】見・旅費!J297)</f>
        <v/>
      </c>
      <c r="K297" s="629" t="str">
        <f>IF(【3】見・旅費!K297="","",【3】見・旅費!K297)</f>
        <v/>
      </c>
      <c r="L297" s="630" t="str">
        <f>IF(【3】見・旅費!L297="","",【3】見・旅費!L297)</f>
        <v/>
      </c>
      <c r="M297" s="631" t="str">
        <f>IF(【3】見・旅費!M297="","",【3】見・旅費!M297)</f>
        <v/>
      </c>
      <c r="N297" s="605" t="str">
        <f>IF(I297="","",(SUM(L297:M297)))</f>
        <v/>
      </c>
      <c r="O297" s="632" t="str">
        <f>IF(【3】見・旅費!O297="","",【3】見・旅費!O297)</f>
        <v/>
      </c>
      <c r="P297" s="607" t="str">
        <f t="shared" si="55"/>
        <v/>
      </c>
      <c r="Q297" s="841"/>
      <c r="R297" s="844"/>
      <c r="S297" s="844"/>
      <c r="T297" s="847"/>
      <c r="U297" s="844"/>
      <c r="V297" s="845"/>
      <c r="W297" s="1069"/>
      <c r="X297" s="1055"/>
    </row>
    <row r="298" spans="3:24" ht="19.5" customHeight="1">
      <c r="C298" s="1053"/>
      <c r="D298" s="858"/>
      <c r="E298" s="1056"/>
      <c r="F298" s="858"/>
      <c r="G298" s="864"/>
      <c r="H298" s="1066"/>
      <c r="I298" s="608"/>
      <c r="J298" s="608"/>
      <c r="K298" s="610"/>
      <c r="L298" s="633"/>
      <c r="M298" s="634"/>
      <c r="N298" s="612"/>
      <c r="O298" s="696" t="s">
        <v>457</v>
      </c>
      <c r="P298" s="614">
        <f>SUM(P294:P297)</f>
        <v>0</v>
      </c>
      <c r="Q298" s="868"/>
      <c r="R298" s="852"/>
      <c r="S298" s="852"/>
      <c r="T298" s="851"/>
      <c r="U298" s="852"/>
      <c r="V298" s="619">
        <f>IF(P298="","",P298)</f>
        <v>0</v>
      </c>
      <c r="W298" s="1069"/>
      <c r="X298" s="1056"/>
    </row>
    <row r="299" spans="3:24" ht="19.5" customHeight="1">
      <c r="C299" s="1051" t="str">
        <f>IF(【3】見・旅費!C299="","",【3】見・旅費!C299)</f>
        <v/>
      </c>
      <c r="D299" s="856"/>
      <c r="E299" s="1054" t="str">
        <f>IF(【3】見・旅費!E299="","",【3】見・旅費!E299)</f>
        <v/>
      </c>
      <c r="F299" s="856"/>
      <c r="G299" s="862"/>
      <c r="H299" s="1063" t="str">
        <f>IF(【3】見・旅費!H299="","",【3】見・旅費!H299)</f>
        <v/>
      </c>
      <c r="I299" s="620" t="str">
        <f>IF(【3】見・旅費!I299="","",【3】見・旅費!I299)</f>
        <v/>
      </c>
      <c r="J299" s="620" t="str">
        <f>IF(【3】見・旅費!J299="","",【3】見・旅費!J299)</f>
        <v/>
      </c>
      <c r="K299" s="638" t="str">
        <f>IF(【3】見・旅費!K299="","",【3】見・旅費!K299)</f>
        <v/>
      </c>
      <c r="L299" s="621" t="str">
        <f>IF(【3】見・旅費!L299="","",【3】見・旅費!L299)</f>
        <v/>
      </c>
      <c r="M299" s="622" t="str">
        <f>IF(【3】見・旅費!M299="","",【3】見・旅費!M299)</f>
        <v/>
      </c>
      <c r="N299" s="599" t="str">
        <f>IF(I299="","",(SUM(L299:M299)))</f>
        <v/>
      </c>
      <c r="O299" s="332" t="str">
        <f>IF(【3】見・旅費!O299="","",【3】見・旅費!O299)</f>
        <v/>
      </c>
      <c r="P299" s="601" t="str">
        <f t="shared" ref="P299:P302" si="56">IF(O299="","",(IF(O299="",0,(N299*O299))))</f>
        <v/>
      </c>
      <c r="Q299" s="840"/>
      <c r="R299" s="843"/>
      <c r="S299" s="843"/>
      <c r="T299" s="846"/>
      <c r="U299" s="843"/>
      <c r="V299" s="843"/>
      <c r="W299" s="1069"/>
      <c r="X299" s="1054" t="str">
        <f>IF(【3】見・旅費!X299="","",【3】見・旅費!X299)</f>
        <v/>
      </c>
    </row>
    <row r="300" spans="3:24" ht="19.5" customHeight="1">
      <c r="C300" s="1052"/>
      <c r="D300" s="857"/>
      <c r="E300" s="1055"/>
      <c r="F300" s="857"/>
      <c r="G300" s="863"/>
      <c r="H300" s="1064"/>
      <c r="I300" s="679" t="str">
        <f>IF(【3】見・旅費!I300="","",【3】見・旅費!I300)</f>
        <v/>
      </c>
      <c r="J300" s="623" t="str">
        <f>IF(【3】見・旅費!J300="","",【3】見・旅費!J300)</f>
        <v/>
      </c>
      <c r="K300" s="624" t="str">
        <f>IF(【3】見・旅費!K300="","",【3】見・旅費!K300)</f>
        <v/>
      </c>
      <c r="L300" s="625" t="str">
        <f>IF(【3】見・旅費!L300="","",【3】見・旅費!L300)</f>
        <v/>
      </c>
      <c r="M300" s="626" t="str">
        <f>IF(【3】見・旅費!M300="","",【3】見・旅費!M300)</f>
        <v/>
      </c>
      <c r="N300" s="333" t="str">
        <f>IF(I300="","",(SUM(L300:M300)))</f>
        <v/>
      </c>
      <c r="O300" s="627" t="str">
        <f>IF(【3】見・旅費!O300="","",【3】見・旅費!O300)</f>
        <v/>
      </c>
      <c r="P300" s="607" t="str">
        <f t="shared" si="56"/>
        <v/>
      </c>
      <c r="Q300" s="841"/>
      <c r="R300" s="844"/>
      <c r="S300" s="844"/>
      <c r="T300" s="847"/>
      <c r="U300" s="844"/>
      <c r="V300" s="844"/>
      <c r="W300" s="1069"/>
      <c r="X300" s="1055"/>
    </row>
    <row r="301" spans="3:24" ht="19.5" customHeight="1">
      <c r="C301" s="1052"/>
      <c r="D301" s="857"/>
      <c r="E301" s="1055"/>
      <c r="F301" s="857"/>
      <c r="G301" s="863"/>
      <c r="H301" s="1065"/>
      <c r="I301" s="623" t="str">
        <f>IF(【3】見・旅費!I301="","",【3】見・旅費!I301)</f>
        <v/>
      </c>
      <c r="J301" s="623" t="str">
        <f>IF(【3】見・旅費!J301="","",【3】見・旅費!J301)</f>
        <v/>
      </c>
      <c r="K301" s="624" t="str">
        <f>IF(【3】見・旅費!K301="","",【3】見・旅費!K301)</f>
        <v/>
      </c>
      <c r="L301" s="625" t="str">
        <f>IF(【3】見・旅費!L301="","",【3】見・旅費!L301)</f>
        <v/>
      </c>
      <c r="M301" s="626" t="str">
        <f>IF(【3】見・旅費!M301="","",【3】見・旅費!M301)</f>
        <v/>
      </c>
      <c r="N301" s="605" t="str">
        <f>IF(I301="","",(SUM(L301:M301)))</f>
        <v/>
      </c>
      <c r="O301" s="627" t="str">
        <f>IF(【3】見・旅費!O301="","",【3】見・旅費!O301)</f>
        <v/>
      </c>
      <c r="P301" s="607" t="str">
        <f t="shared" si="56"/>
        <v/>
      </c>
      <c r="Q301" s="841"/>
      <c r="R301" s="844"/>
      <c r="S301" s="844"/>
      <c r="T301" s="847"/>
      <c r="U301" s="844"/>
      <c r="V301" s="844"/>
      <c r="W301" s="1069"/>
      <c r="X301" s="1055"/>
    </row>
    <row r="302" spans="3:24" ht="19.5" customHeight="1">
      <c r="C302" s="1052"/>
      <c r="D302" s="857"/>
      <c r="E302" s="1055"/>
      <c r="F302" s="857"/>
      <c r="G302" s="863"/>
      <c r="H302" s="1065"/>
      <c r="I302" s="628" t="str">
        <f>IF(【3】見・旅費!I302="","",【3】見・旅費!I302)</f>
        <v/>
      </c>
      <c r="J302" s="628" t="str">
        <f>IF(【3】見・旅費!J302="","",【3】見・旅費!J302)</f>
        <v/>
      </c>
      <c r="K302" s="629" t="str">
        <f>IF(【3】見・旅費!K302="","",【3】見・旅費!K302)</f>
        <v/>
      </c>
      <c r="L302" s="630" t="str">
        <f>IF(【3】見・旅費!L302="","",【3】見・旅費!L302)</f>
        <v/>
      </c>
      <c r="M302" s="631" t="str">
        <f>IF(【3】見・旅費!M302="","",【3】見・旅費!M302)</f>
        <v/>
      </c>
      <c r="N302" s="605" t="str">
        <f>IF(I302="","",(SUM(L302:M302)))</f>
        <v/>
      </c>
      <c r="O302" s="632" t="str">
        <f>IF(【3】見・旅費!O302="","",【3】見・旅費!O302)</f>
        <v/>
      </c>
      <c r="P302" s="607" t="str">
        <f t="shared" si="56"/>
        <v/>
      </c>
      <c r="Q302" s="841"/>
      <c r="R302" s="844"/>
      <c r="S302" s="844"/>
      <c r="T302" s="847"/>
      <c r="U302" s="844"/>
      <c r="V302" s="845"/>
      <c r="W302" s="1069"/>
      <c r="X302" s="1055"/>
    </row>
    <row r="303" spans="3:24" ht="19.5" customHeight="1">
      <c r="C303" s="1053"/>
      <c r="D303" s="858"/>
      <c r="E303" s="1056"/>
      <c r="F303" s="858"/>
      <c r="G303" s="864"/>
      <c r="H303" s="1066"/>
      <c r="I303" s="608"/>
      <c r="J303" s="608"/>
      <c r="K303" s="610"/>
      <c r="L303" s="633"/>
      <c r="M303" s="634"/>
      <c r="N303" s="612"/>
      <c r="O303" s="696" t="s">
        <v>457</v>
      </c>
      <c r="P303" s="614">
        <f>SUM(P299:P302)</f>
        <v>0</v>
      </c>
      <c r="Q303" s="868"/>
      <c r="R303" s="852"/>
      <c r="S303" s="852"/>
      <c r="T303" s="851"/>
      <c r="U303" s="852"/>
      <c r="V303" s="619">
        <f>IF(P303="","",P303)</f>
        <v>0</v>
      </c>
      <c r="W303" s="1069"/>
      <c r="X303" s="1056"/>
    </row>
    <row r="304" spans="3:24" ht="19.5" customHeight="1">
      <c r="C304" s="1051" t="str">
        <f>IF(【3】見・旅費!C304="","",【3】見・旅費!C304)</f>
        <v/>
      </c>
      <c r="D304" s="856"/>
      <c r="E304" s="1054" t="str">
        <f>IF(【3】見・旅費!E304="","",【3】見・旅費!E304)</f>
        <v/>
      </c>
      <c r="F304" s="856"/>
      <c r="G304" s="862"/>
      <c r="H304" s="1063" t="str">
        <f>IF(【3】見・旅費!H304="","",【3】見・旅費!H304)</f>
        <v/>
      </c>
      <c r="I304" s="620" t="str">
        <f>IF(【3】見・旅費!I304="","",【3】見・旅費!I304)</f>
        <v/>
      </c>
      <c r="J304" s="620" t="str">
        <f>IF(【3】見・旅費!J304="","",【3】見・旅費!J304)</f>
        <v/>
      </c>
      <c r="K304" s="638" t="str">
        <f>IF(【3】見・旅費!K304="","",【3】見・旅費!K304)</f>
        <v/>
      </c>
      <c r="L304" s="621" t="str">
        <f>IF(【3】見・旅費!L304="","",【3】見・旅費!L304)</f>
        <v/>
      </c>
      <c r="M304" s="622" t="str">
        <f>IF(【3】見・旅費!M304="","",【3】見・旅費!M304)</f>
        <v/>
      </c>
      <c r="N304" s="599" t="str">
        <f>IF(I304="","",(SUM(L304:M304)))</f>
        <v/>
      </c>
      <c r="O304" s="332" t="str">
        <f>IF(【3】見・旅費!O304="","",【3】見・旅費!O304)</f>
        <v/>
      </c>
      <c r="P304" s="601" t="str">
        <f t="shared" ref="P304:P307" si="57">IF(O304="","",(IF(O304="",0,(N304*O304))))</f>
        <v/>
      </c>
      <c r="Q304" s="840"/>
      <c r="R304" s="843"/>
      <c r="S304" s="843"/>
      <c r="T304" s="846"/>
      <c r="U304" s="843"/>
      <c r="V304" s="843"/>
      <c r="W304" s="1069"/>
      <c r="X304" s="1054" t="str">
        <f>IF(【3】見・旅費!X304="","",【3】見・旅費!X304)</f>
        <v/>
      </c>
    </row>
    <row r="305" spans="3:24" ht="19.5" customHeight="1">
      <c r="C305" s="1052"/>
      <c r="D305" s="857"/>
      <c r="E305" s="1055"/>
      <c r="F305" s="857"/>
      <c r="G305" s="863"/>
      <c r="H305" s="1064"/>
      <c r="I305" s="679" t="str">
        <f>IF(【3】見・旅費!I305="","",【3】見・旅費!I305)</f>
        <v/>
      </c>
      <c r="J305" s="623" t="str">
        <f>IF(【3】見・旅費!J305="","",【3】見・旅費!J305)</f>
        <v/>
      </c>
      <c r="K305" s="624" t="str">
        <f>IF(【3】見・旅費!K305="","",【3】見・旅費!K305)</f>
        <v/>
      </c>
      <c r="L305" s="625" t="str">
        <f>IF(【3】見・旅費!L305="","",【3】見・旅費!L305)</f>
        <v/>
      </c>
      <c r="M305" s="626" t="str">
        <f>IF(【3】見・旅費!M305="","",【3】見・旅費!M305)</f>
        <v/>
      </c>
      <c r="N305" s="333" t="str">
        <f>IF(I305="","",(SUM(L305:M305)))</f>
        <v/>
      </c>
      <c r="O305" s="627" t="str">
        <f>IF(【3】見・旅費!O305="","",【3】見・旅費!O305)</f>
        <v/>
      </c>
      <c r="P305" s="607" t="str">
        <f t="shared" si="57"/>
        <v/>
      </c>
      <c r="Q305" s="841"/>
      <c r="R305" s="844"/>
      <c r="S305" s="844"/>
      <c r="T305" s="847"/>
      <c r="U305" s="844"/>
      <c r="V305" s="844"/>
      <c r="W305" s="1069"/>
      <c r="X305" s="1055"/>
    </row>
    <row r="306" spans="3:24" ht="19.5" customHeight="1">
      <c r="C306" s="1052"/>
      <c r="D306" s="857"/>
      <c r="E306" s="1055"/>
      <c r="F306" s="857"/>
      <c r="G306" s="863"/>
      <c r="H306" s="1065"/>
      <c r="I306" s="623" t="str">
        <f>IF(【3】見・旅費!I306="","",【3】見・旅費!I306)</f>
        <v/>
      </c>
      <c r="J306" s="623" t="str">
        <f>IF(【3】見・旅費!J306="","",【3】見・旅費!J306)</f>
        <v/>
      </c>
      <c r="K306" s="624" t="str">
        <f>IF(【3】見・旅費!K306="","",【3】見・旅費!K306)</f>
        <v/>
      </c>
      <c r="L306" s="625" t="str">
        <f>IF(【3】見・旅費!L306="","",【3】見・旅費!L306)</f>
        <v/>
      </c>
      <c r="M306" s="626" t="str">
        <f>IF(【3】見・旅費!M306="","",【3】見・旅費!M306)</f>
        <v/>
      </c>
      <c r="N306" s="605" t="str">
        <f>IF(I306="","",(SUM(L306:M306)))</f>
        <v/>
      </c>
      <c r="O306" s="627" t="str">
        <f>IF(【3】見・旅費!O306="","",【3】見・旅費!O306)</f>
        <v/>
      </c>
      <c r="P306" s="607" t="str">
        <f t="shared" si="57"/>
        <v/>
      </c>
      <c r="Q306" s="841"/>
      <c r="R306" s="844"/>
      <c r="S306" s="844"/>
      <c r="T306" s="847"/>
      <c r="U306" s="844"/>
      <c r="V306" s="844"/>
      <c r="W306" s="1069"/>
      <c r="X306" s="1055"/>
    </row>
    <row r="307" spans="3:24" ht="19.5" customHeight="1">
      <c r="C307" s="1052"/>
      <c r="D307" s="857"/>
      <c r="E307" s="1055"/>
      <c r="F307" s="857"/>
      <c r="G307" s="863"/>
      <c r="H307" s="1065"/>
      <c r="I307" s="628" t="str">
        <f>IF(【3】見・旅費!I307="","",【3】見・旅費!I307)</f>
        <v/>
      </c>
      <c r="J307" s="628" t="str">
        <f>IF(【3】見・旅費!J307="","",【3】見・旅費!J307)</f>
        <v/>
      </c>
      <c r="K307" s="629" t="str">
        <f>IF(【3】見・旅費!K307="","",【3】見・旅費!K307)</f>
        <v/>
      </c>
      <c r="L307" s="630" t="str">
        <f>IF(【3】見・旅費!L307="","",【3】見・旅費!L307)</f>
        <v/>
      </c>
      <c r="M307" s="631" t="str">
        <f>IF(【3】見・旅費!M307="","",【3】見・旅費!M307)</f>
        <v/>
      </c>
      <c r="N307" s="605" t="str">
        <f>IF(I307="","",(SUM(L307:M307)))</f>
        <v/>
      </c>
      <c r="O307" s="632" t="str">
        <f>IF(【3】見・旅費!O307="","",【3】見・旅費!O307)</f>
        <v/>
      </c>
      <c r="P307" s="607" t="str">
        <f t="shared" si="57"/>
        <v/>
      </c>
      <c r="Q307" s="841"/>
      <c r="R307" s="844"/>
      <c r="S307" s="844"/>
      <c r="T307" s="847"/>
      <c r="U307" s="844"/>
      <c r="V307" s="845"/>
      <c r="W307" s="1069"/>
      <c r="X307" s="1055"/>
    </row>
    <row r="308" spans="3:24" ht="19.5" customHeight="1">
      <c r="C308" s="1053"/>
      <c r="D308" s="858"/>
      <c r="E308" s="1056"/>
      <c r="F308" s="858"/>
      <c r="G308" s="864"/>
      <c r="H308" s="1066"/>
      <c r="I308" s="608"/>
      <c r="J308" s="608"/>
      <c r="K308" s="610"/>
      <c r="L308" s="633"/>
      <c r="M308" s="634"/>
      <c r="N308" s="612"/>
      <c r="O308" s="696" t="s">
        <v>457</v>
      </c>
      <c r="P308" s="614">
        <f>SUM(P304:P307)</f>
        <v>0</v>
      </c>
      <c r="Q308" s="868"/>
      <c r="R308" s="852"/>
      <c r="S308" s="852"/>
      <c r="T308" s="851"/>
      <c r="U308" s="852"/>
      <c r="V308" s="619">
        <f>IF(P308="","",P308)</f>
        <v>0</v>
      </c>
      <c r="W308" s="1069"/>
      <c r="X308" s="1056"/>
    </row>
    <row r="309" spans="3:24" ht="19.5" customHeight="1">
      <c r="C309" s="1051" t="str">
        <f>IF(【3】見・旅費!C309="","",【3】見・旅費!C309)</f>
        <v/>
      </c>
      <c r="D309" s="856"/>
      <c r="E309" s="1054" t="str">
        <f>IF(【3】見・旅費!E309="","",【3】見・旅費!E309)</f>
        <v/>
      </c>
      <c r="F309" s="856"/>
      <c r="G309" s="862"/>
      <c r="H309" s="1063" t="str">
        <f>IF(【3】見・旅費!H309="","",【3】見・旅費!H309)</f>
        <v/>
      </c>
      <c r="I309" s="620" t="str">
        <f>IF(【3】見・旅費!I309="","",【3】見・旅費!I309)</f>
        <v/>
      </c>
      <c r="J309" s="620" t="str">
        <f>IF(【3】見・旅費!J309="","",【3】見・旅費!J309)</f>
        <v/>
      </c>
      <c r="K309" s="638" t="str">
        <f>IF(【3】見・旅費!K309="","",【3】見・旅費!K309)</f>
        <v/>
      </c>
      <c r="L309" s="621" t="str">
        <f>IF(【3】見・旅費!L309="","",【3】見・旅費!L309)</f>
        <v/>
      </c>
      <c r="M309" s="622" t="str">
        <f>IF(【3】見・旅費!M309="","",【3】見・旅費!M309)</f>
        <v/>
      </c>
      <c r="N309" s="599" t="str">
        <f>IF(I309="","",(SUM(L309:M309)))</f>
        <v/>
      </c>
      <c r="O309" s="332" t="str">
        <f>IF(【3】見・旅費!O309="","",【3】見・旅費!O309)</f>
        <v/>
      </c>
      <c r="P309" s="601" t="str">
        <f t="shared" ref="P309:P312" si="58">IF(O309="","",(IF(O309="",0,(N309*O309))))</f>
        <v/>
      </c>
      <c r="Q309" s="840"/>
      <c r="R309" s="843"/>
      <c r="S309" s="843"/>
      <c r="T309" s="846"/>
      <c r="U309" s="843"/>
      <c r="V309" s="843"/>
      <c r="W309" s="1069"/>
      <c r="X309" s="1054" t="str">
        <f>IF(【3】見・旅費!X309="","",【3】見・旅費!X309)</f>
        <v/>
      </c>
    </row>
    <row r="310" spans="3:24" ht="19.5" customHeight="1">
      <c r="C310" s="1052"/>
      <c r="D310" s="857"/>
      <c r="E310" s="1055"/>
      <c r="F310" s="857"/>
      <c r="G310" s="863"/>
      <c r="H310" s="1064"/>
      <c r="I310" s="679" t="str">
        <f>IF(【3】見・旅費!I310="","",【3】見・旅費!I310)</f>
        <v/>
      </c>
      <c r="J310" s="623" t="str">
        <f>IF(【3】見・旅費!J310="","",【3】見・旅費!J310)</f>
        <v/>
      </c>
      <c r="K310" s="624" t="str">
        <f>IF(【3】見・旅費!K310="","",【3】見・旅費!K310)</f>
        <v/>
      </c>
      <c r="L310" s="625" t="str">
        <f>IF(【3】見・旅費!L310="","",【3】見・旅費!L310)</f>
        <v/>
      </c>
      <c r="M310" s="626" t="str">
        <f>IF(【3】見・旅費!M310="","",【3】見・旅費!M310)</f>
        <v/>
      </c>
      <c r="N310" s="333" t="str">
        <f>IF(I310="","",(SUM(L310:M310)))</f>
        <v/>
      </c>
      <c r="O310" s="627" t="str">
        <f>IF(【3】見・旅費!O310="","",【3】見・旅費!O310)</f>
        <v/>
      </c>
      <c r="P310" s="607" t="str">
        <f t="shared" si="58"/>
        <v/>
      </c>
      <c r="Q310" s="841"/>
      <c r="R310" s="844"/>
      <c r="S310" s="844"/>
      <c r="T310" s="847"/>
      <c r="U310" s="844"/>
      <c r="V310" s="844"/>
      <c r="W310" s="1069"/>
      <c r="X310" s="1055"/>
    </row>
    <row r="311" spans="3:24" ht="19.5" customHeight="1">
      <c r="C311" s="1052"/>
      <c r="D311" s="857"/>
      <c r="E311" s="1055"/>
      <c r="F311" s="857"/>
      <c r="G311" s="863"/>
      <c r="H311" s="1065"/>
      <c r="I311" s="623" t="str">
        <f>IF(【3】見・旅費!I311="","",【3】見・旅費!I311)</f>
        <v/>
      </c>
      <c r="J311" s="623" t="str">
        <f>IF(【3】見・旅費!J311="","",【3】見・旅費!J311)</f>
        <v/>
      </c>
      <c r="K311" s="624" t="str">
        <f>IF(【3】見・旅費!K311="","",【3】見・旅費!K311)</f>
        <v/>
      </c>
      <c r="L311" s="625" t="str">
        <f>IF(【3】見・旅費!L311="","",【3】見・旅費!L311)</f>
        <v/>
      </c>
      <c r="M311" s="626" t="str">
        <f>IF(【3】見・旅費!M311="","",【3】見・旅費!M311)</f>
        <v/>
      </c>
      <c r="N311" s="605" t="str">
        <f>IF(I311="","",(SUM(L311:M311)))</f>
        <v/>
      </c>
      <c r="O311" s="627" t="str">
        <f>IF(【3】見・旅費!O311="","",【3】見・旅費!O311)</f>
        <v/>
      </c>
      <c r="P311" s="607" t="str">
        <f t="shared" si="58"/>
        <v/>
      </c>
      <c r="Q311" s="841"/>
      <c r="R311" s="844"/>
      <c r="S311" s="844"/>
      <c r="T311" s="847"/>
      <c r="U311" s="844"/>
      <c r="V311" s="844"/>
      <c r="W311" s="1069"/>
      <c r="X311" s="1055"/>
    </row>
    <row r="312" spans="3:24" ht="19.5" customHeight="1">
      <c r="C312" s="1052"/>
      <c r="D312" s="857"/>
      <c r="E312" s="1055"/>
      <c r="F312" s="857"/>
      <c r="G312" s="863"/>
      <c r="H312" s="1065"/>
      <c r="I312" s="628" t="str">
        <f>IF(【3】見・旅費!I312="","",【3】見・旅費!I312)</f>
        <v/>
      </c>
      <c r="J312" s="628" t="str">
        <f>IF(【3】見・旅費!J312="","",【3】見・旅費!J312)</f>
        <v/>
      </c>
      <c r="K312" s="629" t="str">
        <f>IF(【3】見・旅費!K312="","",【3】見・旅費!K312)</f>
        <v/>
      </c>
      <c r="L312" s="630" t="str">
        <f>IF(【3】見・旅費!L312="","",【3】見・旅費!L312)</f>
        <v/>
      </c>
      <c r="M312" s="631" t="str">
        <f>IF(【3】見・旅費!M312="","",【3】見・旅費!M312)</f>
        <v/>
      </c>
      <c r="N312" s="605" t="str">
        <f>IF(I312="","",(SUM(L312:M312)))</f>
        <v/>
      </c>
      <c r="O312" s="632" t="str">
        <f>IF(【3】見・旅費!O312="","",【3】見・旅費!O312)</f>
        <v/>
      </c>
      <c r="P312" s="607" t="str">
        <f t="shared" si="58"/>
        <v/>
      </c>
      <c r="Q312" s="841"/>
      <c r="R312" s="844"/>
      <c r="S312" s="844"/>
      <c r="T312" s="847"/>
      <c r="U312" s="844"/>
      <c r="V312" s="845"/>
      <c r="W312" s="1069"/>
      <c r="X312" s="1055"/>
    </row>
    <row r="313" spans="3:24" ht="19.5" customHeight="1">
      <c r="C313" s="1053"/>
      <c r="D313" s="858"/>
      <c r="E313" s="1056"/>
      <c r="F313" s="858"/>
      <c r="G313" s="864"/>
      <c r="H313" s="1066"/>
      <c r="I313" s="608"/>
      <c r="J313" s="608"/>
      <c r="K313" s="610"/>
      <c r="L313" s="633"/>
      <c r="M313" s="634"/>
      <c r="N313" s="612"/>
      <c r="O313" s="696" t="s">
        <v>457</v>
      </c>
      <c r="P313" s="614">
        <f>SUM(P309:P312)</f>
        <v>0</v>
      </c>
      <c r="Q313" s="868"/>
      <c r="R313" s="852"/>
      <c r="S313" s="852"/>
      <c r="T313" s="851"/>
      <c r="U313" s="852"/>
      <c r="V313" s="619">
        <f>IF(P313="","",P313)</f>
        <v>0</v>
      </c>
      <c r="W313" s="1069"/>
      <c r="X313" s="1056"/>
    </row>
    <row r="314" spans="3:24" ht="19.5" customHeight="1">
      <c r="C314" s="1051" t="str">
        <f>IF(【3】見・旅費!C314="","",【3】見・旅費!C314)</f>
        <v/>
      </c>
      <c r="D314" s="856"/>
      <c r="E314" s="1054" t="str">
        <f>IF(【3】見・旅費!E314="","",【3】見・旅費!E314)</f>
        <v/>
      </c>
      <c r="F314" s="856"/>
      <c r="G314" s="862"/>
      <c r="H314" s="1063" t="str">
        <f>IF(【3】見・旅費!H314="","",【3】見・旅費!H314)</f>
        <v/>
      </c>
      <c r="I314" s="620" t="str">
        <f>IF(【3】見・旅費!I314="","",【3】見・旅費!I314)</f>
        <v/>
      </c>
      <c r="J314" s="620" t="str">
        <f>IF(【3】見・旅費!J314="","",【3】見・旅費!J314)</f>
        <v/>
      </c>
      <c r="K314" s="638" t="str">
        <f>IF(【3】見・旅費!K314="","",【3】見・旅費!K314)</f>
        <v/>
      </c>
      <c r="L314" s="621" t="str">
        <f>IF(【3】見・旅費!L314="","",【3】見・旅費!L314)</f>
        <v/>
      </c>
      <c r="M314" s="622" t="str">
        <f>IF(【3】見・旅費!M314="","",【3】見・旅費!M314)</f>
        <v/>
      </c>
      <c r="N314" s="599" t="str">
        <f>IF(I314="","",(SUM(L314:M314)))</f>
        <v/>
      </c>
      <c r="O314" s="332" t="str">
        <f>IF(【3】見・旅費!O314="","",【3】見・旅費!O314)</f>
        <v/>
      </c>
      <c r="P314" s="601" t="str">
        <f t="shared" ref="P314:P317" si="59">IF(O314="","",(IF(O314="",0,(N314*O314))))</f>
        <v/>
      </c>
      <c r="Q314" s="840"/>
      <c r="R314" s="843"/>
      <c r="S314" s="843"/>
      <c r="T314" s="846"/>
      <c r="U314" s="843"/>
      <c r="V314" s="843"/>
      <c r="W314" s="1069"/>
      <c r="X314" s="1054" t="str">
        <f>IF(【3】見・旅費!X314="","",【3】見・旅費!X314)</f>
        <v/>
      </c>
    </row>
    <row r="315" spans="3:24" ht="19.5" customHeight="1">
      <c r="C315" s="1052"/>
      <c r="D315" s="857"/>
      <c r="E315" s="1055"/>
      <c r="F315" s="857"/>
      <c r="G315" s="863"/>
      <c r="H315" s="1064"/>
      <c r="I315" s="679" t="str">
        <f>IF(【3】見・旅費!I315="","",【3】見・旅費!I315)</f>
        <v/>
      </c>
      <c r="J315" s="623" t="str">
        <f>IF(【3】見・旅費!J315="","",【3】見・旅費!J315)</f>
        <v/>
      </c>
      <c r="K315" s="624" t="str">
        <f>IF(【3】見・旅費!K315="","",【3】見・旅費!K315)</f>
        <v/>
      </c>
      <c r="L315" s="625" t="str">
        <f>IF(【3】見・旅費!L315="","",【3】見・旅費!L315)</f>
        <v/>
      </c>
      <c r="M315" s="626" t="str">
        <f>IF(【3】見・旅費!M315="","",【3】見・旅費!M315)</f>
        <v/>
      </c>
      <c r="N315" s="333" t="str">
        <f>IF(I315="","",(SUM(L315:M315)))</f>
        <v/>
      </c>
      <c r="O315" s="627" t="str">
        <f>IF(【3】見・旅費!O315="","",【3】見・旅費!O315)</f>
        <v/>
      </c>
      <c r="P315" s="607" t="str">
        <f t="shared" si="59"/>
        <v/>
      </c>
      <c r="Q315" s="841"/>
      <c r="R315" s="844"/>
      <c r="S315" s="844"/>
      <c r="T315" s="847"/>
      <c r="U315" s="844"/>
      <c r="V315" s="844"/>
      <c r="W315" s="1069"/>
      <c r="X315" s="1055"/>
    </row>
    <row r="316" spans="3:24" ht="19.5" customHeight="1">
      <c r="C316" s="1052"/>
      <c r="D316" s="857"/>
      <c r="E316" s="1055"/>
      <c r="F316" s="857"/>
      <c r="G316" s="863"/>
      <c r="H316" s="1065"/>
      <c r="I316" s="623" t="str">
        <f>IF(【3】見・旅費!I316="","",【3】見・旅費!I316)</f>
        <v/>
      </c>
      <c r="J316" s="623" t="str">
        <f>IF(【3】見・旅費!J316="","",【3】見・旅費!J316)</f>
        <v/>
      </c>
      <c r="K316" s="624" t="str">
        <f>IF(【3】見・旅費!K316="","",【3】見・旅費!K316)</f>
        <v/>
      </c>
      <c r="L316" s="625" t="str">
        <f>IF(【3】見・旅費!L316="","",【3】見・旅費!L316)</f>
        <v/>
      </c>
      <c r="M316" s="626" t="str">
        <f>IF(【3】見・旅費!M316="","",【3】見・旅費!M316)</f>
        <v/>
      </c>
      <c r="N316" s="605" t="str">
        <f>IF(I316="","",(SUM(L316:M316)))</f>
        <v/>
      </c>
      <c r="O316" s="627" t="str">
        <f>IF(【3】見・旅費!O316="","",【3】見・旅費!O316)</f>
        <v/>
      </c>
      <c r="P316" s="607" t="str">
        <f t="shared" si="59"/>
        <v/>
      </c>
      <c r="Q316" s="841"/>
      <c r="R316" s="844"/>
      <c r="S316" s="844"/>
      <c r="T316" s="847"/>
      <c r="U316" s="844"/>
      <c r="V316" s="844"/>
      <c r="W316" s="1069"/>
      <c r="X316" s="1055"/>
    </row>
    <row r="317" spans="3:24" ht="19.5" customHeight="1">
      <c r="C317" s="1052"/>
      <c r="D317" s="857"/>
      <c r="E317" s="1055"/>
      <c r="F317" s="857"/>
      <c r="G317" s="863"/>
      <c r="H317" s="1065"/>
      <c r="I317" s="628" t="str">
        <f>IF(【3】見・旅費!I317="","",【3】見・旅費!I317)</f>
        <v/>
      </c>
      <c r="J317" s="628" t="str">
        <f>IF(【3】見・旅費!J317="","",【3】見・旅費!J317)</f>
        <v/>
      </c>
      <c r="K317" s="629" t="str">
        <f>IF(【3】見・旅費!K317="","",【3】見・旅費!K317)</f>
        <v/>
      </c>
      <c r="L317" s="630" t="str">
        <f>IF(【3】見・旅費!L317="","",【3】見・旅費!L317)</f>
        <v/>
      </c>
      <c r="M317" s="631" t="str">
        <f>IF(【3】見・旅費!M317="","",【3】見・旅費!M317)</f>
        <v/>
      </c>
      <c r="N317" s="605" t="str">
        <f>IF(I317="","",(SUM(L317:M317)))</f>
        <v/>
      </c>
      <c r="O317" s="632" t="str">
        <f>IF(【3】見・旅費!O317="","",【3】見・旅費!O317)</f>
        <v/>
      </c>
      <c r="P317" s="607" t="str">
        <f t="shared" si="59"/>
        <v/>
      </c>
      <c r="Q317" s="841"/>
      <c r="R317" s="844"/>
      <c r="S317" s="844"/>
      <c r="T317" s="847"/>
      <c r="U317" s="844"/>
      <c r="V317" s="845"/>
      <c r="W317" s="1069"/>
      <c r="X317" s="1055"/>
    </row>
    <row r="318" spans="3:24" ht="19.5" customHeight="1">
      <c r="C318" s="1053"/>
      <c r="D318" s="858"/>
      <c r="E318" s="1056"/>
      <c r="F318" s="858"/>
      <c r="G318" s="864"/>
      <c r="H318" s="1066"/>
      <c r="I318" s="608"/>
      <c r="J318" s="608"/>
      <c r="K318" s="610"/>
      <c r="L318" s="633"/>
      <c r="M318" s="634"/>
      <c r="N318" s="612"/>
      <c r="O318" s="696" t="s">
        <v>457</v>
      </c>
      <c r="P318" s="614">
        <f>SUM(P314:P317)</f>
        <v>0</v>
      </c>
      <c r="Q318" s="868"/>
      <c r="R318" s="852"/>
      <c r="S318" s="852"/>
      <c r="T318" s="851"/>
      <c r="U318" s="852"/>
      <c r="V318" s="619">
        <f>IF(P318="","",P318)</f>
        <v>0</v>
      </c>
      <c r="W318" s="1069"/>
      <c r="X318" s="1056"/>
    </row>
    <row r="319" spans="3:24" ht="19.5" customHeight="1">
      <c r="C319" s="1051" t="str">
        <f>IF(【3】見・旅費!C319="","",【3】見・旅費!C319)</f>
        <v/>
      </c>
      <c r="D319" s="856"/>
      <c r="E319" s="1054" t="str">
        <f>IF(【3】見・旅費!E319="","",【3】見・旅費!E319)</f>
        <v/>
      </c>
      <c r="F319" s="856"/>
      <c r="G319" s="862"/>
      <c r="H319" s="1063" t="str">
        <f>IF(【3】見・旅費!H319="","",【3】見・旅費!H319)</f>
        <v/>
      </c>
      <c r="I319" s="620" t="str">
        <f>IF(【3】見・旅費!I319="","",【3】見・旅費!I319)</f>
        <v/>
      </c>
      <c r="J319" s="620" t="str">
        <f>IF(【3】見・旅費!J319="","",【3】見・旅費!J319)</f>
        <v/>
      </c>
      <c r="K319" s="638" t="str">
        <f>IF(【3】見・旅費!K319="","",【3】見・旅費!K319)</f>
        <v/>
      </c>
      <c r="L319" s="621" t="str">
        <f>IF(【3】見・旅費!L319="","",【3】見・旅費!L319)</f>
        <v/>
      </c>
      <c r="M319" s="622" t="str">
        <f>IF(【3】見・旅費!M319="","",【3】見・旅費!M319)</f>
        <v/>
      </c>
      <c r="N319" s="599" t="str">
        <f>IF(I319="","",(SUM(L319:M319)))</f>
        <v/>
      </c>
      <c r="O319" s="332" t="str">
        <f>IF(【3】見・旅費!O319="","",【3】見・旅費!O319)</f>
        <v/>
      </c>
      <c r="P319" s="601" t="str">
        <f t="shared" ref="P319:P322" si="60">IF(O319="","",(IF(O319="",0,(N319*O319))))</f>
        <v/>
      </c>
      <c r="Q319" s="840"/>
      <c r="R319" s="843"/>
      <c r="S319" s="843"/>
      <c r="T319" s="846"/>
      <c r="U319" s="843"/>
      <c r="V319" s="843"/>
      <c r="W319" s="1069"/>
      <c r="X319" s="1054" t="str">
        <f>IF(【3】見・旅費!X319="","",【3】見・旅費!X319)</f>
        <v/>
      </c>
    </row>
    <row r="320" spans="3:24" ht="19.5" customHeight="1">
      <c r="C320" s="1052"/>
      <c r="D320" s="857"/>
      <c r="E320" s="1055"/>
      <c r="F320" s="857"/>
      <c r="G320" s="863"/>
      <c r="H320" s="1064"/>
      <c r="I320" s="679" t="str">
        <f>IF(【3】見・旅費!I320="","",【3】見・旅費!I320)</f>
        <v/>
      </c>
      <c r="J320" s="623" t="str">
        <f>IF(【3】見・旅費!J320="","",【3】見・旅費!J320)</f>
        <v/>
      </c>
      <c r="K320" s="624" t="str">
        <f>IF(【3】見・旅費!K320="","",【3】見・旅費!K320)</f>
        <v/>
      </c>
      <c r="L320" s="625" t="str">
        <f>IF(【3】見・旅費!L320="","",【3】見・旅費!L320)</f>
        <v/>
      </c>
      <c r="M320" s="626" t="str">
        <f>IF(【3】見・旅費!M320="","",【3】見・旅費!M320)</f>
        <v/>
      </c>
      <c r="N320" s="333" t="str">
        <f>IF(I320="","",(SUM(L320:M320)))</f>
        <v/>
      </c>
      <c r="O320" s="627" t="str">
        <f>IF(【3】見・旅費!O320="","",【3】見・旅費!O320)</f>
        <v/>
      </c>
      <c r="P320" s="607" t="str">
        <f t="shared" si="60"/>
        <v/>
      </c>
      <c r="Q320" s="841"/>
      <c r="R320" s="844"/>
      <c r="S320" s="844"/>
      <c r="T320" s="847"/>
      <c r="U320" s="844"/>
      <c r="V320" s="844"/>
      <c r="W320" s="1069"/>
      <c r="X320" s="1055"/>
    </row>
    <row r="321" spans="3:24" ht="19.5" customHeight="1">
      <c r="C321" s="1052"/>
      <c r="D321" s="857"/>
      <c r="E321" s="1055"/>
      <c r="F321" s="857"/>
      <c r="G321" s="863"/>
      <c r="H321" s="1065"/>
      <c r="I321" s="623" t="str">
        <f>IF(【3】見・旅費!I321="","",【3】見・旅費!I321)</f>
        <v/>
      </c>
      <c r="J321" s="623" t="str">
        <f>IF(【3】見・旅費!J321="","",【3】見・旅費!J321)</f>
        <v/>
      </c>
      <c r="K321" s="624" t="str">
        <f>IF(【3】見・旅費!K321="","",【3】見・旅費!K321)</f>
        <v/>
      </c>
      <c r="L321" s="625" t="str">
        <f>IF(【3】見・旅費!L321="","",【3】見・旅費!L321)</f>
        <v/>
      </c>
      <c r="M321" s="626" t="str">
        <f>IF(【3】見・旅費!M321="","",【3】見・旅費!M321)</f>
        <v/>
      </c>
      <c r="N321" s="605" t="str">
        <f>IF(I321="","",(SUM(L321:M321)))</f>
        <v/>
      </c>
      <c r="O321" s="627" t="str">
        <f>IF(【3】見・旅費!O321="","",【3】見・旅費!O321)</f>
        <v/>
      </c>
      <c r="P321" s="607" t="str">
        <f t="shared" si="60"/>
        <v/>
      </c>
      <c r="Q321" s="841"/>
      <c r="R321" s="844"/>
      <c r="S321" s="844"/>
      <c r="T321" s="847"/>
      <c r="U321" s="844"/>
      <c r="V321" s="844"/>
      <c r="W321" s="1069"/>
      <c r="X321" s="1055"/>
    </row>
    <row r="322" spans="3:24" ht="19.5" customHeight="1">
      <c r="C322" s="1052"/>
      <c r="D322" s="857"/>
      <c r="E322" s="1055"/>
      <c r="F322" s="857"/>
      <c r="G322" s="863"/>
      <c r="H322" s="1065"/>
      <c r="I322" s="628" t="str">
        <f>IF(【3】見・旅費!I322="","",【3】見・旅費!I322)</f>
        <v/>
      </c>
      <c r="J322" s="628" t="str">
        <f>IF(【3】見・旅費!J322="","",【3】見・旅費!J322)</f>
        <v/>
      </c>
      <c r="K322" s="629" t="str">
        <f>IF(【3】見・旅費!K322="","",【3】見・旅費!K322)</f>
        <v/>
      </c>
      <c r="L322" s="630" t="str">
        <f>IF(【3】見・旅費!L322="","",【3】見・旅費!L322)</f>
        <v/>
      </c>
      <c r="M322" s="631" t="str">
        <f>IF(【3】見・旅費!M322="","",【3】見・旅費!M322)</f>
        <v/>
      </c>
      <c r="N322" s="605" t="str">
        <f>IF(I322="","",(SUM(L322:M322)))</f>
        <v/>
      </c>
      <c r="O322" s="632" t="str">
        <f>IF(【3】見・旅費!O322="","",【3】見・旅費!O322)</f>
        <v/>
      </c>
      <c r="P322" s="607" t="str">
        <f t="shared" si="60"/>
        <v/>
      </c>
      <c r="Q322" s="841"/>
      <c r="R322" s="844"/>
      <c r="S322" s="844"/>
      <c r="T322" s="847"/>
      <c r="U322" s="844"/>
      <c r="V322" s="845"/>
      <c r="W322" s="1069"/>
      <c r="X322" s="1055"/>
    </row>
    <row r="323" spans="3:24" ht="19.5" customHeight="1">
      <c r="C323" s="1053"/>
      <c r="D323" s="858"/>
      <c r="E323" s="1056"/>
      <c r="F323" s="858"/>
      <c r="G323" s="864"/>
      <c r="H323" s="1066"/>
      <c r="I323" s="608"/>
      <c r="J323" s="608"/>
      <c r="K323" s="610"/>
      <c r="L323" s="633"/>
      <c r="M323" s="634"/>
      <c r="N323" s="612"/>
      <c r="O323" s="696" t="s">
        <v>457</v>
      </c>
      <c r="P323" s="614">
        <f>SUM(P319:P322)</f>
        <v>0</v>
      </c>
      <c r="Q323" s="868"/>
      <c r="R323" s="852"/>
      <c r="S323" s="852"/>
      <c r="T323" s="851"/>
      <c r="U323" s="852"/>
      <c r="V323" s="619">
        <f>IF(P323="","",P323)</f>
        <v>0</v>
      </c>
      <c r="W323" s="1069"/>
      <c r="X323" s="1056"/>
    </row>
    <row r="324" spans="3:24" ht="19.5" customHeight="1">
      <c r="C324" s="1051" t="str">
        <f>IF(【3】見・旅費!C324="","",【3】見・旅費!C324)</f>
        <v/>
      </c>
      <c r="D324" s="856"/>
      <c r="E324" s="1054" t="str">
        <f>IF(【3】見・旅費!E324="","",【3】見・旅費!E324)</f>
        <v/>
      </c>
      <c r="F324" s="856"/>
      <c r="G324" s="862"/>
      <c r="H324" s="1063" t="str">
        <f>IF(【3】見・旅費!H324="","",【3】見・旅費!H324)</f>
        <v/>
      </c>
      <c r="I324" s="620" t="str">
        <f>IF(【3】見・旅費!I324="","",【3】見・旅費!I324)</f>
        <v/>
      </c>
      <c r="J324" s="620" t="str">
        <f>IF(【3】見・旅費!J324="","",【3】見・旅費!J324)</f>
        <v/>
      </c>
      <c r="K324" s="638" t="str">
        <f>IF(【3】見・旅費!K324="","",【3】見・旅費!K324)</f>
        <v/>
      </c>
      <c r="L324" s="621" t="str">
        <f>IF(【3】見・旅費!L324="","",【3】見・旅費!L324)</f>
        <v/>
      </c>
      <c r="M324" s="622" t="str">
        <f>IF(【3】見・旅費!M324="","",【3】見・旅費!M324)</f>
        <v/>
      </c>
      <c r="N324" s="599" t="str">
        <f>IF(I324="","",(SUM(L324:M324)))</f>
        <v/>
      </c>
      <c r="O324" s="332" t="str">
        <f>IF(【3】見・旅費!O324="","",【3】見・旅費!O324)</f>
        <v/>
      </c>
      <c r="P324" s="601" t="str">
        <f t="shared" ref="P324:P327" si="61">IF(O324="","",(IF(O324="",0,(N324*O324))))</f>
        <v/>
      </c>
      <c r="Q324" s="840"/>
      <c r="R324" s="843"/>
      <c r="S324" s="843"/>
      <c r="T324" s="846"/>
      <c r="U324" s="843"/>
      <c r="V324" s="843"/>
      <c r="W324" s="1069"/>
      <c r="X324" s="1054" t="str">
        <f>IF(【3】見・旅費!X324="","",【3】見・旅費!X324)</f>
        <v/>
      </c>
    </row>
    <row r="325" spans="3:24" ht="19.5" customHeight="1">
      <c r="C325" s="1052"/>
      <c r="D325" s="857"/>
      <c r="E325" s="1055"/>
      <c r="F325" s="857"/>
      <c r="G325" s="863"/>
      <c r="H325" s="1064"/>
      <c r="I325" s="679" t="str">
        <f>IF(【3】見・旅費!I325="","",【3】見・旅費!I325)</f>
        <v/>
      </c>
      <c r="J325" s="623" t="str">
        <f>IF(【3】見・旅費!J325="","",【3】見・旅費!J325)</f>
        <v/>
      </c>
      <c r="K325" s="624" t="str">
        <f>IF(【3】見・旅費!K325="","",【3】見・旅費!K325)</f>
        <v/>
      </c>
      <c r="L325" s="625" t="str">
        <f>IF(【3】見・旅費!L325="","",【3】見・旅費!L325)</f>
        <v/>
      </c>
      <c r="M325" s="626" t="str">
        <f>IF(【3】見・旅費!M325="","",【3】見・旅費!M325)</f>
        <v/>
      </c>
      <c r="N325" s="333" t="str">
        <f>IF(I325="","",(SUM(L325:M325)))</f>
        <v/>
      </c>
      <c r="O325" s="627" t="str">
        <f>IF(【3】見・旅費!O325="","",【3】見・旅費!O325)</f>
        <v/>
      </c>
      <c r="P325" s="607" t="str">
        <f t="shared" si="61"/>
        <v/>
      </c>
      <c r="Q325" s="841"/>
      <c r="R325" s="844"/>
      <c r="S325" s="844"/>
      <c r="T325" s="847"/>
      <c r="U325" s="844"/>
      <c r="V325" s="844"/>
      <c r="W325" s="1069"/>
      <c r="X325" s="1055"/>
    </row>
    <row r="326" spans="3:24" ht="19.5" customHeight="1">
      <c r="C326" s="1052"/>
      <c r="D326" s="857"/>
      <c r="E326" s="1055"/>
      <c r="F326" s="857"/>
      <c r="G326" s="863"/>
      <c r="H326" s="1065"/>
      <c r="I326" s="623" t="str">
        <f>IF(【3】見・旅費!I326="","",【3】見・旅費!I326)</f>
        <v/>
      </c>
      <c r="J326" s="623" t="str">
        <f>IF(【3】見・旅費!J326="","",【3】見・旅費!J326)</f>
        <v/>
      </c>
      <c r="K326" s="624" t="str">
        <f>IF(【3】見・旅費!K326="","",【3】見・旅費!K326)</f>
        <v/>
      </c>
      <c r="L326" s="625" t="str">
        <f>IF(【3】見・旅費!L326="","",【3】見・旅費!L326)</f>
        <v/>
      </c>
      <c r="M326" s="626" t="str">
        <f>IF(【3】見・旅費!M326="","",【3】見・旅費!M326)</f>
        <v/>
      </c>
      <c r="N326" s="605" t="str">
        <f>IF(I326="","",(SUM(L326:M326)))</f>
        <v/>
      </c>
      <c r="O326" s="627" t="str">
        <f>IF(【3】見・旅費!O326="","",【3】見・旅費!O326)</f>
        <v/>
      </c>
      <c r="P326" s="607" t="str">
        <f t="shared" si="61"/>
        <v/>
      </c>
      <c r="Q326" s="841"/>
      <c r="R326" s="844"/>
      <c r="S326" s="844"/>
      <c r="T326" s="847"/>
      <c r="U326" s="844"/>
      <c r="V326" s="844"/>
      <c r="W326" s="1069"/>
      <c r="X326" s="1055"/>
    </row>
    <row r="327" spans="3:24" ht="19.5" customHeight="1">
      <c r="C327" s="1052"/>
      <c r="D327" s="857"/>
      <c r="E327" s="1055"/>
      <c r="F327" s="857"/>
      <c r="G327" s="863"/>
      <c r="H327" s="1065"/>
      <c r="I327" s="628" t="str">
        <f>IF(【3】見・旅費!I327="","",【3】見・旅費!I327)</f>
        <v/>
      </c>
      <c r="J327" s="628" t="str">
        <f>IF(【3】見・旅費!J327="","",【3】見・旅費!J327)</f>
        <v/>
      </c>
      <c r="K327" s="629" t="str">
        <f>IF(【3】見・旅費!K327="","",【3】見・旅費!K327)</f>
        <v/>
      </c>
      <c r="L327" s="630" t="str">
        <f>IF(【3】見・旅費!L327="","",【3】見・旅費!L327)</f>
        <v/>
      </c>
      <c r="M327" s="631" t="str">
        <f>IF(【3】見・旅費!M327="","",【3】見・旅費!M327)</f>
        <v/>
      </c>
      <c r="N327" s="667" t="str">
        <f>IF(I327="","",(SUM(L327:M327)))</f>
        <v/>
      </c>
      <c r="O327" s="632" t="str">
        <f>IF(【3】見・旅費!O327="","",【3】見・旅費!O327)</f>
        <v/>
      </c>
      <c r="P327" s="335" t="str">
        <f t="shared" si="61"/>
        <v/>
      </c>
      <c r="Q327" s="841"/>
      <c r="R327" s="844"/>
      <c r="S327" s="844"/>
      <c r="T327" s="847"/>
      <c r="U327" s="844"/>
      <c r="V327" s="845"/>
      <c r="W327" s="1069"/>
      <c r="X327" s="1055"/>
    </row>
    <row r="328" spans="3:24" ht="19.5" customHeight="1">
      <c r="C328" s="1053"/>
      <c r="D328" s="858"/>
      <c r="E328" s="1056"/>
      <c r="F328" s="858"/>
      <c r="G328" s="864"/>
      <c r="H328" s="1066"/>
      <c r="I328" s="608"/>
      <c r="J328" s="608"/>
      <c r="K328" s="610"/>
      <c r="L328" s="633"/>
      <c r="M328" s="634"/>
      <c r="N328" s="612"/>
      <c r="O328" s="696" t="s">
        <v>457</v>
      </c>
      <c r="P328" s="614">
        <f>SUM(P324:P327)</f>
        <v>0</v>
      </c>
      <c r="Q328" s="868"/>
      <c r="R328" s="852"/>
      <c r="S328" s="852"/>
      <c r="T328" s="851"/>
      <c r="U328" s="852"/>
      <c r="V328" s="619">
        <f>IF(P328="","",P328)</f>
        <v>0</v>
      </c>
      <c r="W328" s="1069"/>
      <c r="X328" s="1056"/>
    </row>
    <row r="329" spans="3:24" ht="19.5" customHeight="1">
      <c r="C329" s="1051" t="str">
        <f>IF(【3】見・旅費!C329="","",【3】見・旅費!C329)</f>
        <v/>
      </c>
      <c r="D329" s="856"/>
      <c r="E329" s="1054" t="str">
        <f>IF(【3】見・旅費!E329="","",【3】見・旅費!E329)</f>
        <v/>
      </c>
      <c r="F329" s="856"/>
      <c r="G329" s="862"/>
      <c r="H329" s="1063" t="str">
        <f>IF(【3】見・旅費!H329="","",【3】見・旅費!H329)</f>
        <v/>
      </c>
      <c r="I329" s="620" t="str">
        <f>IF(【3】見・旅費!I329="","",【3】見・旅費!I329)</f>
        <v/>
      </c>
      <c r="J329" s="620" t="str">
        <f>IF(【3】見・旅費!J329="","",【3】見・旅費!J329)</f>
        <v/>
      </c>
      <c r="K329" s="638" t="str">
        <f>IF(【3】見・旅費!K329="","",【3】見・旅費!K329)</f>
        <v/>
      </c>
      <c r="L329" s="621" t="str">
        <f>IF(【3】見・旅費!L329="","",【3】見・旅費!L329)</f>
        <v/>
      </c>
      <c r="M329" s="622" t="str">
        <f>IF(【3】見・旅費!M329="","",【3】見・旅費!M329)</f>
        <v/>
      </c>
      <c r="N329" s="599" t="str">
        <f>IF(I329="","",(SUM(L329:M329)))</f>
        <v/>
      </c>
      <c r="O329" s="332" t="str">
        <f>IF(【3】見・旅費!O329="","",【3】見・旅費!O329)</f>
        <v/>
      </c>
      <c r="P329" s="601" t="str">
        <f t="shared" ref="P329:P332" si="62">IF(O329="","",(IF(O329="",0,(N329*O329))))</f>
        <v/>
      </c>
      <c r="Q329" s="840"/>
      <c r="R329" s="843"/>
      <c r="S329" s="843"/>
      <c r="T329" s="846"/>
      <c r="U329" s="843"/>
      <c r="V329" s="843"/>
      <c r="W329" s="1069"/>
      <c r="X329" s="1054" t="str">
        <f>IF(【3】見・旅費!X329="","",【3】見・旅費!X329)</f>
        <v/>
      </c>
    </row>
    <row r="330" spans="3:24" ht="19.5" customHeight="1">
      <c r="C330" s="1052"/>
      <c r="D330" s="857"/>
      <c r="E330" s="1055"/>
      <c r="F330" s="857"/>
      <c r="G330" s="863"/>
      <c r="H330" s="1064"/>
      <c r="I330" s="679" t="str">
        <f>IF(【3】見・旅費!I330="","",【3】見・旅費!I330)</f>
        <v/>
      </c>
      <c r="J330" s="623" t="str">
        <f>IF(【3】見・旅費!J330="","",【3】見・旅費!J330)</f>
        <v/>
      </c>
      <c r="K330" s="624" t="str">
        <f>IF(【3】見・旅費!K330="","",【3】見・旅費!K330)</f>
        <v/>
      </c>
      <c r="L330" s="625" t="str">
        <f>IF(【3】見・旅費!L330="","",【3】見・旅費!L330)</f>
        <v/>
      </c>
      <c r="M330" s="626" t="str">
        <f>IF(【3】見・旅費!M330="","",【3】見・旅費!M330)</f>
        <v/>
      </c>
      <c r="N330" s="333" t="str">
        <f>IF(I330="","",(SUM(L330:M330)))</f>
        <v/>
      </c>
      <c r="O330" s="627" t="str">
        <f>IF(【3】見・旅費!O330="","",【3】見・旅費!O330)</f>
        <v/>
      </c>
      <c r="P330" s="607" t="str">
        <f t="shared" si="62"/>
        <v/>
      </c>
      <c r="Q330" s="841"/>
      <c r="R330" s="844"/>
      <c r="S330" s="844"/>
      <c r="T330" s="847"/>
      <c r="U330" s="844"/>
      <c r="V330" s="844"/>
      <c r="W330" s="1069"/>
      <c r="X330" s="1055"/>
    </row>
    <row r="331" spans="3:24" ht="19.5" customHeight="1">
      <c r="C331" s="1052"/>
      <c r="D331" s="857"/>
      <c r="E331" s="1055"/>
      <c r="F331" s="857"/>
      <c r="G331" s="863"/>
      <c r="H331" s="1065"/>
      <c r="I331" s="623" t="str">
        <f>IF(【3】見・旅費!I331="","",【3】見・旅費!I331)</f>
        <v/>
      </c>
      <c r="J331" s="623" t="str">
        <f>IF(【3】見・旅費!J331="","",【3】見・旅費!J331)</f>
        <v/>
      </c>
      <c r="K331" s="624" t="str">
        <f>IF(【3】見・旅費!K331="","",【3】見・旅費!K331)</f>
        <v/>
      </c>
      <c r="L331" s="625" t="str">
        <f>IF(【3】見・旅費!L331="","",【3】見・旅費!L331)</f>
        <v/>
      </c>
      <c r="M331" s="626" t="str">
        <f>IF(【3】見・旅費!M331="","",【3】見・旅費!M331)</f>
        <v/>
      </c>
      <c r="N331" s="605" t="str">
        <f>IF(I331="","",(SUM(L331:M331)))</f>
        <v/>
      </c>
      <c r="O331" s="627" t="str">
        <f>IF(【3】見・旅費!O331="","",【3】見・旅費!O331)</f>
        <v/>
      </c>
      <c r="P331" s="607" t="str">
        <f t="shared" si="62"/>
        <v/>
      </c>
      <c r="Q331" s="841"/>
      <c r="R331" s="844"/>
      <c r="S331" s="844"/>
      <c r="T331" s="847"/>
      <c r="U331" s="844"/>
      <c r="V331" s="844"/>
      <c r="W331" s="1069"/>
      <c r="X331" s="1055"/>
    </row>
    <row r="332" spans="3:24" ht="19.5" customHeight="1">
      <c r="C332" s="1052"/>
      <c r="D332" s="857"/>
      <c r="E332" s="1055"/>
      <c r="F332" s="857"/>
      <c r="G332" s="863"/>
      <c r="H332" s="1065"/>
      <c r="I332" s="628" t="str">
        <f>IF(【3】見・旅費!I332="","",【3】見・旅費!I332)</f>
        <v/>
      </c>
      <c r="J332" s="628" t="str">
        <f>IF(【3】見・旅費!J332="","",【3】見・旅費!J332)</f>
        <v/>
      </c>
      <c r="K332" s="629" t="str">
        <f>IF(【3】見・旅費!K332="","",【3】見・旅費!K332)</f>
        <v/>
      </c>
      <c r="L332" s="630" t="str">
        <f>IF(【3】見・旅費!L332="","",【3】見・旅費!L332)</f>
        <v/>
      </c>
      <c r="M332" s="631" t="str">
        <f>IF(【3】見・旅費!M332="","",【3】見・旅費!M332)</f>
        <v/>
      </c>
      <c r="N332" s="605" t="str">
        <f>IF(I332="","",(SUM(L332:M332)))</f>
        <v/>
      </c>
      <c r="O332" s="632" t="str">
        <f>IF(【3】見・旅費!O332="","",【3】見・旅費!O332)</f>
        <v/>
      </c>
      <c r="P332" s="607" t="str">
        <f t="shared" si="62"/>
        <v/>
      </c>
      <c r="Q332" s="841"/>
      <c r="R332" s="844"/>
      <c r="S332" s="844"/>
      <c r="T332" s="847"/>
      <c r="U332" s="844"/>
      <c r="V332" s="845"/>
      <c r="W332" s="1069"/>
      <c r="X332" s="1055"/>
    </row>
    <row r="333" spans="3:24" ht="19.5" customHeight="1">
      <c r="C333" s="1053"/>
      <c r="D333" s="858"/>
      <c r="E333" s="1056"/>
      <c r="F333" s="858"/>
      <c r="G333" s="864"/>
      <c r="H333" s="1066"/>
      <c r="I333" s="608"/>
      <c r="J333" s="608"/>
      <c r="K333" s="610"/>
      <c r="L333" s="633"/>
      <c r="M333" s="634"/>
      <c r="N333" s="612"/>
      <c r="O333" s="696" t="s">
        <v>457</v>
      </c>
      <c r="P333" s="614">
        <f>SUM(P329:P332)</f>
        <v>0</v>
      </c>
      <c r="Q333" s="868"/>
      <c r="R333" s="852"/>
      <c r="S333" s="852"/>
      <c r="T333" s="851"/>
      <c r="U333" s="852"/>
      <c r="V333" s="619">
        <f>IF(P333="","",P333)</f>
        <v>0</v>
      </c>
      <c r="W333" s="1069"/>
      <c r="X333" s="1056"/>
    </row>
    <row r="334" spans="3:24" ht="19.5" customHeight="1">
      <c r="C334" s="1051" t="str">
        <f>IF(【3】見・旅費!C334="","",【3】見・旅費!C334)</f>
        <v/>
      </c>
      <c r="D334" s="856"/>
      <c r="E334" s="1054" t="str">
        <f>IF(【3】見・旅費!E334="","",【3】見・旅費!E334)</f>
        <v/>
      </c>
      <c r="F334" s="856"/>
      <c r="G334" s="862"/>
      <c r="H334" s="1063" t="str">
        <f>IF(【3】見・旅費!H334="","",【3】見・旅費!H334)</f>
        <v/>
      </c>
      <c r="I334" s="620" t="str">
        <f>IF(【3】見・旅費!I334="","",【3】見・旅費!I334)</f>
        <v/>
      </c>
      <c r="J334" s="620" t="str">
        <f>IF(【3】見・旅費!J334="","",【3】見・旅費!J334)</f>
        <v/>
      </c>
      <c r="K334" s="638" t="str">
        <f>IF(【3】見・旅費!K334="","",【3】見・旅費!K334)</f>
        <v/>
      </c>
      <c r="L334" s="621" t="str">
        <f>IF(【3】見・旅費!L334="","",【3】見・旅費!L334)</f>
        <v/>
      </c>
      <c r="M334" s="622" t="str">
        <f>IF(【3】見・旅費!M334="","",【3】見・旅費!M334)</f>
        <v/>
      </c>
      <c r="N334" s="599" t="str">
        <f>IF(I334="","",(SUM(L334:M334)))</f>
        <v/>
      </c>
      <c r="O334" s="332" t="str">
        <f>IF(【3】見・旅費!O334="","",【3】見・旅費!O334)</f>
        <v/>
      </c>
      <c r="P334" s="601" t="str">
        <f t="shared" ref="P334:P337" si="63">IF(O334="","",(IF(O334="",0,(N334*O334))))</f>
        <v/>
      </c>
      <c r="Q334" s="840"/>
      <c r="R334" s="843"/>
      <c r="S334" s="843"/>
      <c r="T334" s="846"/>
      <c r="U334" s="843"/>
      <c r="V334" s="843"/>
      <c r="W334" s="1069"/>
      <c r="X334" s="1054" t="str">
        <f>IF(【3】見・旅費!X334="","",【3】見・旅費!X334)</f>
        <v/>
      </c>
    </row>
    <row r="335" spans="3:24" ht="19.5" customHeight="1">
      <c r="C335" s="1052"/>
      <c r="D335" s="857"/>
      <c r="E335" s="1055"/>
      <c r="F335" s="857"/>
      <c r="G335" s="863"/>
      <c r="H335" s="1064"/>
      <c r="I335" s="679" t="str">
        <f>IF(【3】見・旅費!I335="","",【3】見・旅費!I335)</f>
        <v/>
      </c>
      <c r="J335" s="623" t="str">
        <f>IF(【3】見・旅費!J335="","",【3】見・旅費!J335)</f>
        <v/>
      </c>
      <c r="K335" s="624" t="str">
        <f>IF(【3】見・旅費!K335="","",【3】見・旅費!K335)</f>
        <v/>
      </c>
      <c r="L335" s="625" t="str">
        <f>IF(【3】見・旅費!L335="","",【3】見・旅費!L335)</f>
        <v/>
      </c>
      <c r="M335" s="626" t="str">
        <f>IF(【3】見・旅費!M335="","",【3】見・旅費!M335)</f>
        <v/>
      </c>
      <c r="N335" s="333" t="str">
        <f>IF(I335="","",(SUM(L335:M335)))</f>
        <v/>
      </c>
      <c r="O335" s="627" t="str">
        <f>IF(【3】見・旅費!O335="","",【3】見・旅費!O335)</f>
        <v/>
      </c>
      <c r="P335" s="607" t="str">
        <f t="shared" si="63"/>
        <v/>
      </c>
      <c r="Q335" s="841"/>
      <c r="R335" s="844"/>
      <c r="S335" s="844"/>
      <c r="T335" s="847"/>
      <c r="U335" s="844"/>
      <c r="V335" s="844"/>
      <c r="W335" s="1069"/>
      <c r="X335" s="1055"/>
    </row>
    <row r="336" spans="3:24" ht="19.5" customHeight="1">
      <c r="C336" s="1052"/>
      <c r="D336" s="857"/>
      <c r="E336" s="1055"/>
      <c r="F336" s="857"/>
      <c r="G336" s="863"/>
      <c r="H336" s="1065"/>
      <c r="I336" s="623" t="str">
        <f>IF(【3】見・旅費!I336="","",【3】見・旅費!I336)</f>
        <v/>
      </c>
      <c r="J336" s="623" t="str">
        <f>IF(【3】見・旅費!J336="","",【3】見・旅費!J336)</f>
        <v/>
      </c>
      <c r="K336" s="624" t="str">
        <f>IF(【3】見・旅費!K336="","",【3】見・旅費!K336)</f>
        <v/>
      </c>
      <c r="L336" s="625" t="str">
        <f>IF(【3】見・旅費!L336="","",【3】見・旅費!L336)</f>
        <v/>
      </c>
      <c r="M336" s="626" t="str">
        <f>IF(【3】見・旅費!M336="","",【3】見・旅費!M336)</f>
        <v/>
      </c>
      <c r="N336" s="605" t="str">
        <f>IF(I336="","",(SUM(L336:M336)))</f>
        <v/>
      </c>
      <c r="O336" s="627" t="str">
        <f>IF(【3】見・旅費!O336="","",【3】見・旅費!O336)</f>
        <v/>
      </c>
      <c r="P336" s="607" t="str">
        <f t="shared" si="63"/>
        <v/>
      </c>
      <c r="Q336" s="841"/>
      <c r="R336" s="844"/>
      <c r="S336" s="844"/>
      <c r="T336" s="847"/>
      <c r="U336" s="844"/>
      <c r="V336" s="844"/>
      <c r="W336" s="1069"/>
      <c r="X336" s="1055"/>
    </row>
    <row r="337" spans="3:24" ht="19.5" customHeight="1">
      <c r="C337" s="1052"/>
      <c r="D337" s="857"/>
      <c r="E337" s="1055"/>
      <c r="F337" s="857"/>
      <c r="G337" s="863"/>
      <c r="H337" s="1065"/>
      <c r="I337" s="628" t="str">
        <f>IF(【3】見・旅費!I337="","",【3】見・旅費!I337)</f>
        <v/>
      </c>
      <c r="J337" s="628" t="str">
        <f>IF(【3】見・旅費!J337="","",【3】見・旅費!J337)</f>
        <v/>
      </c>
      <c r="K337" s="629" t="str">
        <f>IF(【3】見・旅費!K337="","",【3】見・旅費!K337)</f>
        <v/>
      </c>
      <c r="L337" s="630" t="str">
        <f>IF(【3】見・旅費!L337="","",【3】見・旅費!L337)</f>
        <v/>
      </c>
      <c r="M337" s="631" t="str">
        <f>IF(【3】見・旅費!M337="","",【3】見・旅費!M337)</f>
        <v/>
      </c>
      <c r="N337" s="605" t="str">
        <f>IF(I337="","",(SUM(L337:M337)))</f>
        <v/>
      </c>
      <c r="O337" s="632" t="str">
        <f>IF(【3】見・旅費!O337="","",【3】見・旅費!O337)</f>
        <v/>
      </c>
      <c r="P337" s="607" t="str">
        <f t="shared" si="63"/>
        <v/>
      </c>
      <c r="Q337" s="841"/>
      <c r="R337" s="844"/>
      <c r="S337" s="844"/>
      <c r="T337" s="847"/>
      <c r="U337" s="844"/>
      <c r="V337" s="845"/>
      <c r="W337" s="1069"/>
      <c r="X337" s="1055"/>
    </row>
    <row r="338" spans="3:24" ht="19.5" customHeight="1">
      <c r="C338" s="1053"/>
      <c r="D338" s="858"/>
      <c r="E338" s="1056"/>
      <c r="F338" s="858"/>
      <c r="G338" s="864"/>
      <c r="H338" s="1066"/>
      <c r="I338" s="608"/>
      <c r="J338" s="608"/>
      <c r="K338" s="610"/>
      <c r="L338" s="633"/>
      <c r="M338" s="634"/>
      <c r="N338" s="612"/>
      <c r="O338" s="696" t="s">
        <v>457</v>
      </c>
      <c r="P338" s="614">
        <f>SUM(P334:P337)</f>
        <v>0</v>
      </c>
      <c r="Q338" s="868"/>
      <c r="R338" s="852"/>
      <c r="S338" s="852"/>
      <c r="T338" s="851"/>
      <c r="U338" s="852"/>
      <c r="V338" s="619">
        <f>IF(P338="","",P338)</f>
        <v>0</v>
      </c>
      <c r="W338" s="1069"/>
      <c r="X338" s="1056"/>
    </row>
    <row r="339" spans="3:24" ht="19.5" customHeight="1">
      <c r="C339" s="1051" t="str">
        <f>IF(【3】見・旅費!C339="","",【3】見・旅費!C339)</f>
        <v/>
      </c>
      <c r="D339" s="856"/>
      <c r="E339" s="1054" t="str">
        <f>IF(【3】見・旅費!E339="","",【3】見・旅費!E339)</f>
        <v/>
      </c>
      <c r="F339" s="856"/>
      <c r="G339" s="862"/>
      <c r="H339" s="1063" t="str">
        <f>IF(【3】見・旅費!H339="","",【3】見・旅費!H339)</f>
        <v/>
      </c>
      <c r="I339" s="637" t="str">
        <f>IF(【3】見・旅費!I339="","",【3】見・旅費!I339)</f>
        <v/>
      </c>
      <c r="J339" s="620" t="str">
        <f>IF(【3】見・旅費!J339="","",【3】見・旅費!J339)</f>
        <v/>
      </c>
      <c r="K339" s="638" t="str">
        <f>IF(【3】見・旅費!K339="","",【3】見・旅費!K339)</f>
        <v/>
      </c>
      <c r="L339" s="621" t="str">
        <f>IF(【3】見・旅費!L339="","",【3】見・旅費!L339)</f>
        <v/>
      </c>
      <c r="M339" s="622" t="str">
        <f>IF(【3】見・旅費!M339="","",【3】見・旅費!M339)</f>
        <v/>
      </c>
      <c r="N339" s="599" t="str">
        <f>IF(I339="","",(SUM(L339:M339)))</f>
        <v/>
      </c>
      <c r="O339" s="332" t="str">
        <f>IF(【3】見・旅費!O339="","",【3】見・旅費!O339)</f>
        <v/>
      </c>
      <c r="P339" s="601" t="str">
        <f t="shared" ref="P339:P342" si="64">IF(O339="","",(IF(O339="",0,(N339*O339))))</f>
        <v/>
      </c>
      <c r="Q339" s="840"/>
      <c r="R339" s="843"/>
      <c r="S339" s="843"/>
      <c r="T339" s="846"/>
      <c r="U339" s="843"/>
      <c r="V339" s="843"/>
      <c r="W339" s="1069"/>
      <c r="X339" s="1054" t="str">
        <f>IF(【3】見・旅費!X339="","",【3】見・旅費!X339)</f>
        <v/>
      </c>
    </row>
    <row r="340" spans="3:24" ht="19.5" customHeight="1">
      <c r="C340" s="1052"/>
      <c r="D340" s="857"/>
      <c r="E340" s="1055"/>
      <c r="F340" s="857"/>
      <c r="G340" s="863"/>
      <c r="H340" s="1065"/>
      <c r="I340" s="334" t="str">
        <f>IF(【3】見・旅費!I340="","",【3】見・旅費!I340)</f>
        <v/>
      </c>
      <c r="J340" s="623" t="str">
        <f>IF(【3】見・旅費!J340="","",【3】見・旅費!J340)</f>
        <v/>
      </c>
      <c r="K340" s="624" t="str">
        <f>IF(【3】見・旅費!K340="","",【3】見・旅費!K340)</f>
        <v/>
      </c>
      <c r="L340" s="625" t="str">
        <f>IF(【3】見・旅費!L340="","",【3】見・旅費!L340)</f>
        <v/>
      </c>
      <c r="M340" s="626" t="str">
        <f>IF(【3】見・旅費!M340="","",【3】見・旅費!M340)</f>
        <v/>
      </c>
      <c r="N340" s="333" t="str">
        <f>IF(I340="","",(SUM(L340:M340)))</f>
        <v/>
      </c>
      <c r="O340" s="627" t="str">
        <f>IF(【3】見・旅費!O340="","",【3】見・旅費!O340)</f>
        <v/>
      </c>
      <c r="P340" s="607" t="str">
        <f t="shared" si="64"/>
        <v/>
      </c>
      <c r="Q340" s="841"/>
      <c r="R340" s="844"/>
      <c r="S340" s="844"/>
      <c r="T340" s="847"/>
      <c r="U340" s="844"/>
      <c r="V340" s="844"/>
      <c r="W340" s="1069"/>
      <c r="X340" s="1055"/>
    </row>
    <row r="341" spans="3:24" ht="19.5" customHeight="1">
      <c r="C341" s="1052"/>
      <c r="D341" s="857"/>
      <c r="E341" s="1055"/>
      <c r="F341" s="857"/>
      <c r="G341" s="863"/>
      <c r="H341" s="1065"/>
      <c r="I341" s="639" t="str">
        <f>IF(【3】見・旅費!I341="","",【3】見・旅費!I341)</f>
        <v/>
      </c>
      <c r="J341" s="623" t="str">
        <f>IF(【3】見・旅費!J341="","",【3】見・旅費!J341)</f>
        <v/>
      </c>
      <c r="K341" s="624" t="str">
        <f>IF(【3】見・旅費!K341="","",【3】見・旅費!K341)</f>
        <v/>
      </c>
      <c r="L341" s="625" t="str">
        <f>IF(【3】見・旅費!L341="","",【3】見・旅費!L341)</f>
        <v/>
      </c>
      <c r="M341" s="626" t="str">
        <f>IF(【3】見・旅費!M341="","",【3】見・旅費!M341)</f>
        <v/>
      </c>
      <c r="N341" s="333" t="str">
        <f>IF(I341="","",(SUM(L341:M341)))</f>
        <v/>
      </c>
      <c r="O341" s="627" t="str">
        <f>IF(【3】見・旅費!O341="","",【3】見・旅費!O341)</f>
        <v/>
      </c>
      <c r="P341" s="607" t="str">
        <f t="shared" si="64"/>
        <v/>
      </c>
      <c r="Q341" s="841"/>
      <c r="R341" s="844"/>
      <c r="S341" s="844"/>
      <c r="T341" s="847"/>
      <c r="U341" s="844"/>
      <c r="V341" s="844"/>
      <c r="W341" s="1069"/>
      <c r="X341" s="1055"/>
    </row>
    <row r="342" spans="3:24" ht="19.5" customHeight="1">
      <c r="C342" s="1052"/>
      <c r="D342" s="857"/>
      <c r="E342" s="1055"/>
      <c r="F342" s="857"/>
      <c r="G342" s="863"/>
      <c r="H342" s="1065"/>
      <c r="I342" s="640" t="str">
        <f>IF(【3】見・旅費!I342="","",【3】見・旅費!I342)</f>
        <v/>
      </c>
      <c r="J342" s="628" t="str">
        <f>IF(【3】見・旅費!J342="","",【3】見・旅費!J342)</f>
        <v/>
      </c>
      <c r="K342" s="629" t="str">
        <f>IF(【3】見・旅費!K342="","",【3】見・旅費!K342)</f>
        <v/>
      </c>
      <c r="L342" s="630" t="str">
        <f>IF(【3】見・旅費!L342="","",【3】見・旅費!L342)</f>
        <v/>
      </c>
      <c r="M342" s="631" t="str">
        <f>IF(【3】見・旅費!M342="","",【3】見・旅費!M342)</f>
        <v/>
      </c>
      <c r="N342" s="333" t="str">
        <f>IF(I342="","",(SUM(L342:M342)))</f>
        <v/>
      </c>
      <c r="O342" s="632" t="str">
        <f>IF(【3】見・旅費!O342="","",【3】見・旅費!O342)</f>
        <v/>
      </c>
      <c r="P342" s="607" t="str">
        <f t="shared" si="64"/>
        <v/>
      </c>
      <c r="Q342" s="841"/>
      <c r="R342" s="844"/>
      <c r="S342" s="844"/>
      <c r="T342" s="847"/>
      <c r="U342" s="844"/>
      <c r="V342" s="845"/>
      <c r="W342" s="1069"/>
      <c r="X342" s="1055"/>
    </row>
    <row r="343" spans="3:24" ht="19.5" customHeight="1">
      <c r="C343" s="1053"/>
      <c r="D343" s="858"/>
      <c r="E343" s="1056"/>
      <c r="F343" s="858"/>
      <c r="G343" s="864"/>
      <c r="H343" s="1066"/>
      <c r="I343" s="608"/>
      <c r="J343" s="608"/>
      <c r="K343" s="534"/>
      <c r="L343" s="534"/>
      <c r="M343" s="535"/>
      <c r="N343" s="612"/>
      <c r="O343" s="696" t="s">
        <v>457</v>
      </c>
      <c r="P343" s="614">
        <f>SUM(P339:P342)</f>
        <v>0</v>
      </c>
      <c r="Q343" s="868"/>
      <c r="R343" s="852"/>
      <c r="S343" s="852"/>
      <c r="T343" s="851"/>
      <c r="U343" s="852"/>
      <c r="V343" s="619">
        <f>IF(P343="","",P343)</f>
        <v>0</v>
      </c>
      <c r="W343" s="1069"/>
      <c r="X343" s="1056"/>
    </row>
    <row r="344" spans="3:24" ht="22.5" customHeight="1">
      <c r="T344" s="826" t="s">
        <v>303</v>
      </c>
      <c r="U344" s="827"/>
      <c r="V344" s="117">
        <f>SUM(V239:V343)</f>
        <v>0</v>
      </c>
    </row>
    <row r="345" spans="3:24" ht="22.5" customHeight="1">
      <c r="T345" s="826" t="s">
        <v>304</v>
      </c>
      <c r="U345" s="827"/>
      <c r="V345" s="117">
        <f>SUM(V239:V343)/1.1</f>
        <v>0</v>
      </c>
    </row>
    <row r="346" spans="3:24" ht="19.5" customHeight="1">
      <c r="T346" s="54"/>
      <c r="U346" s="54"/>
      <c r="V346" s="119"/>
      <c r="X346" s="66"/>
    </row>
    <row r="347" spans="3:24" ht="19.5" customHeight="1">
      <c r="C347" s="43" t="s">
        <v>309</v>
      </c>
      <c r="X347" s="108" t="s">
        <v>224</v>
      </c>
    </row>
    <row r="348" spans="3:24" ht="19.5" customHeight="1">
      <c r="C348" s="869" t="s">
        <v>273</v>
      </c>
      <c r="D348" s="846"/>
      <c r="E348" s="869" t="s">
        <v>310</v>
      </c>
      <c r="F348" s="846"/>
      <c r="G348" s="846"/>
      <c r="H348" s="869" t="s">
        <v>278</v>
      </c>
      <c r="I348" s="871" t="s">
        <v>279</v>
      </c>
      <c r="J348" s="872"/>
      <c r="K348" s="499" t="s">
        <v>280</v>
      </c>
      <c r="L348" s="871" t="s">
        <v>512</v>
      </c>
      <c r="M348" s="875"/>
      <c r="N348" s="872"/>
      <c r="O348" s="877" t="s">
        <v>513</v>
      </c>
      <c r="P348" s="697" t="s">
        <v>283</v>
      </c>
      <c r="Q348" s="873"/>
      <c r="R348" s="846"/>
      <c r="S348" s="846"/>
      <c r="T348" s="846"/>
      <c r="U348" s="846"/>
      <c r="V348" s="332" t="s">
        <v>307</v>
      </c>
      <c r="W348" s="1068" t="s">
        <v>511</v>
      </c>
      <c r="X348" s="876" t="s">
        <v>289</v>
      </c>
    </row>
    <row r="349" spans="3:24" ht="19.5" customHeight="1">
      <c r="C349" s="870"/>
      <c r="D349" s="851"/>
      <c r="E349" s="870"/>
      <c r="F349" s="851"/>
      <c r="G349" s="851"/>
      <c r="H349" s="870"/>
      <c r="I349" s="112" t="s">
        <v>290</v>
      </c>
      <c r="J349" s="462" t="s">
        <v>291</v>
      </c>
      <c r="K349" s="112" t="s">
        <v>292</v>
      </c>
      <c r="L349" s="112" t="s">
        <v>293</v>
      </c>
      <c r="M349" s="112" t="s">
        <v>294</v>
      </c>
      <c r="N349" s="112" t="s">
        <v>295</v>
      </c>
      <c r="O349" s="878"/>
      <c r="P349" s="698" t="s">
        <v>514</v>
      </c>
      <c r="Q349" s="874"/>
      <c r="R349" s="851"/>
      <c r="S349" s="851"/>
      <c r="T349" s="851"/>
      <c r="U349" s="851"/>
      <c r="V349" s="462" t="s">
        <v>515</v>
      </c>
      <c r="W349" s="1068"/>
      <c r="X349" s="876"/>
    </row>
    <row r="350" spans="3:24" ht="18.75" customHeight="1">
      <c r="C350" s="1051" t="str">
        <f>IF(【3】見・旅費!C350="","",【3】見・旅費!C350)</f>
        <v/>
      </c>
      <c r="D350" s="856"/>
      <c r="E350" s="1067" t="str">
        <f>IF(【3】見・旅費!E350="","",【3】見・旅費!E350)</f>
        <v/>
      </c>
      <c r="F350" s="856"/>
      <c r="G350" s="862"/>
      <c r="H350" s="1063" t="str">
        <f>IF(【3】見・旅費!H350="","",【3】見・旅費!H350)</f>
        <v/>
      </c>
      <c r="I350" s="620" t="str">
        <f>IF(【3】見・旅費!I350="","",【3】見・旅費!I350)</f>
        <v/>
      </c>
      <c r="J350" s="620" t="str">
        <f>IF(【3】見・旅費!J350="","",【3】見・旅費!J350)</f>
        <v/>
      </c>
      <c r="K350" s="638" t="str">
        <f>IF(【3】見・旅費!K350="","",【3】見・旅費!K350)</f>
        <v/>
      </c>
      <c r="L350" s="621" t="str">
        <f>IF(【3】見・旅費!L350="","",【3】見・旅費!L350)</f>
        <v/>
      </c>
      <c r="M350" s="622" t="str">
        <f>IF(【3】見・旅費!M350="","",【3】見・旅費!M350)</f>
        <v/>
      </c>
      <c r="N350" s="599" t="str">
        <f>IF(I350="","",(SUM(L350:M350)))</f>
        <v/>
      </c>
      <c r="O350" s="332" t="str">
        <f>IF(【3】見・旅費!O350="","",【3】見・旅費!O350)</f>
        <v/>
      </c>
      <c r="P350" s="601" t="str">
        <f>IF(O350="","",(IF(O350="",0,(N350*O350))))</f>
        <v/>
      </c>
      <c r="Q350" s="840"/>
      <c r="R350" s="843"/>
      <c r="S350" s="843"/>
      <c r="T350" s="846"/>
      <c r="U350" s="843"/>
      <c r="V350" s="843"/>
      <c r="W350" s="1069"/>
      <c r="X350" s="1054" t="str">
        <f>IF(【3】見・旅費!X350="","",【3】見・旅費!X350)</f>
        <v/>
      </c>
    </row>
    <row r="351" spans="3:24" ht="18.75" customHeight="1">
      <c r="C351" s="1052"/>
      <c r="D351" s="857"/>
      <c r="E351" s="982"/>
      <c r="F351" s="857"/>
      <c r="G351" s="863"/>
      <c r="H351" s="1064"/>
      <c r="I351" s="679" t="str">
        <f>IF(【3】見・旅費!I351="","",【3】見・旅費!I351)</f>
        <v/>
      </c>
      <c r="J351" s="623" t="str">
        <f>IF(【3】見・旅費!J351="","",【3】見・旅費!J351)</f>
        <v/>
      </c>
      <c r="K351" s="624" t="str">
        <f>IF(【3】見・旅費!K351="","",【3】見・旅費!K351)</f>
        <v/>
      </c>
      <c r="L351" s="625" t="str">
        <f>IF(【3】見・旅費!L351="","",【3】見・旅費!L351)</f>
        <v/>
      </c>
      <c r="M351" s="626" t="str">
        <f>IF(【3】見・旅費!M351="","",【3】見・旅費!M351)</f>
        <v/>
      </c>
      <c r="N351" s="333" t="str">
        <f>IF(I351="","",(SUM(L351:M351)))</f>
        <v/>
      </c>
      <c r="O351" s="627" t="str">
        <f>IF(【3】見・旅費!O351="","",【3】見・旅費!O351)</f>
        <v/>
      </c>
      <c r="P351" s="607" t="str">
        <f t="shared" ref="P351:P353" si="65">IF(O351="","",(IF(O351="",0,(N351*O351))))</f>
        <v/>
      </c>
      <c r="Q351" s="841"/>
      <c r="R351" s="844"/>
      <c r="S351" s="844"/>
      <c r="T351" s="847"/>
      <c r="U351" s="844"/>
      <c r="V351" s="844"/>
      <c r="W351" s="1069"/>
      <c r="X351" s="1055"/>
    </row>
    <row r="352" spans="3:24" ht="18.75" customHeight="1">
      <c r="C352" s="1052"/>
      <c r="D352" s="857"/>
      <c r="E352" s="982"/>
      <c r="F352" s="857"/>
      <c r="G352" s="863"/>
      <c r="H352" s="1065"/>
      <c r="I352" s="623" t="str">
        <f>IF(【3】見・旅費!I352="","",【3】見・旅費!I352)</f>
        <v/>
      </c>
      <c r="J352" s="623" t="str">
        <f>IF(【3】見・旅費!J352="","",【3】見・旅費!J352)</f>
        <v/>
      </c>
      <c r="K352" s="624" t="str">
        <f>IF(【3】見・旅費!K352="","",【3】見・旅費!K352)</f>
        <v/>
      </c>
      <c r="L352" s="625" t="str">
        <f>IF(【3】見・旅費!L352="","",【3】見・旅費!L352)</f>
        <v/>
      </c>
      <c r="M352" s="626" t="str">
        <f>IF(【3】見・旅費!M352="","",【3】見・旅費!M352)</f>
        <v/>
      </c>
      <c r="N352" s="605" t="str">
        <f>IF(I352="","",(SUM(L352:M352)))</f>
        <v/>
      </c>
      <c r="O352" s="627" t="str">
        <f>IF(【3】見・旅費!O352="","",【3】見・旅費!O352)</f>
        <v/>
      </c>
      <c r="P352" s="607" t="str">
        <f t="shared" si="65"/>
        <v/>
      </c>
      <c r="Q352" s="841"/>
      <c r="R352" s="844"/>
      <c r="S352" s="844"/>
      <c r="T352" s="847"/>
      <c r="U352" s="844"/>
      <c r="V352" s="844"/>
      <c r="W352" s="1069"/>
      <c r="X352" s="1055"/>
    </row>
    <row r="353" spans="3:24" ht="18.75" customHeight="1">
      <c r="C353" s="1052"/>
      <c r="D353" s="857"/>
      <c r="E353" s="982"/>
      <c r="F353" s="857"/>
      <c r="G353" s="863"/>
      <c r="H353" s="1065"/>
      <c r="I353" s="628" t="str">
        <f>IF(【3】見・旅費!I353="","",【3】見・旅費!I353)</f>
        <v/>
      </c>
      <c r="J353" s="628" t="str">
        <f>IF(【3】見・旅費!J353="","",【3】見・旅費!J353)</f>
        <v/>
      </c>
      <c r="K353" s="629" t="str">
        <f>IF(【3】見・旅費!K353="","",【3】見・旅費!K353)</f>
        <v/>
      </c>
      <c r="L353" s="630" t="str">
        <f>IF(【3】見・旅費!L353="","",【3】見・旅費!L353)</f>
        <v/>
      </c>
      <c r="M353" s="631" t="str">
        <f>IF(【3】見・旅費!M353="","",【3】見・旅費!M353)</f>
        <v/>
      </c>
      <c r="N353" s="605" t="str">
        <f>IF(I353="","",(SUM(L353:M353)))</f>
        <v/>
      </c>
      <c r="O353" s="632" t="str">
        <f>IF(【3】見・旅費!O353="","",【3】見・旅費!O353)</f>
        <v/>
      </c>
      <c r="P353" s="335" t="str">
        <f t="shared" si="65"/>
        <v/>
      </c>
      <c r="Q353" s="841"/>
      <c r="R353" s="844"/>
      <c r="S353" s="844"/>
      <c r="T353" s="847"/>
      <c r="U353" s="844"/>
      <c r="V353" s="845"/>
      <c r="W353" s="1069"/>
      <c r="X353" s="1055"/>
    </row>
    <row r="354" spans="3:24" ht="18.75" customHeight="1">
      <c r="C354" s="1053"/>
      <c r="D354" s="858"/>
      <c r="E354" s="983"/>
      <c r="F354" s="858"/>
      <c r="G354" s="864"/>
      <c r="H354" s="1066"/>
      <c r="I354" s="608"/>
      <c r="J354" s="608"/>
      <c r="K354" s="610"/>
      <c r="L354" s="633"/>
      <c r="M354" s="634"/>
      <c r="N354" s="612"/>
      <c r="O354" s="635"/>
      <c r="P354" s="614">
        <f>SUM(P350:P353)</f>
        <v>0</v>
      </c>
      <c r="Q354" s="868"/>
      <c r="R354" s="852"/>
      <c r="S354" s="852"/>
      <c r="T354" s="851"/>
      <c r="U354" s="852"/>
      <c r="V354" s="619">
        <f>IF(P354=0,0,P354*E350)</f>
        <v>0</v>
      </c>
      <c r="W354" s="1069"/>
      <c r="X354" s="1056"/>
    </row>
    <row r="355" spans="3:24" ht="18.75" customHeight="1">
      <c r="C355" s="1051" t="str">
        <f>IF(【3】見・旅費!C355="","",【3】見・旅費!C355)</f>
        <v/>
      </c>
      <c r="D355" s="856"/>
      <c r="E355" s="1067" t="str">
        <f>IF(【3】見・旅費!E355="","",【3】見・旅費!E355)</f>
        <v/>
      </c>
      <c r="F355" s="856"/>
      <c r="G355" s="862"/>
      <c r="H355" s="1063" t="str">
        <f>IF(【3】見・旅費!H355="","",【3】見・旅費!H355)</f>
        <v/>
      </c>
      <c r="I355" s="620" t="str">
        <f>IF(【3】見・旅費!I355="","",【3】見・旅費!I355)</f>
        <v/>
      </c>
      <c r="J355" s="620" t="str">
        <f>IF(【3】見・旅費!J355="","",【3】見・旅費!J355)</f>
        <v/>
      </c>
      <c r="K355" s="638" t="str">
        <f>IF(【3】見・旅費!K355="","",【3】見・旅費!K355)</f>
        <v/>
      </c>
      <c r="L355" s="621" t="str">
        <f>IF(【3】見・旅費!L355="","",【3】見・旅費!L355)</f>
        <v/>
      </c>
      <c r="M355" s="622" t="str">
        <f>IF(【3】見・旅費!M355="","",【3】見・旅費!M355)</f>
        <v/>
      </c>
      <c r="N355" s="599" t="str">
        <f>IF(I355="","",(SUM(L355:M355)))</f>
        <v/>
      </c>
      <c r="O355" s="332" t="str">
        <f>IF(【3】見・旅費!O355="","",【3】見・旅費!O355)</f>
        <v/>
      </c>
      <c r="P355" s="601" t="str">
        <f t="shared" ref="P355:P358" si="66">IF(O355="","",(IF(O355="",0,(N355*O355))))</f>
        <v/>
      </c>
      <c r="Q355" s="840"/>
      <c r="R355" s="843"/>
      <c r="S355" s="843"/>
      <c r="T355" s="846"/>
      <c r="U355" s="843"/>
      <c r="V355" s="843"/>
      <c r="W355" s="1069"/>
      <c r="X355" s="1054" t="str">
        <f>IF(【3】見・旅費!X355="","",【3】見・旅費!X355)</f>
        <v/>
      </c>
    </row>
    <row r="356" spans="3:24" ht="18.75" customHeight="1">
      <c r="C356" s="1052"/>
      <c r="D356" s="857"/>
      <c r="E356" s="982"/>
      <c r="F356" s="857"/>
      <c r="G356" s="863"/>
      <c r="H356" s="1065"/>
      <c r="I356" s="623" t="str">
        <f>IF(【3】見・旅費!I356="","",【3】見・旅費!I356)</f>
        <v/>
      </c>
      <c r="J356" s="623" t="str">
        <f>IF(【3】見・旅費!J356="","",【3】見・旅費!J356)</f>
        <v/>
      </c>
      <c r="K356" s="624" t="str">
        <f>IF(【3】見・旅費!K356="","",【3】見・旅費!K356)</f>
        <v/>
      </c>
      <c r="L356" s="625" t="str">
        <f>IF(【3】見・旅費!L356="","",【3】見・旅費!L356)</f>
        <v/>
      </c>
      <c r="M356" s="626" t="str">
        <f>IF(【3】見・旅費!M356="","",【3】見・旅費!M356)</f>
        <v/>
      </c>
      <c r="N356" s="605" t="str">
        <f>IF(I356="","",(SUM(L356:M356)))</f>
        <v/>
      </c>
      <c r="O356" s="627" t="str">
        <f>IF(【3】見・旅費!O356="","",【3】見・旅費!O356)</f>
        <v/>
      </c>
      <c r="P356" s="607" t="str">
        <f t="shared" si="66"/>
        <v/>
      </c>
      <c r="Q356" s="841"/>
      <c r="R356" s="844"/>
      <c r="S356" s="844"/>
      <c r="T356" s="847"/>
      <c r="U356" s="844"/>
      <c r="V356" s="844"/>
      <c r="W356" s="1069"/>
      <c r="X356" s="1055"/>
    </row>
    <row r="357" spans="3:24" ht="18.75" customHeight="1">
      <c r="C357" s="1052"/>
      <c r="D357" s="857"/>
      <c r="E357" s="982"/>
      <c r="F357" s="857"/>
      <c r="G357" s="863"/>
      <c r="H357" s="1065"/>
      <c r="I357" s="623" t="str">
        <f>IF(【3】見・旅費!I357="","",【3】見・旅費!I357)</f>
        <v/>
      </c>
      <c r="J357" s="623" t="str">
        <f>IF(【3】見・旅費!J357="","",【3】見・旅費!J357)</f>
        <v/>
      </c>
      <c r="K357" s="624" t="str">
        <f>IF(【3】見・旅費!K357="","",【3】見・旅費!K357)</f>
        <v/>
      </c>
      <c r="L357" s="625" t="str">
        <f>IF(【3】見・旅費!L357="","",【3】見・旅費!L357)</f>
        <v/>
      </c>
      <c r="M357" s="626" t="str">
        <f>IF(【3】見・旅費!M357="","",【3】見・旅費!M357)</f>
        <v/>
      </c>
      <c r="N357" s="605" t="str">
        <f>IF(I357="","",(SUM(L357:M357)))</f>
        <v/>
      </c>
      <c r="O357" s="627" t="str">
        <f>IF(【3】見・旅費!O357="","",【3】見・旅費!O357)</f>
        <v/>
      </c>
      <c r="P357" s="607" t="str">
        <f t="shared" si="66"/>
        <v/>
      </c>
      <c r="Q357" s="841"/>
      <c r="R357" s="844"/>
      <c r="S357" s="844"/>
      <c r="T357" s="847"/>
      <c r="U357" s="844"/>
      <c r="V357" s="844"/>
      <c r="W357" s="1069"/>
      <c r="X357" s="1055"/>
    </row>
    <row r="358" spans="3:24" ht="18.75" customHeight="1">
      <c r="C358" s="1052"/>
      <c r="D358" s="857"/>
      <c r="E358" s="982"/>
      <c r="F358" s="857"/>
      <c r="G358" s="863"/>
      <c r="H358" s="1065"/>
      <c r="I358" s="628" t="str">
        <f>IF(【3】見・旅費!I358="","",【3】見・旅費!I358)</f>
        <v/>
      </c>
      <c r="J358" s="628" t="str">
        <f>IF(【3】見・旅費!J358="","",【3】見・旅費!J358)</f>
        <v/>
      </c>
      <c r="K358" s="629" t="str">
        <f>IF(【3】見・旅費!K358="","",【3】見・旅費!K358)</f>
        <v/>
      </c>
      <c r="L358" s="630" t="str">
        <f>IF(【3】見・旅費!L358="","",【3】見・旅費!L358)</f>
        <v/>
      </c>
      <c r="M358" s="631" t="str">
        <f>IF(【3】見・旅費!M358="","",【3】見・旅費!M358)</f>
        <v/>
      </c>
      <c r="N358" s="605" t="str">
        <f>IF(I358="","",(SUM(L358:M358)))</f>
        <v/>
      </c>
      <c r="O358" s="632" t="str">
        <f>IF(【3】見・旅費!O358="","",【3】見・旅費!O358)</f>
        <v/>
      </c>
      <c r="P358" s="607" t="str">
        <f t="shared" si="66"/>
        <v/>
      </c>
      <c r="Q358" s="841"/>
      <c r="R358" s="844"/>
      <c r="S358" s="844"/>
      <c r="T358" s="847"/>
      <c r="U358" s="844"/>
      <c r="V358" s="845"/>
      <c r="W358" s="1069"/>
      <c r="X358" s="1055"/>
    </row>
    <row r="359" spans="3:24" ht="18.75" customHeight="1">
      <c r="C359" s="1053"/>
      <c r="D359" s="858"/>
      <c r="E359" s="983"/>
      <c r="F359" s="858"/>
      <c r="G359" s="864"/>
      <c r="H359" s="1066"/>
      <c r="I359" s="608"/>
      <c r="J359" s="608"/>
      <c r="K359" s="610"/>
      <c r="L359" s="633"/>
      <c r="M359" s="634"/>
      <c r="N359" s="612"/>
      <c r="O359" s="635"/>
      <c r="P359" s="614">
        <f>SUM(P355:P358)</f>
        <v>0</v>
      </c>
      <c r="Q359" s="868"/>
      <c r="R359" s="852"/>
      <c r="S359" s="852"/>
      <c r="T359" s="851"/>
      <c r="U359" s="852"/>
      <c r="V359" s="619">
        <f>IF(P359=0,0,P359*E355)</f>
        <v>0</v>
      </c>
      <c r="W359" s="1069"/>
      <c r="X359" s="1056"/>
    </row>
    <row r="360" spans="3:24" ht="18.75" customHeight="1">
      <c r="C360" s="1051" t="str">
        <f>IF(【3】見・旅費!C360="","",【3】見・旅費!C360)</f>
        <v/>
      </c>
      <c r="D360" s="856"/>
      <c r="E360" s="1067" t="str">
        <f>IF(【3】見・旅費!E360="","",【3】見・旅費!E360)</f>
        <v/>
      </c>
      <c r="F360" s="856"/>
      <c r="G360" s="862"/>
      <c r="H360" s="1063" t="str">
        <f>IF(【3】見・旅費!H360="","",【3】見・旅費!H360)</f>
        <v/>
      </c>
      <c r="I360" s="620" t="str">
        <f>IF(【3】見・旅費!I360="","",【3】見・旅費!I360)</f>
        <v/>
      </c>
      <c r="J360" s="620" t="str">
        <f>IF(【3】見・旅費!J360="","",【3】見・旅費!J360)</f>
        <v/>
      </c>
      <c r="K360" s="638" t="str">
        <f>IF(【3】見・旅費!K360="","",【3】見・旅費!K360)</f>
        <v/>
      </c>
      <c r="L360" s="621" t="str">
        <f>IF(【3】見・旅費!L360="","",【3】見・旅費!L360)</f>
        <v/>
      </c>
      <c r="M360" s="622" t="str">
        <f>IF(【3】見・旅費!M360="","",【3】見・旅費!M360)</f>
        <v/>
      </c>
      <c r="N360" s="599" t="str">
        <f>IF(I360="","",(SUM(L360:M360)))</f>
        <v/>
      </c>
      <c r="O360" s="332" t="str">
        <f>IF(【3】見・旅費!O360="","",【3】見・旅費!O360)</f>
        <v/>
      </c>
      <c r="P360" s="601" t="str">
        <f t="shared" ref="P360:P363" si="67">IF(O360="","",(IF(O360="",0,(N360*O360))))</f>
        <v/>
      </c>
      <c r="Q360" s="840"/>
      <c r="R360" s="843"/>
      <c r="S360" s="843"/>
      <c r="T360" s="846"/>
      <c r="U360" s="843"/>
      <c r="V360" s="843"/>
      <c r="W360" s="1069"/>
      <c r="X360" s="1054" t="str">
        <f>IF(【3】見・旅費!X360="","",【3】見・旅費!X360)</f>
        <v/>
      </c>
    </row>
    <row r="361" spans="3:24" ht="18.75" customHeight="1">
      <c r="C361" s="1052"/>
      <c r="D361" s="857"/>
      <c r="E361" s="982"/>
      <c r="F361" s="857"/>
      <c r="G361" s="863"/>
      <c r="H361" s="1065"/>
      <c r="I361" s="623" t="str">
        <f>IF(【3】見・旅費!I361="","",【3】見・旅費!I361)</f>
        <v/>
      </c>
      <c r="J361" s="623" t="str">
        <f>IF(【3】見・旅費!J361="","",【3】見・旅費!J361)</f>
        <v/>
      </c>
      <c r="K361" s="624" t="str">
        <f>IF(【3】見・旅費!K361="","",【3】見・旅費!K361)</f>
        <v/>
      </c>
      <c r="L361" s="625" t="str">
        <f>IF(【3】見・旅費!L361="","",【3】見・旅費!L361)</f>
        <v/>
      </c>
      <c r="M361" s="626" t="str">
        <f>IF(【3】見・旅費!M361="","",【3】見・旅費!M361)</f>
        <v/>
      </c>
      <c r="N361" s="605" t="str">
        <f>IF(I361="","",(SUM(L361:M361)))</f>
        <v/>
      </c>
      <c r="O361" s="627" t="str">
        <f>IF(【3】見・旅費!O361="","",【3】見・旅費!O361)</f>
        <v/>
      </c>
      <c r="P361" s="607" t="str">
        <f t="shared" si="67"/>
        <v/>
      </c>
      <c r="Q361" s="841"/>
      <c r="R361" s="844"/>
      <c r="S361" s="844"/>
      <c r="T361" s="847"/>
      <c r="U361" s="844"/>
      <c r="V361" s="844"/>
      <c r="W361" s="1069"/>
      <c r="X361" s="1055"/>
    </row>
    <row r="362" spans="3:24" ht="18.75" customHeight="1">
      <c r="C362" s="1052"/>
      <c r="D362" s="857"/>
      <c r="E362" s="982"/>
      <c r="F362" s="857"/>
      <c r="G362" s="863"/>
      <c r="H362" s="1065"/>
      <c r="I362" s="623" t="str">
        <f>IF(【3】見・旅費!I362="","",【3】見・旅費!I362)</f>
        <v/>
      </c>
      <c r="J362" s="623" t="str">
        <f>IF(【3】見・旅費!J362="","",【3】見・旅費!J362)</f>
        <v/>
      </c>
      <c r="K362" s="624" t="str">
        <f>IF(【3】見・旅費!K362="","",【3】見・旅費!K362)</f>
        <v/>
      </c>
      <c r="L362" s="625" t="str">
        <f>IF(【3】見・旅費!L362="","",【3】見・旅費!L362)</f>
        <v/>
      </c>
      <c r="M362" s="626" t="str">
        <f>IF(【3】見・旅費!M362="","",【3】見・旅費!M362)</f>
        <v/>
      </c>
      <c r="N362" s="605" t="str">
        <f>IF(I362="","",(SUM(L362:M362)))</f>
        <v/>
      </c>
      <c r="O362" s="627" t="str">
        <f>IF(【3】見・旅費!O362="","",【3】見・旅費!O362)</f>
        <v/>
      </c>
      <c r="P362" s="607" t="str">
        <f t="shared" si="67"/>
        <v/>
      </c>
      <c r="Q362" s="841"/>
      <c r="R362" s="844"/>
      <c r="S362" s="844"/>
      <c r="T362" s="847"/>
      <c r="U362" s="844"/>
      <c r="V362" s="844"/>
      <c r="W362" s="1069"/>
      <c r="X362" s="1055"/>
    </row>
    <row r="363" spans="3:24" ht="18.75" customHeight="1">
      <c r="C363" s="1052"/>
      <c r="D363" s="857"/>
      <c r="E363" s="982"/>
      <c r="F363" s="857"/>
      <c r="G363" s="863"/>
      <c r="H363" s="1065"/>
      <c r="I363" s="628" t="str">
        <f>IF(【3】見・旅費!I363="","",【3】見・旅費!I363)</f>
        <v/>
      </c>
      <c r="J363" s="628" t="str">
        <f>IF(【3】見・旅費!J363="","",【3】見・旅費!J363)</f>
        <v/>
      </c>
      <c r="K363" s="629" t="str">
        <f>IF(【3】見・旅費!K363="","",【3】見・旅費!K363)</f>
        <v/>
      </c>
      <c r="L363" s="630" t="str">
        <f>IF(【3】見・旅費!L363="","",【3】見・旅費!L363)</f>
        <v/>
      </c>
      <c r="M363" s="631" t="str">
        <f>IF(【3】見・旅費!M363="","",【3】見・旅費!M363)</f>
        <v/>
      </c>
      <c r="N363" s="605" t="str">
        <f>IF(I363="","",(SUM(L363:M363)))</f>
        <v/>
      </c>
      <c r="O363" s="632" t="str">
        <f>IF(【3】見・旅費!O363="","",【3】見・旅費!O363)</f>
        <v/>
      </c>
      <c r="P363" s="607" t="str">
        <f t="shared" si="67"/>
        <v/>
      </c>
      <c r="Q363" s="841"/>
      <c r="R363" s="844"/>
      <c r="S363" s="844"/>
      <c r="T363" s="847"/>
      <c r="U363" s="844"/>
      <c r="V363" s="845"/>
      <c r="W363" s="1069"/>
      <c r="X363" s="1055"/>
    </row>
    <row r="364" spans="3:24" ht="18.75" customHeight="1">
      <c r="C364" s="1053"/>
      <c r="D364" s="858"/>
      <c r="E364" s="983"/>
      <c r="F364" s="858"/>
      <c r="G364" s="864"/>
      <c r="H364" s="1066"/>
      <c r="I364" s="608"/>
      <c r="J364" s="608"/>
      <c r="K364" s="610"/>
      <c r="L364" s="633"/>
      <c r="M364" s="634"/>
      <c r="N364" s="612"/>
      <c r="O364" s="635"/>
      <c r="P364" s="614">
        <f>SUM(P360:P363)</f>
        <v>0</v>
      </c>
      <c r="Q364" s="868"/>
      <c r="R364" s="852"/>
      <c r="S364" s="852"/>
      <c r="T364" s="851"/>
      <c r="U364" s="852"/>
      <c r="V364" s="619">
        <f>IF(P364=0,0,P364*E360)</f>
        <v>0</v>
      </c>
      <c r="W364" s="1069"/>
      <c r="X364" s="1056"/>
    </row>
    <row r="365" spans="3:24" ht="18.75" customHeight="1">
      <c r="C365" s="1051" t="str">
        <f>IF(【3】見・旅費!C365="","",【3】見・旅費!C365)</f>
        <v/>
      </c>
      <c r="D365" s="856"/>
      <c r="E365" s="1067" t="str">
        <f>IF(【3】見・旅費!E365="","",【3】見・旅費!E365)</f>
        <v/>
      </c>
      <c r="F365" s="856"/>
      <c r="G365" s="862"/>
      <c r="H365" s="1063" t="str">
        <f>IF(【3】見・旅費!H365="","",【3】見・旅費!H365)</f>
        <v/>
      </c>
      <c r="I365" s="620" t="str">
        <f>IF(【3】見・旅費!I365="","",【3】見・旅費!I365)</f>
        <v/>
      </c>
      <c r="J365" s="620" t="str">
        <f>IF(【3】見・旅費!J365="","",【3】見・旅費!J365)</f>
        <v/>
      </c>
      <c r="K365" s="638" t="str">
        <f>IF(【3】見・旅費!K365="","",【3】見・旅費!K365)</f>
        <v/>
      </c>
      <c r="L365" s="621" t="str">
        <f>IF(【3】見・旅費!L365="","",【3】見・旅費!L365)</f>
        <v/>
      </c>
      <c r="M365" s="622" t="str">
        <f>IF(【3】見・旅費!M365="","",【3】見・旅費!M365)</f>
        <v/>
      </c>
      <c r="N365" s="599" t="str">
        <f>IF(I365="","",(SUM(L365:M365)))</f>
        <v/>
      </c>
      <c r="O365" s="332" t="str">
        <f>IF(【3】見・旅費!O365="","",【3】見・旅費!O365)</f>
        <v/>
      </c>
      <c r="P365" s="601" t="str">
        <f t="shared" ref="P365:P368" si="68">IF(O365="","",(IF(O365="",0,(N365*O365))))</f>
        <v/>
      </c>
      <c r="Q365" s="840"/>
      <c r="R365" s="843"/>
      <c r="S365" s="843"/>
      <c r="T365" s="846"/>
      <c r="U365" s="843"/>
      <c r="V365" s="843"/>
      <c r="W365" s="1069"/>
      <c r="X365" s="1054" t="str">
        <f>IF(【3】見・旅費!X365="","",【3】見・旅費!X365)</f>
        <v/>
      </c>
    </row>
    <row r="366" spans="3:24" ht="18.75" customHeight="1">
      <c r="C366" s="1052"/>
      <c r="D366" s="857"/>
      <c r="E366" s="982"/>
      <c r="F366" s="857"/>
      <c r="G366" s="863"/>
      <c r="H366" s="1065"/>
      <c r="I366" s="623" t="str">
        <f>IF(【3】見・旅費!I366="","",【3】見・旅費!I366)</f>
        <v/>
      </c>
      <c r="J366" s="623" t="str">
        <f>IF(【3】見・旅費!J366="","",【3】見・旅費!J366)</f>
        <v/>
      </c>
      <c r="K366" s="624" t="str">
        <f>IF(【3】見・旅費!K366="","",【3】見・旅費!K366)</f>
        <v/>
      </c>
      <c r="L366" s="625" t="str">
        <f>IF(【3】見・旅費!L366="","",【3】見・旅費!L366)</f>
        <v/>
      </c>
      <c r="M366" s="626" t="str">
        <f>IF(【3】見・旅費!M366="","",【3】見・旅費!M366)</f>
        <v/>
      </c>
      <c r="N366" s="605" t="str">
        <f>IF(I366="","",(SUM(L366:M366)))</f>
        <v/>
      </c>
      <c r="O366" s="627" t="str">
        <f>IF(【3】見・旅費!O366="","",【3】見・旅費!O366)</f>
        <v/>
      </c>
      <c r="P366" s="607" t="str">
        <f t="shared" si="68"/>
        <v/>
      </c>
      <c r="Q366" s="841"/>
      <c r="R366" s="844"/>
      <c r="S366" s="844"/>
      <c r="T366" s="847"/>
      <c r="U366" s="844"/>
      <c r="V366" s="844"/>
      <c r="W366" s="1069"/>
      <c r="X366" s="1055"/>
    </row>
    <row r="367" spans="3:24" ht="18.75" customHeight="1">
      <c r="C367" s="1052"/>
      <c r="D367" s="857"/>
      <c r="E367" s="982"/>
      <c r="F367" s="857"/>
      <c r="G367" s="863"/>
      <c r="H367" s="1065"/>
      <c r="I367" s="623" t="str">
        <f>IF(【3】見・旅費!I367="","",【3】見・旅費!I367)</f>
        <v/>
      </c>
      <c r="J367" s="623" t="str">
        <f>IF(【3】見・旅費!J367="","",【3】見・旅費!J367)</f>
        <v/>
      </c>
      <c r="K367" s="624" t="str">
        <f>IF(【3】見・旅費!K367="","",【3】見・旅費!K367)</f>
        <v/>
      </c>
      <c r="L367" s="625" t="str">
        <f>IF(【3】見・旅費!L367="","",【3】見・旅費!L367)</f>
        <v/>
      </c>
      <c r="M367" s="626" t="str">
        <f>IF(【3】見・旅費!M367="","",【3】見・旅費!M367)</f>
        <v/>
      </c>
      <c r="N367" s="605" t="str">
        <f>IF(I367="","",(SUM(L367:M367)))</f>
        <v/>
      </c>
      <c r="O367" s="627" t="str">
        <f>IF(【3】見・旅費!O367="","",【3】見・旅費!O367)</f>
        <v/>
      </c>
      <c r="P367" s="607" t="str">
        <f t="shared" si="68"/>
        <v/>
      </c>
      <c r="Q367" s="841"/>
      <c r="R367" s="844"/>
      <c r="S367" s="844"/>
      <c r="T367" s="847"/>
      <c r="U367" s="844"/>
      <c r="V367" s="844"/>
      <c r="W367" s="1069"/>
      <c r="X367" s="1055"/>
    </row>
    <row r="368" spans="3:24" ht="18.75" customHeight="1">
      <c r="C368" s="1052"/>
      <c r="D368" s="857"/>
      <c r="E368" s="982"/>
      <c r="F368" s="857"/>
      <c r="G368" s="863"/>
      <c r="H368" s="1065"/>
      <c r="I368" s="628" t="str">
        <f>IF(【3】見・旅費!I368="","",【3】見・旅費!I368)</f>
        <v/>
      </c>
      <c r="J368" s="628" t="str">
        <f>IF(【3】見・旅費!J368="","",【3】見・旅費!J368)</f>
        <v/>
      </c>
      <c r="K368" s="629" t="str">
        <f>IF(【3】見・旅費!K368="","",【3】見・旅費!K368)</f>
        <v/>
      </c>
      <c r="L368" s="630" t="str">
        <f>IF(【3】見・旅費!L368="","",【3】見・旅費!L368)</f>
        <v/>
      </c>
      <c r="M368" s="631" t="str">
        <f>IF(【3】見・旅費!M368="","",【3】見・旅費!M368)</f>
        <v/>
      </c>
      <c r="N368" s="605" t="str">
        <f>IF(I368="","",(SUM(L368:M368)))</f>
        <v/>
      </c>
      <c r="O368" s="632" t="str">
        <f>IF(【3】見・旅費!O368="","",【3】見・旅費!O368)</f>
        <v/>
      </c>
      <c r="P368" s="607" t="str">
        <f t="shared" si="68"/>
        <v/>
      </c>
      <c r="Q368" s="841"/>
      <c r="R368" s="844"/>
      <c r="S368" s="844"/>
      <c r="T368" s="847"/>
      <c r="U368" s="844"/>
      <c r="V368" s="845"/>
      <c r="W368" s="1069"/>
      <c r="X368" s="1055"/>
    </row>
    <row r="369" spans="3:24" ht="18.75" customHeight="1">
      <c r="C369" s="1053"/>
      <c r="D369" s="858"/>
      <c r="E369" s="983"/>
      <c r="F369" s="858"/>
      <c r="G369" s="864"/>
      <c r="H369" s="1066"/>
      <c r="I369" s="608"/>
      <c r="J369" s="608"/>
      <c r="K369" s="610"/>
      <c r="L369" s="633"/>
      <c r="M369" s="634"/>
      <c r="N369" s="612"/>
      <c r="O369" s="635"/>
      <c r="P369" s="614">
        <f>SUM(P365:P368)</f>
        <v>0</v>
      </c>
      <c r="Q369" s="868"/>
      <c r="R369" s="852"/>
      <c r="S369" s="852"/>
      <c r="T369" s="851"/>
      <c r="U369" s="852"/>
      <c r="V369" s="619">
        <f>IF(P369=0,0,P369*E365)</f>
        <v>0</v>
      </c>
      <c r="W369" s="1069"/>
      <c r="X369" s="1056"/>
    </row>
    <row r="370" spans="3:24" ht="18.75" customHeight="1">
      <c r="C370" s="1051" t="str">
        <f>IF(【3】見・旅費!C370="","",【3】見・旅費!C370)</f>
        <v/>
      </c>
      <c r="D370" s="856"/>
      <c r="E370" s="1067" t="str">
        <f>IF(【3】見・旅費!E370="","",【3】見・旅費!E370)</f>
        <v/>
      </c>
      <c r="F370" s="856"/>
      <c r="G370" s="862"/>
      <c r="H370" s="1063" t="str">
        <f>IF(【3】見・旅費!H370="","",【3】見・旅費!H370)</f>
        <v/>
      </c>
      <c r="I370" s="620" t="str">
        <f>IF(【3】見・旅費!I370="","",【3】見・旅費!I370)</f>
        <v/>
      </c>
      <c r="J370" s="620" t="str">
        <f>IF(【3】見・旅費!J370="","",【3】見・旅費!J370)</f>
        <v/>
      </c>
      <c r="K370" s="638" t="str">
        <f>IF(【3】見・旅費!K370="","",【3】見・旅費!K370)</f>
        <v/>
      </c>
      <c r="L370" s="621" t="str">
        <f>IF(【3】見・旅費!L370="","",【3】見・旅費!L370)</f>
        <v/>
      </c>
      <c r="M370" s="622" t="str">
        <f>IF(【3】見・旅費!M370="","",【3】見・旅費!M370)</f>
        <v/>
      </c>
      <c r="N370" s="599" t="str">
        <f>IF(I370="","",(SUM(L370:M370)))</f>
        <v/>
      </c>
      <c r="O370" s="332" t="str">
        <f>IF(【3】見・旅費!O370="","",【3】見・旅費!O370)</f>
        <v/>
      </c>
      <c r="P370" s="601" t="str">
        <f t="shared" ref="P370:P373" si="69">IF(O370="","",(IF(O370="",0,(N370*O370))))</f>
        <v/>
      </c>
      <c r="Q370" s="840"/>
      <c r="R370" s="843"/>
      <c r="S370" s="843"/>
      <c r="T370" s="846"/>
      <c r="U370" s="843"/>
      <c r="V370" s="843"/>
      <c r="W370" s="1069"/>
      <c r="X370" s="1054" t="str">
        <f>IF(【3】見・旅費!X370="","",【3】見・旅費!X370)</f>
        <v/>
      </c>
    </row>
    <row r="371" spans="3:24" ht="18.75" customHeight="1">
      <c r="C371" s="1052"/>
      <c r="D371" s="857"/>
      <c r="E371" s="982"/>
      <c r="F371" s="857"/>
      <c r="G371" s="863"/>
      <c r="H371" s="1065"/>
      <c r="I371" s="623" t="str">
        <f>IF(【3】見・旅費!I371="","",【3】見・旅費!I371)</f>
        <v/>
      </c>
      <c r="J371" s="623" t="str">
        <f>IF(【3】見・旅費!J371="","",【3】見・旅費!J371)</f>
        <v/>
      </c>
      <c r="K371" s="624" t="str">
        <f>IF(【3】見・旅費!K371="","",【3】見・旅費!K371)</f>
        <v/>
      </c>
      <c r="L371" s="625" t="str">
        <f>IF(【3】見・旅費!L371="","",【3】見・旅費!L371)</f>
        <v/>
      </c>
      <c r="M371" s="626" t="str">
        <f>IF(【3】見・旅費!M371="","",【3】見・旅費!M371)</f>
        <v/>
      </c>
      <c r="N371" s="605" t="str">
        <f>IF(I371="","",(SUM(L371:M371)))</f>
        <v/>
      </c>
      <c r="O371" s="627" t="str">
        <f>IF(【3】見・旅費!O371="","",【3】見・旅費!O371)</f>
        <v/>
      </c>
      <c r="P371" s="607" t="str">
        <f t="shared" si="69"/>
        <v/>
      </c>
      <c r="Q371" s="841"/>
      <c r="R371" s="844"/>
      <c r="S371" s="844"/>
      <c r="T371" s="847"/>
      <c r="U371" s="844"/>
      <c r="V371" s="844"/>
      <c r="W371" s="1069"/>
      <c r="X371" s="1055"/>
    </row>
    <row r="372" spans="3:24" ht="18.75" customHeight="1">
      <c r="C372" s="1052"/>
      <c r="D372" s="857"/>
      <c r="E372" s="982"/>
      <c r="F372" s="857"/>
      <c r="G372" s="863"/>
      <c r="H372" s="1065"/>
      <c r="I372" s="623" t="str">
        <f>IF(【3】見・旅費!I372="","",【3】見・旅費!I372)</f>
        <v/>
      </c>
      <c r="J372" s="623" t="str">
        <f>IF(【3】見・旅費!J372="","",【3】見・旅費!J372)</f>
        <v/>
      </c>
      <c r="K372" s="624" t="str">
        <f>IF(【3】見・旅費!K372="","",【3】見・旅費!K372)</f>
        <v/>
      </c>
      <c r="L372" s="625" t="str">
        <f>IF(【3】見・旅費!L372="","",【3】見・旅費!L372)</f>
        <v/>
      </c>
      <c r="M372" s="626" t="str">
        <f>IF(【3】見・旅費!M372="","",【3】見・旅費!M372)</f>
        <v/>
      </c>
      <c r="N372" s="605" t="str">
        <f>IF(I372="","",(SUM(L372:M372)))</f>
        <v/>
      </c>
      <c r="O372" s="627" t="str">
        <f>IF(【3】見・旅費!O372="","",【3】見・旅費!O372)</f>
        <v/>
      </c>
      <c r="P372" s="607" t="str">
        <f t="shared" si="69"/>
        <v/>
      </c>
      <c r="Q372" s="841"/>
      <c r="R372" s="844"/>
      <c r="S372" s="844"/>
      <c r="T372" s="847"/>
      <c r="U372" s="844"/>
      <c r="V372" s="844"/>
      <c r="W372" s="1069"/>
      <c r="X372" s="1055"/>
    </row>
    <row r="373" spans="3:24" ht="18.75" customHeight="1">
      <c r="C373" s="1052"/>
      <c r="D373" s="857"/>
      <c r="E373" s="982"/>
      <c r="F373" s="857"/>
      <c r="G373" s="863"/>
      <c r="H373" s="1065"/>
      <c r="I373" s="628" t="str">
        <f>IF(【3】見・旅費!I373="","",【3】見・旅費!I373)</f>
        <v/>
      </c>
      <c r="J373" s="628" t="str">
        <f>IF(【3】見・旅費!J373="","",【3】見・旅費!J373)</f>
        <v/>
      </c>
      <c r="K373" s="629" t="str">
        <f>IF(【3】見・旅費!K373="","",【3】見・旅費!K373)</f>
        <v/>
      </c>
      <c r="L373" s="630" t="str">
        <f>IF(【3】見・旅費!L373="","",【3】見・旅費!L373)</f>
        <v/>
      </c>
      <c r="M373" s="631" t="str">
        <f>IF(【3】見・旅費!M373="","",【3】見・旅費!M373)</f>
        <v/>
      </c>
      <c r="N373" s="605" t="str">
        <f>IF(I373="","",(SUM(L373:M373)))</f>
        <v/>
      </c>
      <c r="O373" s="632" t="str">
        <f>IF(【3】見・旅費!O373="","",【3】見・旅費!O373)</f>
        <v/>
      </c>
      <c r="P373" s="607" t="str">
        <f t="shared" si="69"/>
        <v/>
      </c>
      <c r="Q373" s="841"/>
      <c r="R373" s="844"/>
      <c r="S373" s="844"/>
      <c r="T373" s="847"/>
      <c r="U373" s="844"/>
      <c r="V373" s="845"/>
      <c r="W373" s="1069"/>
      <c r="X373" s="1055"/>
    </row>
    <row r="374" spans="3:24" ht="18.75" customHeight="1">
      <c r="C374" s="1053"/>
      <c r="D374" s="858"/>
      <c r="E374" s="983"/>
      <c r="F374" s="858"/>
      <c r="G374" s="864"/>
      <c r="H374" s="1066"/>
      <c r="I374" s="608"/>
      <c r="J374" s="608"/>
      <c r="K374" s="610"/>
      <c r="L374" s="633"/>
      <c r="M374" s="634"/>
      <c r="N374" s="612"/>
      <c r="O374" s="635"/>
      <c r="P374" s="614">
        <f>SUM(P370:P373)</f>
        <v>0</v>
      </c>
      <c r="Q374" s="868"/>
      <c r="R374" s="852"/>
      <c r="S374" s="852"/>
      <c r="T374" s="851"/>
      <c r="U374" s="852"/>
      <c r="V374" s="619">
        <f>IF(P374=0,0,P374*E370)</f>
        <v>0</v>
      </c>
      <c r="W374" s="1069"/>
      <c r="X374" s="1056"/>
    </row>
    <row r="375" spans="3:24" ht="18.75" customHeight="1">
      <c r="C375" s="1051" t="str">
        <f>IF(【3】見・旅費!C375="","",【3】見・旅費!C375)</f>
        <v/>
      </c>
      <c r="D375" s="856"/>
      <c r="E375" s="1067" t="str">
        <f>IF(【3】見・旅費!E375="","",【3】見・旅費!E375)</f>
        <v/>
      </c>
      <c r="F375" s="856"/>
      <c r="G375" s="862"/>
      <c r="H375" s="1063" t="str">
        <f>IF(【3】見・旅費!H375="","",【3】見・旅費!H375)</f>
        <v/>
      </c>
      <c r="I375" s="620" t="str">
        <f>IF(【3】見・旅費!I375="","",【3】見・旅費!I375)</f>
        <v/>
      </c>
      <c r="J375" s="620" t="str">
        <f>IF(【3】見・旅費!J375="","",【3】見・旅費!J375)</f>
        <v/>
      </c>
      <c r="K375" s="638" t="str">
        <f>IF(【3】見・旅費!K375="","",【3】見・旅費!K375)</f>
        <v/>
      </c>
      <c r="L375" s="621" t="str">
        <f>IF(【3】見・旅費!L375="","",【3】見・旅費!L375)</f>
        <v/>
      </c>
      <c r="M375" s="622" t="str">
        <f>IF(【3】見・旅費!M375="","",【3】見・旅費!M375)</f>
        <v/>
      </c>
      <c r="N375" s="599" t="str">
        <f>IF(I375="","",(SUM(L375:M375)))</f>
        <v/>
      </c>
      <c r="O375" s="332" t="str">
        <f>IF(【3】見・旅費!O375="","",【3】見・旅費!O375)</f>
        <v/>
      </c>
      <c r="P375" s="601" t="str">
        <f t="shared" ref="P375:P378" si="70">IF(O375="","",(IF(O375="",0,(N375*O375))))</f>
        <v/>
      </c>
      <c r="Q375" s="840"/>
      <c r="R375" s="843"/>
      <c r="S375" s="843"/>
      <c r="T375" s="846"/>
      <c r="U375" s="843"/>
      <c r="V375" s="843"/>
      <c r="W375" s="1069"/>
      <c r="X375" s="1054" t="str">
        <f>IF(【3】見・旅費!X375="","",【3】見・旅費!X375)</f>
        <v/>
      </c>
    </row>
    <row r="376" spans="3:24" ht="18.75" customHeight="1">
      <c r="C376" s="1052"/>
      <c r="D376" s="857"/>
      <c r="E376" s="982"/>
      <c r="F376" s="857"/>
      <c r="G376" s="863"/>
      <c r="H376" s="1065"/>
      <c r="I376" s="623" t="str">
        <f>IF(【3】見・旅費!I376="","",【3】見・旅費!I376)</f>
        <v/>
      </c>
      <c r="J376" s="623" t="str">
        <f>IF(【3】見・旅費!J376="","",【3】見・旅費!J376)</f>
        <v/>
      </c>
      <c r="K376" s="624" t="str">
        <f>IF(【3】見・旅費!K376="","",【3】見・旅費!K376)</f>
        <v/>
      </c>
      <c r="L376" s="625" t="str">
        <f>IF(【3】見・旅費!L376="","",【3】見・旅費!L376)</f>
        <v/>
      </c>
      <c r="M376" s="626" t="str">
        <f>IF(【3】見・旅費!M376="","",【3】見・旅費!M376)</f>
        <v/>
      </c>
      <c r="N376" s="605" t="str">
        <f>IF(I376="","",(SUM(L376:M376)))</f>
        <v/>
      </c>
      <c r="O376" s="627" t="str">
        <f>IF(【3】見・旅費!O376="","",【3】見・旅費!O376)</f>
        <v/>
      </c>
      <c r="P376" s="607" t="str">
        <f t="shared" si="70"/>
        <v/>
      </c>
      <c r="Q376" s="841"/>
      <c r="R376" s="844"/>
      <c r="S376" s="844"/>
      <c r="T376" s="847"/>
      <c r="U376" s="844"/>
      <c r="V376" s="844"/>
      <c r="W376" s="1069"/>
      <c r="X376" s="1055"/>
    </row>
    <row r="377" spans="3:24" ht="18.75" customHeight="1">
      <c r="C377" s="1052"/>
      <c r="D377" s="857"/>
      <c r="E377" s="982"/>
      <c r="F377" s="857"/>
      <c r="G377" s="863"/>
      <c r="H377" s="1065"/>
      <c r="I377" s="623" t="str">
        <f>IF(【3】見・旅費!I377="","",【3】見・旅費!I377)</f>
        <v/>
      </c>
      <c r="J377" s="623" t="str">
        <f>IF(【3】見・旅費!J377="","",【3】見・旅費!J377)</f>
        <v/>
      </c>
      <c r="K377" s="624" t="str">
        <f>IF(【3】見・旅費!K377="","",【3】見・旅費!K377)</f>
        <v/>
      </c>
      <c r="L377" s="625" t="str">
        <f>IF(【3】見・旅費!L377="","",【3】見・旅費!L377)</f>
        <v/>
      </c>
      <c r="M377" s="626" t="str">
        <f>IF(【3】見・旅費!M377="","",【3】見・旅費!M377)</f>
        <v/>
      </c>
      <c r="N377" s="605" t="str">
        <f>IF(I377="","",(SUM(L377:M377)))</f>
        <v/>
      </c>
      <c r="O377" s="627" t="str">
        <f>IF(【3】見・旅費!O377="","",【3】見・旅費!O377)</f>
        <v/>
      </c>
      <c r="P377" s="607" t="str">
        <f t="shared" si="70"/>
        <v/>
      </c>
      <c r="Q377" s="841"/>
      <c r="R377" s="844"/>
      <c r="S377" s="844"/>
      <c r="T377" s="847"/>
      <c r="U377" s="844"/>
      <c r="V377" s="844"/>
      <c r="W377" s="1069"/>
      <c r="X377" s="1055"/>
    </row>
    <row r="378" spans="3:24" ht="18.75" customHeight="1">
      <c r="C378" s="1052"/>
      <c r="D378" s="857"/>
      <c r="E378" s="982"/>
      <c r="F378" s="857"/>
      <c r="G378" s="863"/>
      <c r="H378" s="1065"/>
      <c r="I378" s="628" t="str">
        <f>IF(【3】見・旅費!I378="","",【3】見・旅費!I378)</f>
        <v/>
      </c>
      <c r="J378" s="628" t="str">
        <f>IF(【3】見・旅費!J378="","",【3】見・旅費!J378)</f>
        <v/>
      </c>
      <c r="K378" s="629" t="str">
        <f>IF(【3】見・旅費!K378="","",【3】見・旅費!K378)</f>
        <v/>
      </c>
      <c r="L378" s="630" t="str">
        <f>IF(【3】見・旅費!L378="","",【3】見・旅費!L378)</f>
        <v/>
      </c>
      <c r="M378" s="631" t="str">
        <f>IF(【3】見・旅費!M378="","",【3】見・旅費!M378)</f>
        <v/>
      </c>
      <c r="N378" s="605" t="str">
        <f>IF(I378="","",(SUM(L378:M378)))</f>
        <v/>
      </c>
      <c r="O378" s="632" t="str">
        <f>IF(【3】見・旅費!O378="","",【3】見・旅費!O378)</f>
        <v/>
      </c>
      <c r="P378" s="607" t="str">
        <f t="shared" si="70"/>
        <v/>
      </c>
      <c r="Q378" s="841"/>
      <c r="R378" s="844"/>
      <c r="S378" s="844"/>
      <c r="T378" s="847"/>
      <c r="U378" s="844"/>
      <c r="V378" s="845"/>
      <c r="W378" s="1069"/>
      <c r="X378" s="1055"/>
    </row>
    <row r="379" spans="3:24" ht="18.75" customHeight="1">
      <c r="C379" s="1053"/>
      <c r="D379" s="858"/>
      <c r="E379" s="983"/>
      <c r="F379" s="858"/>
      <c r="G379" s="864"/>
      <c r="H379" s="1066"/>
      <c r="I379" s="608"/>
      <c r="J379" s="608"/>
      <c r="K379" s="610"/>
      <c r="L379" s="633"/>
      <c r="M379" s="634"/>
      <c r="N379" s="612"/>
      <c r="O379" s="635"/>
      <c r="P379" s="614">
        <f>SUM(P375:P378)</f>
        <v>0</v>
      </c>
      <c r="Q379" s="868"/>
      <c r="R379" s="852"/>
      <c r="S379" s="852"/>
      <c r="T379" s="851"/>
      <c r="U379" s="852"/>
      <c r="V379" s="619">
        <f>IF(P379=0,0,P379*E375)</f>
        <v>0</v>
      </c>
      <c r="W379" s="1069"/>
      <c r="X379" s="1056"/>
    </row>
    <row r="380" spans="3:24" ht="18.75" customHeight="1">
      <c r="C380" s="1051" t="str">
        <f>IF(【3】見・旅費!C380="","",【3】見・旅費!C380)</f>
        <v/>
      </c>
      <c r="D380" s="856"/>
      <c r="E380" s="1067" t="str">
        <f>IF(【3】見・旅費!E380="","",【3】見・旅費!E380)</f>
        <v/>
      </c>
      <c r="F380" s="856"/>
      <c r="G380" s="862"/>
      <c r="H380" s="1063" t="str">
        <f>IF(【3】見・旅費!H380="","",【3】見・旅費!H380)</f>
        <v/>
      </c>
      <c r="I380" s="620" t="str">
        <f>IF(【3】見・旅費!I380="","",【3】見・旅費!I380)</f>
        <v/>
      </c>
      <c r="J380" s="620" t="str">
        <f>IF(【3】見・旅費!J380="","",【3】見・旅費!J380)</f>
        <v/>
      </c>
      <c r="K380" s="638" t="str">
        <f>IF(【3】見・旅費!K380="","",【3】見・旅費!K380)</f>
        <v/>
      </c>
      <c r="L380" s="621" t="str">
        <f>IF(【3】見・旅費!L380="","",【3】見・旅費!L380)</f>
        <v/>
      </c>
      <c r="M380" s="622" t="str">
        <f>IF(【3】見・旅費!M380="","",【3】見・旅費!M380)</f>
        <v/>
      </c>
      <c r="N380" s="599" t="str">
        <f>IF(I380="","",(SUM(L380:M380)))</f>
        <v/>
      </c>
      <c r="O380" s="332" t="str">
        <f>IF(【3】見・旅費!O380="","",【3】見・旅費!O380)</f>
        <v/>
      </c>
      <c r="P380" s="601" t="str">
        <f t="shared" ref="P380:P383" si="71">IF(O380="","",(IF(O380="",0,(N380*O380))))</f>
        <v/>
      </c>
      <c r="Q380" s="840"/>
      <c r="R380" s="843"/>
      <c r="S380" s="843"/>
      <c r="T380" s="846"/>
      <c r="U380" s="843"/>
      <c r="V380" s="843"/>
      <c r="W380" s="1069"/>
      <c r="X380" s="1054" t="str">
        <f>IF(【3】見・旅費!X380="","",【3】見・旅費!X380)</f>
        <v/>
      </c>
    </row>
    <row r="381" spans="3:24" ht="18.75" customHeight="1">
      <c r="C381" s="1052"/>
      <c r="D381" s="857"/>
      <c r="E381" s="982"/>
      <c r="F381" s="857"/>
      <c r="G381" s="863"/>
      <c r="H381" s="1065"/>
      <c r="I381" s="623" t="str">
        <f>IF(【3】見・旅費!I381="","",【3】見・旅費!I381)</f>
        <v/>
      </c>
      <c r="J381" s="623" t="str">
        <f>IF(【3】見・旅費!J381="","",【3】見・旅費!J381)</f>
        <v/>
      </c>
      <c r="K381" s="624" t="str">
        <f>IF(【3】見・旅費!K381="","",【3】見・旅費!K381)</f>
        <v/>
      </c>
      <c r="L381" s="625" t="str">
        <f>IF(【3】見・旅費!L381="","",【3】見・旅費!L381)</f>
        <v/>
      </c>
      <c r="M381" s="626" t="str">
        <f>IF(【3】見・旅費!M381="","",【3】見・旅費!M381)</f>
        <v/>
      </c>
      <c r="N381" s="605" t="str">
        <f>IF(I381="","",(SUM(L381:M381)))</f>
        <v/>
      </c>
      <c r="O381" s="627" t="str">
        <f>IF(【3】見・旅費!O381="","",【3】見・旅費!O381)</f>
        <v/>
      </c>
      <c r="P381" s="607" t="str">
        <f t="shared" si="71"/>
        <v/>
      </c>
      <c r="Q381" s="841"/>
      <c r="R381" s="844"/>
      <c r="S381" s="844"/>
      <c r="T381" s="847"/>
      <c r="U381" s="844"/>
      <c r="V381" s="844"/>
      <c r="W381" s="1069"/>
      <c r="X381" s="1055"/>
    </row>
    <row r="382" spans="3:24" ht="18.75" customHeight="1">
      <c r="C382" s="1052"/>
      <c r="D382" s="857"/>
      <c r="E382" s="982"/>
      <c r="F382" s="857"/>
      <c r="G382" s="863"/>
      <c r="H382" s="1065"/>
      <c r="I382" s="623" t="str">
        <f>IF(【3】見・旅費!I382="","",【3】見・旅費!I382)</f>
        <v/>
      </c>
      <c r="J382" s="623" t="str">
        <f>IF(【3】見・旅費!J382="","",【3】見・旅費!J382)</f>
        <v/>
      </c>
      <c r="K382" s="624" t="str">
        <f>IF(【3】見・旅費!K382="","",【3】見・旅費!K382)</f>
        <v/>
      </c>
      <c r="L382" s="625" t="str">
        <f>IF(【3】見・旅費!L382="","",【3】見・旅費!L382)</f>
        <v/>
      </c>
      <c r="M382" s="626" t="str">
        <f>IF(【3】見・旅費!M382="","",【3】見・旅費!M382)</f>
        <v/>
      </c>
      <c r="N382" s="605" t="str">
        <f>IF(I382="","",(SUM(L382:M382)))</f>
        <v/>
      </c>
      <c r="O382" s="627" t="str">
        <f>IF(【3】見・旅費!O382="","",【3】見・旅費!O382)</f>
        <v/>
      </c>
      <c r="P382" s="607" t="str">
        <f t="shared" si="71"/>
        <v/>
      </c>
      <c r="Q382" s="841"/>
      <c r="R382" s="844"/>
      <c r="S382" s="844"/>
      <c r="T382" s="847"/>
      <c r="U382" s="844"/>
      <c r="V382" s="844"/>
      <c r="W382" s="1069"/>
      <c r="X382" s="1055"/>
    </row>
    <row r="383" spans="3:24" ht="18.75" customHeight="1">
      <c r="C383" s="1052"/>
      <c r="D383" s="857"/>
      <c r="E383" s="982"/>
      <c r="F383" s="857"/>
      <c r="G383" s="863"/>
      <c r="H383" s="1065"/>
      <c r="I383" s="628" t="str">
        <f>IF(【3】見・旅費!I383="","",【3】見・旅費!I383)</f>
        <v/>
      </c>
      <c r="J383" s="628" t="str">
        <f>IF(【3】見・旅費!J383="","",【3】見・旅費!J383)</f>
        <v/>
      </c>
      <c r="K383" s="629" t="str">
        <f>IF(【3】見・旅費!K383="","",【3】見・旅費!K383)</f>
        <v/>
      </c>
      <c r="L383" s="630" t="str">
        <f>IF(【3】見・旅費!L383="","",【3】見・旅費!L383)</f>
        <v/>
      </c>
      <c r="M383" s="631" t="str">
        <f>IF(【3】見・旅費!M383="","",【3】見・旅費!M383)</f>
        <v/>
      </c>
      <c r="N383" s="605" t="str">
        <f>IF(I383="","",(SUM(L383:M383)))</f>
        <v/>
      </c>
      <c r="O383" s="632" t="str">
        <f>IF(【3】見・旅費!O383="","",【3】見・旅費!O383)</f>
        <v/>
      </c>
      <c r="P383" s="607" t="str">
        <f t="shared" si="71"/>
        <v/>
      </c>
      <c r="Q383" s="841"/>
      <c r="R383" s="844"/>
      <c r="S383" s="844"/>
      <c r="T383" s="847"/>
      <c r="U383" s="844"/>
      <c r="V383" s="845"/>
      <c r="W383" s="1069"/>
      <c r="X383" s="1055"/>
    </row>
    <row r="384" spans="3:24" ht="18.75" customHeight="1">
      <c r="C384" s="1053"/>
      <c r="D384" s="858"/>
      <c r="E384" s="983"/>
      <c r="F384" s="858"/>
      <c r="G384" s="864"/>
      <c r="H384" s="1066"/>
      <c r="I384" s="608"/>
      <c r="J384" s="608"/>
      <c r="K384" s="610"/>
      <c r="L384" s="633"/>
      <c r="M384" s="634"/>
      <c r="N384" s="612"/>
      <c r="O384" s="635"/>
      <c r="P384" s="614">
        <f>SUM(P380:P383)</f>
        <v>0</v>
      </c>
      <c r="Q384" s="868"/>
      <c r="R384" s="852"/>
      <c r="S384" s="852"/>
      <c r="T384" s="851"/>
      <c r="U384" s="852"/>
      <c r="V384" s="619">
        <f>IF(P384=0,0,P384*E380)</f>
        <v>0</v>
      </c>
      <c r="W384" s="1069"/>
      <c r="X384" s="1056"/>
    </row>
    <row r="385" spans="3:24" ht="18.75" customHeight="1">
      <c r="C385" s="1051" t="str">
        <f>IF(【3】見・旅費!C385="","",【3】見・旅費!C385)</f>
        <v/>
      </c>
      <c r="D385" s="856"/>
      <c r="E385" s="1067" t="str">
        <f>IF(【3】見・旅費!E385="","",【3】見・旅費!E385)</f>
        <v/>
      </c>
      <c r="F385" s="856"/>
      <c r="G385" s="862"/>
      <c r="H385" s="1063" t="str">
        <f>IF(【3】見・旅費!H385="","",【3】見・旅費!H385)</f>
        <v/>
      </c>
      <c r="I385" s="620" t="str">
        <f>IF(【3】見・旅費!I385="","",【3】見・旅費!I385)</f>
        <v/>
      </c>
      <c r="J385" s="620" t="str">
        <f>IF(【3】見・旅費!J385="","",【3】見・旅費!J385)</f>
        <v/>
      </c>
      <c r="K385" s="638" t="str">
        <f>IF(【3】見・旅費!K385="","",【3】見・旅費!K385)</f>
        <v/>
      </c>
      <c r="L385" s="621" t="str">
        <f>IF(【3】見・旅費!L385="","",【3】見・旅費!L385)</f>
        <v/>
      </c>
      <c r="M385" s="622" t="str">
        <f>IF(【3】見・旅費!M385="","",【3】見・旅費!M385)</f>
        <v/>
      </c>
      <c r="N385" s="599" t="str">
        <f>IF(I385="","",(SUM(L385:M385)))</f>
        <v/>
      </c>
      <c r="O385" s="332" t="str">
        <f>IF(【3】見・旅費!O385="","",【3】見・旅費!O385)</f>
        <v/>
      </c>
      <c r="P385" s="601" t="str">
        <f t="shared" ref="P385:P388" si="72">IF(O385="","",(IF(O385="",0,(N385*O385))))</f>
        <v/>
      </c>
      <c r="Q385" s="840"/>
      <c r="R385" s="843"/>
      <c r="S385" s="843"/>
      <c r="T385" s="846"/>
      <c r="U385" s="843"/>
      <c r="V385" s="843"/>
      <c r="W385" s="1069"/>
      <c r="X385" s="1054" t="str">
        <f>IF(【3】見・旅費!X385="","",【3】見・旅費!X385)</f>
        <v/>
      </c>
    </row>
    <row r="386" spans="3:24" ht="18.75" customHeight="1">
      <c r="C386" s="1052"/>
      <c r="D386" s="857"/>
      <c r="E386" s="982"/>
      <c r="F386" s="857"/>
      <c r="G386" s="863"/>
      <c r="H386" s="1065"/>
      <c r="I386" s="623" t="str">
        <f>IF(【3】見・旅費!I386="","",【3】見・旅費!I386)</f>
        <v/>
      </c>
      <c r="J386" s="623" t="str">
        <f>IF(【3】見・旅費!J386="","",【3】見・旅費!J386)</f>
        <v/>
      </c>
      <c r="K386" s="624" t="str">
        <f>IF(【3】見・旅費!K386="","",【3】見・旅費!K386)</f>
        <v/>
      </c>
      <c r="L386" s="625" t="str">
        <f>IF(【3】見・旅費!L386="","",【3】見・旅費!L386)</f>
        <v/>
      </c>
      <c r="M386" s="626" t="str">
        <f>IF(【3】見・旅費!M386="","",【3】見・旅費!M386)</f>
        <v/>
      </c>
      <c r="N386" s="605" t="str">
        <f>IF(I386="","",(SUM(L386:M386)))</f>
        <v/>
      </c>
      <c r="O386" s="627" t="str">
        <f>IF(【3】見・旅費!O386="","",【3】見・旅費!O386)</f>
        <v/>
      </c>
      <c r="P386" s="607" t="str">
        <f t="shared" si="72"/>
        <v/>
      </c>
      <c r="Q386" s="841"/>
      <c r="R386" s="844"/>
      <c r="S386" s="844"/>
      <c r="T386" s="847"/>
      <c r="U386" s="844"/>
      <c r="V386" s="844"/>
      <c r="W386" s="1069"/>
      <c r="X386" s="1055"/>
    </row>
    <row r="387" spans="3:24" ht="18.75" customHeight="1">
      <c r="C387" s="1052"/>
      <c r="D387" s="857"/>
      <c r="E387" s="982"/>
      <c r="F387" s="857"/>
      <c r="G387" s="863"/>
      <c r="H387" s="1065"/>
      <c r="I387" s="623" t="str">
        <f>IF(【3】見・旅費!I387="","",【3】見・旅費!I387)</f>
        <v/>
      </c>
      <c r="J387" s="623" t="str">
        <f>IF(【3】見・旅費!J387="","",【3】見・旅費!J387)</f>
        <v/>
      </c>
      <c r="K387" s="624" t="str">
        <f>IF(【3】見・旅費!K387="","",【3】見・旅費!K387)</f>
        <v/>
      </c>
      <c r="L387" s="625" t="str">
        <f>IF(【3】見・旅費!L387="","",【3】見・旅費!L387)</f>
        <v/>
      </c>
      <c r="M387" s="626" t="str">
        <f>IF(【3】見・旅費!M387="","",【3】見・旅費!M387)</f>
        <v/>
      </c>
      <c r="N387" s="605" t="str">
        <f>IF(I387="","",(SUM(L387:M387)))</f>
        <v/>
      </c>
      <c r="O387" s="627" t="str">
        <f>IF(【3】見・旅費!O387="","",【3】見・旅費!O387)</f>
        <v/>
      </c>
      <c r="P387" s="607" t="str">
        <f t="shared" si="72"/>
        <v/>
      </c>
      <c r="Q387" s="841"/>
      <c r="R387" s="844"/>
      <c r="S387" s="844"/>
      <c r="T387" s="847"/>
      <c r="U387" s="844"/>
      <c r="V387" s="844"/>
      <c r="W387" s="1069"/>
      <c r="X387" s="1055"/>
    </row>
    <row r="388" spans="3:24" ht="18.75" customHeight="1">
      <c r="C388" s="1052"/>
      <c r="D388" s="857"/>
      <c r="E388" s="982"/>
      <c r="F388" s="857"/>
      <c r="G388" s="863"/>
      <c r="H388" s="1065"/>
      <c r="I388" s="628" t="str">
        <f>IF(【3】見・旅費!I388="","",【3】見・旅費!I388)</f>
        <v/>
      </c>
      <c r="J388" s="628" t="str">
        <f>IF(【3】見・旅費!J388="","",【3】見・旅費!J388)</f>
        <v/>
      </c>
      <c r="K388" s="629" t="str">
        <f>IF(【3】見・旅費!K388="","",【3】見・旅費!K388)</f>
        <v/>
      </c>
      <c r="L388" s="630" t="str">
        <f>IF(【3】見・旅費!L388="","",【3】見・旅費!L388)</f>
        <v/>
      </c>
      <c r="M388" s="631" t="str">
        <f>IF(【3】見・旅費!M388="","",【3】見・旅費!M388)</f>
        <v/>
      </c>
      <c r="N388" s="605" t="str">
        <f>IF(I388="","",(SUM(L388:M388)))</f>
        <v/>
      </c>
      <c r="O388" s="632" t="str">
        <f>IF(【3】見・旅費!O388="","",【3】見・旅費!O388)</f>
        <v/>
      </c>
      <c r="P388" s="607" t="str">
        <f t="shared" si="72"/>
        <v/>
      </c>
      <c r="Q388" s="841"/>
      <c r="R388" s="844"/>
      <c r="S388" s="844"/>
      <c r="T388" s="847"/>
      <c r="U388" s="844"/>
      <c r="V388" s="845"/>
      <c r="W388" s="1069"/>
      <c r="X388" s="1055"/>
    </row>
    <row r="389" spans="3:24" ht="18.75" customHeight="1">
      <c r="C389" s="1053"/>
      <c r="D389" s="858"/>
      <c r="E389" s="983"/>
      <c r="F389" s="858"/>
      <c r="G389" s="864"/>
      <c r="H389" s="1066"/>
      <c r="I389" s="608"/>
      <c r="J389" s="608"/>
      <c r="K389" s="610"/>
      <c r="L389" s="633"/>
      <c r="M389" s="634"/>
      <c r="N389" s="612"/>
      <c r="O389" s="635"/>
      <c r="P389" s="614">
        <f>SUM(P385:P388)</f>
        <v>0</v>
      </c>
      <c r="Q389" s="868"/>
      <c r="R389" s="852"/>
      <c r="S389" s="852"/>
      <c r="T389" s="851"/>
      <c r="U389" s="852"/>
      <c r="V389" s="619">
        <f>IF(P389=0,0,P389*E385)</f>
        <v>0</v>
      </c>
      <c r="W389" s="1069"/>
      <c r="X389" s="1056"/>
    </row>
    <row r="390" spans="3:24" ht="18.75" customHeight="1">
      <c r="C390" s="1051" t="str">
        <f>IF(【3】見・旅費!C390="","",【3】見・旅費!C390)</f>
        <v/>
      </c>
      <c r="D390" s="856"/>
      <c r="E390" s="1067" t="str">
        <f>IF(【3】見・旅費!E390="","",【3】見・旅費!E390)</f>
        <v/>
      </c>
      <c r="F390" s="856"/>
      <c r="G390" s="862"/>
      <c r="H390" s="1063" t="str">
        <f>IF(【3】見・旅費!H390="","",【3】見・旅費!H390)</f>
        <v/>
      </c>
      <c r="I390" s="620" t="str">
        <f>IF(【3】見・旅費!I390="","",【3】見・旅費!I390)</f>
        <v/>
      </c>
      <c r="J390" s="620" t="str">
        <f>IF(【3】見・旅費!J390="","",【3】見・旅費!J390)</f>
        <v/>
      </c>
      <c r="K390" s="638" t="str">
        <f>IF(【3】見・旅費!K390="","",【3】見・旅費!K390)</f>
        <v/>
      </c>
      <c r="L390" s="621" t="str">
        <f>IF(【3】見・旅費!L390="","",【3】見・旅費!L390)</f>
        <v/>
      </c>
      <c r="M390" s="622" t="str">
        <f>IF(【3】見・旅費!M390="","",【3】見・旅費!M390)</f>
        <v/>
      </c>
      <c r="N390" s="599" t="str">
        <f>IF(I390="","",(SUM(L390:M390)))</f>
        <v/>
      </c>
      <c r="O390" s="332" t="str">
        <f>IF(【3】見・旅費!O390="","",【3】見・旅費!O390)</f>
        <v/>
      </c>
      <c r="P390" s="601" t="str">
        <f t="shared" ref="P390:P393" si="73">IF(O390="","",(IF(O390="",0,(N390*O390))))</f>
        <v/>
      </c>
      <c r="Q390" s="840"/>
      <c r="R390" s="843"/>
      <c r="S390" s="843"/>
      <c r="T390" s="846"/>
      <c r="U390" s="843"/>
      <c r="V390" s="843"/>
      <c r="W390" s="1069"/>
      <c r="X390" s="1054" t="str">
        <f>IF(【3】見・旅費!X390="","",【3】見・旅費!X390)</f>
        <v/>
      </c>
    </row>
    <row r="391" spans="3:24" ht="18.75" customHeight="1">
      <c r="C391" s="1052"/>
      <c r="D391" s="857"/>
      <c r="E391" s="982"/>
      <c r="F391" s="857"/>
      <c r="G391" s="863"/>
      <c r="H391" s="1065"/>
      <c r="I391" s="623" t="str">
        <f>IF(【3】見・旅費!I391="","",【3】見・旅費!I391)</f>
        <v/>
      </c>
      <c r="J391" s="623" t="str">
        <f>IF(【3】見・旅費!J391="","",【3】見・旅費!J391)</f>
        <v/>
      </c>
      <c r="K391" s="624" t="str">
        <f>IF(【3】見・旅費!K391="","",【3】見・旅費!K391)</f>
        <v/>
      </c>
      <c r="L391" s="625" t="str">
        <f>IF(【3】見・旅費!L391="","",【3】見・旅費!L391)</f>
        <v/>
      </c>
      <c r="M391" s="626" t="str">
        <f>IF(【3】見・旅費!M391="","",【3】見・旅費!M391)</f>
        <v/>
      </c>
      <c r="N391" s="605" t="str">
        <f>IF(I391="","",(SUM(L391:M391)))</f>
        <v/>
      </c>
      <c r="O391" s="627" t="str">
        <f>IF(【3】見・旅費!O391="","",【3】見・旅費!O391)</f>
        <v/>
      </c>
      <c r="P391" s="607" t="str">
        <f t="shared" si="73"/>
        <v/>
      </c>
      <c r="Q391" s="841"/>
      <c r="R391" s="844"/>
      <c r="S391" s="844"/>
      <c r="T391" s="847"/>
      <c r="U391" s="844"/>
      <c r="V391" s="844"/>
      <c r="W391" s="1069"/>
      <c r="X391" s="1055"/>
    </row>
    <row r="392" spans="3:24" ht="18.75" customHeight="1">
      <c r="C392" s="1052"/>
      <c r="D392" s="857"/>
      <c r="E392" s="982"/>
      <c r="F392" s="857"/>
      <c r="G392" s="863"/>
      <c r="H392" s="1065"/>
      <c r="I392" s="623" t="str">
        <f>IF(【3】見・旅費!I392="","",【3】見・旅費!I392)</f>
        <v/>
      </c>
      <c r="J392" s="623" t="str">
        <f>IF(【3】見・旅費!J392="","",【3】見・旅費!J392)</f>
        <v/>
      </c>
      <c r="K392" s="624" t="str">
        <f>IF(【3】見・旅費!K392="","",【3】見・旅費!K392)</f>
        <v/>
      </c>
      <c r="L392" s="625" t="str">
        <f>IF(【3】見・旅費!L392="","",【3】見・旅費!L392)</f>
        <v/>
      </c>
      <c r="M392" s="626" t="str">
        <f>IF(【3】見・旅費!M392="","",【3】見・旅費!M392)</f>
        <v/>
      </c>
      <c r="N392" s="605" t="str">
        <f>IF(I392="","",(SUM(L392:M392)))</f>
        <v/>
      </c>
      <c r="O392" s="627" t="str">
        <f>IF(【3】見・旅費!O392="","",【3】見・旅費!O392)</f>
        <v/>
      </c>
      <c r="P392" s="607" t="str">
        <f t="shared" si="73"/>
        <v/>
      </c>
      <c r="Q392" s="841"/>
      <c r="R392" s="844"/>
      <c r="S392" s="844"/>
      <c r="T392" s="847"/>
      <c r="U392" s="844"/>
      <c r="V392" s="844"/>
      <c r="W392" s="1069"/>
      <c r="X392" s="1055"/>
    </row>
    <row r="393" spans="3:24" ht="18.75" customHeight="1">
      <c r="C393" s="1052"/>
      <c r="D393" s="857"/>
      <c r="E393" s="982"/>
      <c r="F393" s="857"/>
      <c r="G393" s="863"/>
      <c r="H393" s="1065"/>
      <c r="I393" s="628" t="str">
        <f>IF(【3】見・旅費!I393="","",【3】見・旅費!I393)</f>
        <v/>
      </c>
      <c r="J393" s="628" t="str">
        <f>IF(【3】見・旅費!J393="","",【3】見・旅費!J393)</f>
        <v/>
      </c>
      <c r="K393" s="629" t="str">
        <f>IF(【3】見・旅費!K393="","",【3】見・旅費!K393)</f>
        <v/>
      </c>
      <c r="L393" s="630" t="str">
        <f>IF(【3】見・旅費!L393="","",【3】見・旅費!L393)</f>
        <v/>
      </c>
      <c r="M393" s="631" t="str">
        <f>IF(【3】見・旅費!M393="","",【3】見・旅費!M393)</f>
        <v/>
      </c>
      <c r="N393" s="605" t="str">
        <f>IF(I393="","",(SUM(L393:M393)))</f>
        <v/>
      </c>
      <c r="O393" s="632" t="str">
        <f>IF(【3】見・旅費!O393="","",【3】見・旅費!O393)</f>
        <v/>
      </c>
      <c r="P393" s="607" t="str">
        <f t="shared" si="73"/>
        <v/>
      </c>
      <c r="Q393" s="841"/>
      <c r="R393" s="844"/>
      <c r="S393" s="844"/>
      <c r="T393" s="847"/>
      <c r="U393" s="844"/>
      <c r="V393" s="845"/>
      <c r="W393" s="1069"/>
      <c r="X393" s="1055"/>
    </row>
    <row r="394" spans="3:24" ht="18.75" customHeight="1">
      <c r="C394" s="1053"/>
      <c r="D394" s="858"/>
      <c r="E394" s="983"/>
      <c r="F394" s="858"/>
      <c r="G394" s="864"/>
      <c r="H394" s="1066"/>
      <c r="I394" s="608"/>
      <c r="J394" s="608"/>
      <c r="K394" s="610"/>
      <c r="L394" s="633"/>
      <c r="M394" s="634"/>
      <c r="N394" s="612"/>
      <c r="O394" s="635"/>
      <c r="P394" s="614">
        <f>SUM(P390:P393)</f>
        <v>0</v>
      </c>
      <c r="Q394" s="868"/>
      <c r="R394" s="852"/>
      <c r="S394" s="852"/>
      <c r="T394" s="851"/>
      <c r="U394" s="852"/>
      <c r="V394" s="619">
        <f>IF(P394=0,0,P394*E390)</f>
        <v>0</v>
      </c>
      <c r="W394" s="1069"/>
      <c r="X394" s="1056"/>
    </row>
    <row r="395" spans="3:24" ht="18.75" customHeight="1">
      <c r="C395" s="1051" t="str">
        <f>IF(【3】見・旅費!C395="","",【3】見・旅費!C395)</f>
        <v/>
      </c>
      <c r="D395" s="856"/>
      <c r="E395" s="1067" t="str">
        <f>IF(【3】見・旅費!E395="","",【3】見・旅費!E395)</f>
        <v/>
      </c>
      <c r="F395" s="856"/>
      <c r="G395" s="862"/>
      <c r="H395" s="1063" t="str">
        <f>IF(【3】見・旅費!H395="","",【3】見・旅費!H395)</f>
        <v/>
      </c>
      <c r="I395" s="620" t="str">
        <f>IF(【3】見・旅費!I395="","",【3】見・旅費!I395)</f>
        <v/>
      </c>
      <c r="J395" s="620" t="str">
        <f>IF(【3】見・旅費!J395="","",【3】見・旅費!J395)</f>
        <v/>
      </c>
      <c r="K395" s="638" t="str">
        <f>IF(【3】見・旅費!K395="","",【3】見・旅費!K395)</f>
        <v/>
      </c>
      <c r="L395" s="621" t="str">
        <f>IF(【3】見・旅費!L395="","",【3】見・旅費!L395)</f>
        <v/>
      </c>
      <c r="M395" s="622" t="str">
        <f>IF(【3】見・旅費!M395="","",【3】見・旅費!M395)</f>
        <v/>
      </c>
      <c r="N395" s="599" t="str">
        <f>IF(I395="","",(SUM(L395:M395)))</f>
        <v/>
      </c>
      <c r="O395" s="332" t="str">
        <f>IF(【3】見・旅費!O395="","",【3】見・旅費!O395)</f>
        <v/>
      </c>
      <c r="P395" s="601" t="str">
        <f t="shared" ref="P395:P398" si="74">IF(O395="","",(IF(O395="",0,(N395*O395))))</f>
        <v/>
      </c>
      <c r="Q395" s="840"/>
      <c r="R395" s="843"/>
      <c r="S395" s="843"/>
      <c r="T395" s="846"/>
      <c r="U395" s="843"/>
      <c r="V395" s="843"/>
      <c r="W395" s="1069"/>
      <c r="X395" s="1054" t="str">
        <f>IF(【3】見・旅費!X395="","",【3】見・旅費!X395)</f>
        <v/>
      </c>
    </row>
    <row r="396" spans="3:24" ht="18.75" customHeight="1">
      <c r="C396" s="1052"/>
      <c r="D396" s="857"/>
      <c r="E396" s="982"/>
      <c r="F396" s="857"/>
      <c r="G396" s="863"/>
      <c r="H396" s="1065"/>
      <c r="I396" s="623" t="str">
        <f>IF(【3】見・旅費!I396="","",【3】見・旅費!I396)</f>
        <v/>
      </c>
      <c r="J396" s="623" t="str">
        <f>IF(【3】見・旅費!J396="","",【3】見・旅費!J396)</f>
        <v/>
      </c>
      <c r="K396" s="624" t="str">
        <f>IF(【3】見・旅費!K396="","",【3】見・旅費!K396)</f>
        <v/>
      </c>
      <c r="L396" s="625" t="str">
        <f>IF(【3】見・旅費!L396="","",【3】見・旅費!L396)</f>
        <v/>
      </c>
      <c r="M396" s="626" t="str">
        <f>IF(【3】見・旅費!M396="","",【3】見・旅費!M396)</f>
        <v/>
      </c>
      <c r="N396" s="605" t="str">
        <f>IF(I396="","",(SUM(L396:M396)))</f>
        <v/>
      </c>
      <c r="O396" s="627" t="str">
        <f>IF(【3】見・旅費!O396="","",【3】見・旅費!O396)</f>
        <v/>
      </c>
      <c r="P396" s="607" t="str">
        <f t="shared" si="74"/>
        <v/>
      </c>
      <c r="Q396" s="841"/>
      <c r="R396" s="844"/>
      <c r="S396" s="844"/>
      <c r="T396" s="847"/>
      <c r="U396" s="844"/>
      <c r="V396" s="844"/>
      <c r="W396" s="1069"/>
      <c r="X396" s="1055"/>
    </row>
    <row r="397" spans="3:24" ht="18.75" customHeight="1">
      <c r="C397" s="1052"/>
      <c r="D397" s="857"/>
      <c r="E397" s="982"/>
      <c r="F397" s="857"/>
      <c r="G397" s="863"/>
      <c r="H397" s="1065"/>
      <c r="I397" s="623" t="str">
        <f>IF(【3】見・旅費!I397="","",【3】見・旅費!I397)</f>
        <v/>
      </c>
      <c r="J397" s="623" t="str">
        <f>IF(【3】見・旅費!J397="","",【3】見・旅費!J397)</f>
        <v/>
      </c>
      <c r="K397" s="624" t="str">
        <f>IF(【3】見・旅費!K397="","",【3】見・旅費!K397)</f>
        <v/>
      </c>
      <c r="L397" s="625" t="str">
        <f>IF(【3】見・旅費!L397="","",【3】見・旅費!L397)</f>
        <v/>
      </c>
      <c r="M397" s="626" t="str">
        <f>IF(【3】見・旅費!M397="","",【3】見・旅費!M397)</f>
        <v/>
      </c>
      <c r="N397" s="605" t="str">
        <f>IF(I397="","",(SUM(L397:M397)))</f>
        <v/>
      </c>
      <c r="O397" s="627" t="str">
        <f>IF(【3】見・旅費!O397="","",【3】見・旅費!O397)</f>
        <v/>
      </c>
      <c r="P397" s="607" t="str">
        <f t="shared" si="74"/>
        <v/>
      </c>
      <c r="Q397" s="841"/>
      <c r="R397" s="844"/>
      <c r="S397" s="844"/>
      <c r="T397" s="847"/>
      <c r="U397" s="844"/>
      <c r="V397" s="844"/>
      <c r="W397" s="1069"/>
      <c r="X397" s="1055"/>
    </row>
    <row r="398" spans="3:24" ht="18.75" customHeight="1">
      <c r="C398" s="1052"/>
      <c r="D398" s="857"/>
      <c r="E398" s="982"/>
      <c r="F398" s="857"/>
      <c r="G398" s="863"/>
      <c r="H398" s="1065"/>
      <c r="I398" s="628" t="str">
        <f>IF(【3】見・旅費!I398="","",【3】見・旅費!I398)</f>
        <v/>
      </c>
      <c r="J398" s="628" t="str">
        <f>IF(【3】見・旅費!J398="","",【3】見・旅費!J398)</f>
        <v/>
      </c>
      <c r="K398" s="629" t="str">
        <f>IF(【3】見・旅費!K398="","",【3】見・旅費!K398)</f>
        <v/>
      </c>
      <c r="L398" s="630" t="str">
        <f>IF(【3】見・旅費!L398="","",【3】見・旅費!L398)</f>
        <v/>
      </c>
      <c r="M398" s="631" t="str">
        <f>IF(【3】見・旅費!M398="","",【3】見・旅費!M398)</f>
        <v/>
      </c>
      <c r="N398" s="605" t="str">
        <f>IF(I398="","",(SUM(L398:M398)))</f>
        <v/>
      </c>
      <c r="O398" s="632" t="str">
        <f>IF(【3】見・旅費!O398="","",【3】見・旅費!O398)</f>
        <v/>
      </c>
      <c r="P398" s="607" t="str">
        <f t="shared" si="74"/>
        <v/>
      </c>
      <c r="Q398" s="841"/>
      <c r="R398" s="844"/>
      <c r="S398" s="844"/>
      <c r="T398" s="847"/>
      <c r="U398" s="844"/>
      <c r="V398" s="845"/>
      <c r="W398" s="1069"/>
      <c r="X398" s="1055"/>
    </row>
    <row r="399" spans="3:24" ht="18.75" customHeight="1">
      <c r="C399" s="1053"/>
      <c r="D399" s="858"/>
      <c r="E399" s="983"/>
      <c r="F399" s="858"/>
      <c r="G399" s="864"/>
      <c r="H399" s="1066"/>
      <c r="I399" s="608"/>
      <c r="J399" s="608"/>
      <c r="K399" s="610"/>
      <c r="L399" s="633"/>
      <c r="M399" s="634"/>
      <c r="N399" s="612"/>
      <c r="O399" s="635"/>
      <c r="P399" s="614">
        <f>SUM(P395:P398)</f>
        <v>0</v>
      </c>
      <c r="Q399" s="868"/>
      <c r="R399" s="852"/>
      <c r="S399" s="852"/>
      <c r="T399" s="851"/>
      <c r="U399" s="852"/>
      <c r="V399" s="619">
        <f>IF(P399=0,0,P399*E395)</f>
        <v>0</v>
      </c>
      <c r="W399" s="1069"/>
      <c r="X399" s="1056"/>
    </row>
    <row r="400" spans="3:24" ht="19.5" customHeight="1">
      <c r="C400" s="1051" t="str">
        <f>IF(【3】見・旅費!C400="","",【3】見・旅費!C400)</f>
        <v/>
      </c>
      <c r="D400" s="856"/>
      <c r="E400" s="1067" t="str">
        <f>IF(【3】見・旅費!E400="","",【3】見・旅費!E400)</f>
        <v/>
      </c>
      <c r="F400" s="856"/>
      <c r="G400" s="862"/>
      <c r="H400" s="1063" t="str">
        <f>IF(【3】見・旅費!H400="","",【3】見・旅費!H400)</f>
        <v/>
      </c>
      <c r="I400" s="620" t="str">
        <f>IF(【3】見・旅費!I400="","",【3】見・旅費!I400)</f>
        <v/>
      </c>
      <c r="J400" s="620" t="str">
        <f>IF(【3】見・旅費!J400="","",【3】見・旅費!J400)</f>
        <v/>
      </c>
      <c r="K400" s="638" t="str">
        <f>IF(【3】見・旅費!K400="","",【3】見・旅費!K400)</f>
        <v/>
      </c>
      <c r="L400" s="621" t="str">
        <f>IF(【3】見・旅費!L400="","",【3】見・旅費!L400)</f>
        <v/>
      </c>
      <c r="M400" s="622" t="str">
        <f>IF(【3】見・旅費!M400="","",【3】見・旅費!M400)</f>
        <v/>
      </c>
      <c r="N400" s="599" t="str">
        <f>IF(I400="","",(SUM(L400:M400)))</f>
        <v/>
      </c>
      <c r="O400" s="332" t="str">
        <f>IF(【3】見・旅費!O400="","",【3】見・旅費!O400)</f>
        <v/>
      </c>
      <c r="P400" s="601" t="str">
        <f t="shared" ref="P400:P403" si="75">IF(O400="","",(IF(O400="",0,(N400*O400))))</f>
        <v/>
      </c>
      <c r="Q400" s="840"/>
      <c r="R400" s="843"/>
      <c r="S400" s="843"/>
      <c r="T400" s="846"/>
      <c r="U400" s="843"/>
      <c r="V400" s="843"/>
      <c r="W400" s="1069"/>
      <c r="X400" s="1054" t="str">
        <f>IF(【3】見・旅費!X400="","",【3】見・旅費!X400)</f>
        <v/>
      </c>
    </row>
    <row r="401" spans="3:24" ht="19.5" customHeight="1">
      <c r="C401" s="1052"/>
      <c r="D401" s="857"/>
      <c r="E401" s="982"/>
      <c r="F401" s="857"/>
      <c r="G401" s="863"/>
      <c r="H401" s="1065"/>
      <c r="I401" s="623" t="str">
        <f>IF(【3】見・旅費!I401="","",【3】見・旅費!I401)</f>
        <v/>
      </c>
      <c r="J401" s="623" t="str">
        <f>IF(【3】見・旅費!J401="","",【3】見・旅費!J401)</f>
        <v/>
      </c>
      <c r="K401" s="624" t="str">
        <f>IF(【3】見・旅費!K401="","",【3】見・旅費!K401)</f>
        <v/>
      </c>
      <c r="L401" s="625" t="str">
        <f>IF(【3】見・旅費!L401="","",【3】見・旅費!L401)</f>
        <v/>
      </c>
      <c r="M401" s="626" t="str">
        <f>IF(【3】見・旅費!M401="","",【3】見・旅費!M401)</f>
        <v/>
      </c>
      <c r="N401" s="605" t="str">
        <f>IF(I401="","",(SUM(L401:M401)))</f>
        <v/>
      </c>
      <c r="O401" s="627" t="str">
        <f>IF(【3】見・旅費!O401="","",【3】見・旅費!O401)</f>
        <v/>
      </c>
      <c r="P401" s="607" t="str">
        <f t="shared" si="75"/>
        <v/>
      </c>
      <c r="Q401" s="841"/>
      <c r="R401" s="844"/>
      <c r="S401" s="844"/>
      <c r="T401" s="847"/>
      <c r="U401" s="844"/>
      <c r="V401" s="844"/>
      <c r="W401" s="1069"/>
      <c r="X401" s="1055"/>
    </row>
    <row r="402" spans="3:24" ht="19.5" customHeight="1">
      <c r="C402" s="1052"/>
      <c r="D402" s="857"/>
      <c r="E402" s="982"/>
      <c r="F402" s="857"/>
      <c r="G402" s="863"/>
      <c r="H402" s="1065"/>
      <c r="I402" s="623" t="str">
        <f>IF(【3】見・旅費!I402="","",【3】見・旅費!I402)</f>
        <v/>
      </c>
      <c r="J402" s="623" t="str">
        <f>IF(【3】見・旅費!J402="","",【3】見・旅費!J402)</f>
        <v/>
      </c>
      <c r="K402" s="624" t="str">
        <f>IF(【3】見・旅費!K402="","",【3】見・旅費!K402)</f>
        <v/>
      </c>
      <c r="L402" s="625" t="str">
        <f>IF(【3】見・旅費!L402="","",【3】見・旅費!L402)</f>
        <v/>
      </c>
      <c r="M402" s="626" t="str">
        <f>IF(【3】見・旅費!M402="","",【3】見・旅費!M402)</f>
        <v/>
      </c>
      <c r="N402" s="605" t="str">
        <f>IF(I402="","",(SUM(L402:M402)))</f>
        <v/>
      </c>
      <c r="O402" s="627" t="str">
        <f>IF(【3】見・旅費!O402="","",【3】見・旅費!O402)</f>
        <v/>
      </c>
      <c r="P402" s="607" t="str">
        <f t="shared" si="75"/>
        <v/>
      </c>
      <c r="Q402" s="841"/>
      <c r="R402" s="844"/>
      <c r="S402" s="844"/>
      <c r="T402" s="847"/>
      <c r="U402" s="844"/>
      <c r="V402" s="844"/>
      <c r="W402" s="1069"/>
      <c r="X402" s="1055"/>
    </row>
    <row r="403" spans="3:24" ht="19.5" customHeight="1">
      <c r="C403" s="1052"/>
      <c r="D403" s="857"/>
      <c r="E403" s="982"/>
      <c r="F403" s="857"/>
      <c r="G403" s="863"/>
      <c r="H403" s="1065"/>
      <c r="I403" s="628" t="str">
        <f>IF(【3】見・旅費!I403="","",【3】見・旅費!I403)</f>
        <v/>
      </c>
      <c r="J403" s="628" t="str">
        <f>IF(【3】見・旅費!J403="","",【3】見・旅費!J403)</f>
        <v/>
      </c>
      <c r="K403" s="629" t="str">
        <f>IF(【3】見・旅費!K403="","",【3】見・旅費!K403)</f>
        <v/>
      </c>
      <c r="L403" s="630" t="str">
        <f>IF(【3】見・旅費!L403="","",【3】見・旅費!L403)</f>
        <v/>
      </c>
      <c r="M403" s="631" t="str">
        <f>IF(【3】見・旅費!M403="","",【3】見・旅費!M403)</f>
        <v/>
      </c>
      <c r="N403" s="605" t="str">
        <f>IF(I403="","",(SUM(L403:M403)))</f>
        <v/>
      </c>
      <c r="O403" s="632" t="str">
        <f>IF(【3】見・旅費!O403="","",【3】見・旅費!O403)</f>
        <v/>
      </c>
      <c r="P403" s="607" t="str">
        <f t="shared" si="75"/>
        <v/>
      </c>
      <c r="Q403" s="841"/>
      <c r="R403" s="844"/>
      <c r="S403" s="844"/>
      <c r="T403" s="847"/>
      <c r="U403" s="844"/>
      <c r="V403" s="845"/>
      <c r="W403" s="1069"/>
      <c r="X403" s="1055"/>
    </row>
    <row r="404" spans="3:24" ht="19.5" customHeight="1">
      <c r="C404" s="1053"/>
      <c r="D404" s="858"/>
      <c r="E404" s="983"/>
      <c r="F404" s="858"/>
      <c r="G404" s="864"/>
      <c r="H404" s="1066"/>
      <c r="I404" s="608"/>
      <c r="J404" s="608"/>
      <c r="K404" s="610"/>
      <c r="L404" s="633"/>
      <c r="M404" s="634"/>
      <c r="N404" s="612"/>
      <c r="O404" s="635"/>
      <c r="P404" s="614">
        <f>SUM(P400:P403)</f>
        <v>0</v>
      </c>
      <c r="Q404" s="868"/>
      <c r="R404" s="852"/>
      <c r="S404" s="852"/>
      <c r="T404" s="851"/>
      <c r="U404" s="852"/>
      <c r="V404" s="619">
        <f>IF(P404=0,0,P404*E400)</f>
        <v>0</v>
      </c>
      <c r="W404" s="1069"/>
      <c r="X404" s="1056"/>
    </row>
    <row r="405" spans="3:24" ht="19.5" customHeight="1">
      <c r="C405" s="1051" t="str">
        <f>IF(【3】見・旅費!C405="","",【3】見・旅費!C405)</f>
        <v/>
      </c>
      <c r="D405" s="856"/>
      <c r="E405" s="1067" t="str">
        <f>IF(【3】見・旅費!E405="","",【3】見・旅費!E405)</f>
        <v/>
      </c>
      <c r="F405" s="856"/>
      <c r="G405" s="862"/>
      <c r="H405" s="1063" t="str">
        <f>IF(【3】見・旅費!H405="","",【3】見・旅費!H405)</f>
        <v/>
      </c>
      <c r="I405" s="620" t="str">
        <f>IF(【3】見・旅費!I405="","",【3】見・旅費!I405)</f>
        <v/>
      </c>
      <c r="J405" s="620" t="str">
        <f>IF(【3】見・旅費!J405="","",【3】見・旅費!J405)</f>
        <v/>
      </c>
      <c r="K405" s="638" t="str">
        <f>IF(【3】見・旅費!K405="","",【3】見・旅費!K405)</f>
        <v/>
      </c>
      <c r="L405" s="621" t="str">
        <f>IF(【3】見・旅費!L405="","",【3】見・旅費!L405)</f>
        <v/>
      </c>
      <c r="M405" s="622" t="str">
        <f>IF(【3】見・旅費!M405="","",【3】見・旅費!M405)</f>
        <v/>
      </c>
      <c r="N405" s="599" t="str">
        <f>IF(I405="","",(SUM(L405:M405)))</f>
        <v/>
      </c>
      <c r="O405" s="332" t="str">
        <f>IF(【3】見・旅費!O405="","",【3】見・旅費!O405)</f>
        <v/>
      </c>
      <c r="P405" s="601" t="str">
        <f t="shared" ref="P405:P408" si="76">IF(O405="","",(IF(O405="",0,(N405*O405))))</f>
        <v/>
      </c>
      <c r="Q405" s="840"/>
      <c r="R405" s="843"/>
      <c r="S405" s="843"/>
      <c r="T405" s="846"/>
      <c r="U405" s="843"/>
      <c r="V405" s="843"/>
      <c r="W405" s="1069"/>
      <c r="X405" s="1054" t="str">
        <f>IF(【3】見・旅費!X405="","",【3】見・旅費!X405)</f>
        <v/>
      </c>
    </row>
    <row r="406" spans="3:24" ht="19.5" customHeight="1">
      <c r="C406" s="1052"/>
      <c r="D406" s="857"/>
      <c r="E406" s="982"/>
      <c r="F406" s="857"/>
      <c r="G406" s="863"/>
      <c r="H406" s="1065"/>
      <c r="I406" s="623" t="str">
        <f>IF(【3】見・旅費!I406="","",【3】見・旅費!I406)</f>
        <v/>
      </c>
      <c r="J406" s="623" t="str">
        <f>IF(【3】見・旅費!J406="","",【3】見・旅費!J406)</f>
        <v/>
      </c>
      <c r="K406" s="624" t="str">
        <f>IF(【3】見・旅費!K406="","",【3】見・旅費!K406)</f>
        <v/>
      </c>
      <c r="L406" s="625" t="str">
        <f>IF(【3】見・旅費!L406="","",【3】見・旅費!L406)</f>
        <v/>
      </c>
      <c r="M406" s="626" t="str">
        <f>IF(【3】見・旅費!M406="","",【3】見・旅費!M406)</f>
        <v/>
      </c>
      <c r="N406" s="605" t="str">
        <f>IF(I406="","",(SUM(L406:M406)))</f>
        <v/>
      </c>
      <c r="O406" s="627" t="str">
        <f>IF(【3】見・旅費!O406="","",【3】見・旅費!O406)</f>
        <v/>
      </c>
      <c r="P406" s="607" t="str">
        <f t="shared" si="76"/>
        <v/>
      </c>
      <c r="Q406" s="841"/>
      <c r="R406" s="844"/>
      <c r="S406" s="844"/>
      <c r="T406" s="847"/>
      <c r="U406" s="844"/>
      <c r="V406" s="844"/>
      <c r="W406" s="1069"/>
      <c r="X406" s="1055"/>
    </row>
    <row r="407" spans="3:24" ht="19.5" customHeight="1">
      <c r="C407" s="1052"/>
      <c r="D407" s="857"/>
      <c r="E407" s="982"/>
      <c r="F407" s="857"/>
      <c r="G407" s="863"/>
      <c r="H407" s="1065"/>
      <c r="I407" s="623" t="str">
        <f>IF(【3】見・旅費!I407="","",【3】見・旅費!I407)</f>
        <v/>
      </c>
      <c r="J407" s="623" t="str">
        <f>IF(【3】見・旅費!J407="","",【3】見・旅費!J407)</f>
        <v/>
      </c>
      <c r="K407" s="624" t="str">
        <f>IF(【3】見・旅費!K407="","",【3】見・旅費!K407)</f>
        <v/>
      </c>
      <c r="L407" s="625" t="str">
        <f>IF(【3】見・旅費!L407="","",【3】見・旅費!L407)</f>
        <v/>
      </c>
      <c r="M407" s="626" t="str">
        <f>IF(【3】見・旅費!M407="","",【3】見・旅費!M407)</f>
        <v/>
      </c>
      <c r="N407" s="605" t="str">
        <f>IF(I407="","",(SUM(L407:M407)))</f>
        <v/>
      </c>
      <c r="O407" s="627" t="str">
        <f>IF(【3】見・旅費!O407="","",【3】見・旅費!O407)</f>
        <v/>
      </c>
      <c r="P407" s="607" t="str">
        <f t="shared" si="76"/>
        <v/>
      </c>
      <c r="Q407" s="841"/>
      <c r="R407" s="844"/>
      <c r="S407" s="844"/>
      <c r="T407" s="847"/>
      <c r="U407" s="844"/>
      <c r="V407" s="844"/>
      <c r="W407" s="1069"/>
      <c r="X407" s="1055"/>
    </row>
    <row r="408" spans="3:24" ht="19.5" customHeight="1">
      <c r="C408" s="1052"/>
      <c r="D408" s="857"/>
      <c r="E408" s="982"/>
      <c r="F408" s="857"/>
      <c r="G408" s="863"/>
      <c r="H408" s="1065"/>
      <c r="I408" s="628" t="str">
        <f>IF(【3】見・旅費!I408="","",【3】見・旅費!I408)</f>
        <v/>
      </c>
      <c r="J408" s="628" t="str">
        <f>IF(【3】見・旅費!J408="","",【3】見・旅費!J408)</f>
        <v/>
      </c>
      <c r="K408" s="629" t="str">
        <f>IF(【3】見・旅費!K408="","",【3】見・旅費!K408)</f>
        <v/>
      </c>
      <c r="L408" s="630" t="str">
        <f>IF(【3】見・旅費!L408="","",【3】見・旅費!L408)</f>
        <v/>
      </c>
      <c r="M408" s="631" t="str">
        <f>IF(【3】見・旅費!M408="","",【3】見・旅費!M408)</f>
        <v/>
      </c>
      <c r="N408" s="605" t="str">
        <f>IF(I408="","",(SUM(L408:M408)))</f>
        <v/>
      </c>
      <c r="O408" s="632" t="str">
        <f>IF(【3】見・旅費!O408="","",【3】見・旅費!O408)</f>
        <v/>
      </c>
      <c r="P408" s="607" t="str">
        <f t="shared" si="76"/>
        <v/>
      </c>
      <c r="Q408" s="841"/>
      <c r="R408" s="844"/>
      <c r="S408" s="844"/>
      <c r="T408" s="847"/>
      <c r="U408" s="844"/>
      <c r="V408" s="845"/>
      <c r="W408" s="1069"/>
      <c r="X408" s="1055"/>
    </row>
    <row r="409" spans="3:24" ht="19.5" customHeight="1">
      <c r="C409" s="1053"/>
      <c r="D409" s="858"/>
      <c r="E409" s="983"/>
      <c r="F409" s="858"/>
      <c r="G409" s="864"/>
      <c r="H409" s="1066"/>
      <c r="I409" s="608"/>
      <c r="J409" s="608"/>
      <c r="K409" s="610"/>
      <c r="L409" s="633"/>
      <c r="M409" s="634"/>
      <c r="N409" s="612"/>
      <c r="O409" s="635"/>
      <c r="P409" s="614">
        <f>SUM(P405:P408)</f>
        <v>0</v>
      </c>
      <c r="Q409" s="868"/>
      <c r="R409" s="852"/>
      <c r="S409" s="852"/>
      <c r="T409" s="851"/>
      <c r="U409" s="852"/>
      <c r="V409" s="619">
        <f>IF(P409=0,0,P409*E405)</f>
        <v>0</v>
      </c>
      <c r="W409" s="1069"/>
      <c r="X409" s="1056"/>
    </row>
    <row r="410" spans="3:24" ht="19.5" customHeight="1">
      <c r="C410" s="1051" t="str">
        <f>IF(【3】見・旅費!C410="","",【3】見・旅費!C410)</f>
        <v/>
      </c>
      <c r="D410" s="856"/>
      <c r="E410" s="1067" t="str">
        <f>IF(【3】見・旅費!E410="","",【3】見・旅費!E410)</f>
        <v/>
      </c>
      <c r="F410" s="856"/>
      <c r="G410" s="862"/>
      <c r="H410" s="1063" t="str">
        <f>IF(【3】見・旅費!H410="","",【3】見・旅費!H410)</f>
        <v/>
      </c>
      <c r="I410" s="620" t="str">
        <f>IF(【3】見・旅費!I410="","",【3】見・旅費!I410)</f>
        <v/>
      </c>
      <c r="J410" s="620" t="str">
        <f>IF(【3】見・旅費!J410="","",【3】見・旅費!J410)</f>
        <v/>
      </c>
      <c r="K410" s="638" t="str">
        <f>IF(【3】見・旅費!K410="","",【3】見・旅費!K410)</f>
        <v/>
      </c>
      <c r="L410" s="621" t="str">
        <f>IF(【3】見・旅費!L410="","",【3】見・旅費!L410)</f>
        <v/>
      </c>
      <c r="M410" s="622" t="str">
        <f>IF(【3】見・旅費!M410="","",【3】見・旅費!M410)</f>
        <v/>
      </c>
      <c r="N410" s="599" t="str">
        <f>IF(I410="","",(SUM(L410:M410)))</f>
        <v/>
      </c>
      <c r="O410" s="332" t="str">
        <f>IF(【3】見・旅費!O410="","",【3】見・旅費!O410)</f>
        <v/>
      </c>
      <c r="P410" s="601" t="str">
        <f t="shared" ref="P410:P413" si="77">IF(O410="","",(IF(O410="",0,(N410*O410))))</f>
        <v/>
      </c>
      <c r="Q410" s="840"/>
      <c r="R410" s="843"/>
      <c r="S410" s="843"/>
      <c r="T410" s="846"/>
      <c r="U410" s="843"/>
      <c r="V410" s="843"/>
      <c r="W410" s="1069"/>
      <c r="X410" s="1054" t="str">
        <f>IF(【3】見・旅費!X410="","",【3】見・旅費!X410)</f>
        <v/>
      </c>
    </row>
    <row r="411" spans="3:24" ht="19.5" customHeight="1">
      <c r="C411" s="1052"/>
      <c r="D411" s="857"/>
      <c r="E411" s="982"/>
      <c r="F411" s="857"/>
      <c r="G411" s="863"/>
      <c r="H411" s="1065"/>
      <c r="I411" s="623" t="str">
        <f>IF(【3】見・旅費!I411="","",【3】見・旅費!I411)</f>
        <v/>
      </c>
      <c r="J411" s="623" t="str">
        <f>IF(【3】見・旅費!J411="","",【3】見・旅費!J411)</f>
        <v/>
      </c>
      <c r="K411" s="624" t="str">
        <f>IF(【3】見・旅費!K411="","",【3】見・旅費!K411)</f>
        <v/>
      </c>
      <c r="L411" s="625" t="str">
        <f>IF(【3】見・旅費!L411="","",【3】見・旅費!L411)</f>
        <v/>
      </c>
      <c r="M411" s="626" t="str">
        <f>IF(【3】見・旅費!M411="","",【3】見・旅費!M411)</f>
        <v/>
      </c>
      <c r="N411" s="605" t="str">
        <f>IF(I411="","",(SUM(L411:M411)))</f>
        <v/>
      </c>
      <c r="O411" s="627" t="str">
        <f>IF(【3】見・旅費!O411="","",【3】見・旅費!O411)</f>
        <v/>
      </c>
      <c r="P411" s="607" t="str">
        <f t="shared" si="77"/>
        <v/>
      </c>
      <c r="Q411" s="841"/>
      <c r="R411" s="844"/>
      <c r="S411" s="844"/>
      <c r="T411" s="847"/>
      <c r="U411" s="844"/>
      <c r="V411" s="844"/>
      <c r="W411" s="1069"/>
      <c r="X411" s="1055"/>
    </row>
    <row r="412" spans="3:24" ht="19.5" customHeight="1">
      <c r="C412" s="1052"/>
      <c r="D412" s="857"/>
      <c r="E412" s="982"/>
      <c r="F412" s="857"/>
      <c r="G412" s="863"/>
      <c r="H412" s="1065"/>
      <c r="I412" s="623" t="str">
        <f>IF(【3】見・旅費!I412="","",【3】見・旅費!I412)</f>
        <v/>
      </c>
      <c r="J412" s="623" t="str">
        <f>IF(【3】見・旅費!J412="","",【3】見・旅費!J412)</f>
        <v/>
      </c>
      <c r="K412" s="624" t="str">
        <f>IF(【3】見・旅費!K412="","",【3】見・旅費!K412)</f>
        <v/>
      </c>
      <c r="L412" s="625" t="str">
        <f>IF(【3】見・旅費!L412="","",【3】見・旅費!L412)</f>
        <v/>
      </c>
      <c r="M412" s="626" t="str">
        <f>IF(【3】見・旅費!M412="","",【3】見・旅費!M412)</f>
        <v/>
      </c>
      <c r="N412" s="605" t="str">
        <f>IF(I412="","",(SUM(L412:M412)))</f>
        <v/>
      </c>
      <c r="O412" s="627" t="str">
        <f>IF(【3】見・旅費!O412="","",【3】見・旅費!O412)</f>
        <v/>
      </c>
      <c r="P412" s="607" t="str">
        <f t="shared" si="77"/>
        <v/>
      </c>
      <c r="Q412" s="841"/>
      <c r="R412" s="844"/>
      <c r="S412" s="844"/>
      <c r="T412" s="847"/>
      <c r="U412" s="844"/>
      <c r="V412" s="844"/>
      <c r="W412" s="1069"/>
      <c r="X412" s="1055"/>
    </row>
    <row r="413" spans="3:24" ht="19.5" customHeight="1">
      <c r="C413" s="1052"/>
      <c r="D413" s="857"/>
      <c r="E413" s="982"/>
      <c r="F413" s="857"/>
      <c r="G413" s="863"/>
      <c r="H413" s="1065"/>
      <c r="I413" s="628" t="str">
        <f>IF(【3】見・旅費!I413="","",【3】見・旅費!I413)</f>
        <v/>
      </c>
      <c r="J413" s="628" t="str">
        <f>IF(【3】見・旅費!J413="","",【3】見・旅費!J413)</f>
        <v/>
      </c>
      <c r="K413" s="629" t="str">
        <f>IF(【3】見・旅費!K413="","",【3】見・旅費!K413)</f>
        <v/>
      </c>
      <c r="L413" s="630" t="str">
        <f>IF(【3】見・旅費!L413="","",【3】見・旅費!L413)</f>
        <v/>
      </c>
      <c r="M413" s="631" t="str">
        <f>IF(【3】見・旅費!M413="","",【3】見・旅費!M413)</f>
        <v/>
      </c>
      <c r="N413" s="605" t="str">
        <f>IF(I413="","",(SUM(L413:M413)))</f>
        <v/>
      </c>
      <c r="O413" s="632" t="str">
        <f>IF(【3】見・旅費!O413="","",【3】見・旅費!O413)</f>
        <v/>
      </c>
      <c r="P413" s="607" t="str">
        <f t="shared" si="77"/>
        <v/>
      </c>
      <c r="Q413" s="841"/>
      <c r="R413" s="844"/>
      <c r="S413" s="844"/>
      <c r="T413" s="847"/>
      <c r="U413" s="844"/>
      <c r="V413" s="845"/>
      <c r="W413" s="1069"/>
      <c r="X413" s="1055"/>
    </row>
    <row r="414" spans="3:24" ht="19.5" customHeight="1">
      <c r="C414" s="1053"/>
      <c r="D414" s="858"/>
      <c r="E414" s="983"/>
      <c r="F414" s="858"/>
      <c r="G414" s="864"/>
      <c r="H414" s="1066"/>
      <c r="I414" s="608"/>
      <c r="J414" s="608"/>
      <c r="K414" s="610"/>
      <c r="L414" s="633"/>
      <c r="M414" s="634"/>
      <c r="N414" s="612"/>
      <c r="O414" s="635"/>
      <c r="P414" s="614">
        <f>SUM(P410:P413)</f>
        <v>0</v>
      </c>
      <c r="Q414" s="868"/>
      <c r="R414" s="852"/>
      <c r="S414" s="852"/>
      <c r="T414" s="851"/>
      <c r="U414" s="852"/>
      <c r="V414" s="619">
        <f>IF(P414=0,0,P414*E410)</f>
        <v>0</v>
      </c>
      <c r="W414" s="1069"/>
      <c r="X414" s="1056"/>
    </row>
    <row r="415" spans="3:24" ht="19.5" customHeight="1">
      <c r="C415" s="1051" t="str">
        <f>IF(【3】見・旅費!C415="","",【3】見・旅費!C415)</f>
        <v/>
      </c>
      <c r="D415" s="856"/>
      <c r="E415" s="1067" t="str">
        <f>IF(【3】見・旅費!E415="","",【3】見・旅費!E415)</f>
        <v/>
      </c>
      <c r="F415" s="856"/>
      <c r="G415" s="862"/>
      <c r="H415" s="1063" t="str">
        <f>IF(【3】見・旅費!H415="","",【3】見・旅費!H415)</f>
        <v/>
      </c>
      <c r="I415" s="620" t="str">
        <f>IF(【3】見・旅費!I415="","",【3】見・旅費!I415)</f>
        <v/>
      </c>
      <c r="J415" s="620" t="str">
        <f>IF(【3】見・旅費!J415="","",【3】見・旅費!J415)</f>
        <v/>
      </c>
      <c r="K415" s="638" t="str">
        <f>IF(【3】見・旅費!K415="","",【3】見・旅費!K415)</f>
        <v/>
      </c>
      <c r="L415" s="621" t="str">
        <f>IF(【3】見・旅費!L415="","",【3】見・旅費!L415)</f>
        <v/>
      </c>
      <c r="M415" s="622" t="str">
        <f>IF(【3】見・旅費!M415="","",【3】見・旅費!M415)</f>
        <v/>
      </c>
      <c r="N415" s="599" t="str">
        <f>IF(I415="","",(SUM(L415:M415)))</f>
        <v/>
      </c>
      <c r="O415" s="332" t="str">
        <f>IF(【3】見・旅費!O415="","",【3】見・旅費!O415)</f>
        <v/>
      </c>
      <c r="P415" s="601" t="str">
        <f t="shared" ref="P415:P418" si="78">IF(O415="","",(IF(O415="",0,(N415*O415))))</f>
        <v/>
      </c>
      <c r="Q415" s="840"/>
      <c r="R415" s="843"/>
      <c r="S415" s="843"/>
      <c r="T415" s="846"/>
      <c r="U415" s="843"/>
      <c r="V415" s="843"/>
      <c r="W415" s="1069"/>
      <c r="X415" s="1054" t="str">
        <f>IF(【3】見・旅費!X415="","",【3】見・旅費!X415)</f>
        <v/>
      </c>
    </row>
    <row r="416" spans="3:24" ht="19.5" customHeight="1">
      <c r="C416" s="1052"/>
      <c r="D416" s="857"/>
      <c r="E416" s="982"/>
      <c r="F416" s="857"/>
      <c r="G416" s="863"/>
      <c r="H416" s="1065"/>
      <c r="I416" s="623" t="str">
        <f>IF(【3】見・旅費!I416="","",【3】見・旅費!I416)</f>
        <v/>
      </c>
      <c r="J416" s="623" t="str">
        <f>IF(【3】見・旅費!J416="","",【3】見・旅費!J416)</f>
        <v/>
      </c>
      <c r="K416" s="624" t="str">
        <f>IF(【3】見・旅費!K416="","",【3】見・旅費!K416)</f>
        <v/>
      </c>
      <c r="L416" s="625" t="str">
        <f>IF(【3】見・旅費!L416="","",【3】見・旅費!L416)</f>
        <v/>
      </c>
      <c r="M416" s="626" t="str">
        <f>IF(【3】見・旅費!M416="","",【3】見・旅費!M416)</f>
        <v/>
      </c>
      <c r="N416" s="605" t="str">
        <f>IF(I416="","",(SUM(L416:M416)))</f>
        <v/>
      </c>
      <c r="O416" s="627" t="str">
        <f>IF(【3】見・旅費!O416="","",【3】見・旅費!O416)</f>
        <v/>
      </c>
      <c r="P416" s="607" t="str">
        <f t="shared" si="78"/>
        <v/>
      </c>
      <c r="Q416" s="841"/>
      <c r="R416" s="844"/>
      <c r="S416" s="844"/>
      <c r="T416" s="847"/>
      <c r="U416" s="844"/>
      <c r="V416" s="844"/>
      <c r="W416" s="1069"/>
      <c r="X416" s="1055"/>
    </row>
    <row r="417" spans="3:24" ht="19.5" customHeight="1">
      <c r="C417" s="1052"/>
      <c r="D417" s="857"/>
      <c r="E417" s="982"/>
      <c r="F417" s="857"/>
      <c r="G417" s="863"/>
      <c r="H417" s="1065"/>
      <c r="I417" s="623" t="str">
        <f>IF(【3】見・旅費!I417="","",【3】見・旅費!I417)</f>
        <v/>
      </c>
      <c r="J417" s="623" t="str">
        <f>IF(【3】見・旅費!J417="","",【3】見・旅費!J417)</f>
        <v/>
      </c>
      <c r="K417" s="624" t="str">
        <f>IF(【3】見・旅費!K417="","",【3】見・旅費!K417)</f>
        <v/>
      </c>
      <c r="L417" s="625" t="str">
        <f>IF(【3】見・旅費!L417="","",【3】見・旅費!L417)</f>
        <v/>
      </c>
      <c r="M417" s="626" t="str">
        <f>IF(【3】見・旅費!M417="","",【3】見・旅費!M417)</f>
        <v/>
      </c>
      <c r="N417" s="605" t="str">
        <f>IF(I417="","",(SUM(L417:M417)))</f>
        <v/>
      </c>
      <c r="O417" s="627" t="str">
        <f>IF(【3】見・旅費!O417="","",【3】見・旅費!O417)</f>
        <v/>
      </c>
      <c r="P417" s="607" t="str">
        <f t="shared" si="78"/>
        <v/>
      </c>
      <c r="Q417" s="841"/>
      <c r="R417" s="844"/>
      <c r="S417" s="844"/>
      <c r="T417" s="847"/>
      <c r="U417" s="844"/>
      <c r="V417" s="844"/>
      <c r="W417" s="1069"/>
      <c r="X417" s="1055"/>
    </row>
    <row r="418" spans="3:24" ht="19.5" customHeight="1">
      <c r="C418" s="1052"/>
      <c r="D418" s="857"/>
      <c r="E418" s="982"/>
      <c r="F418" s="857"/>
      <c r="G418" s="863"/>
      <c r="H418" s="1065"/>
      <c r="I418" s="628" t="str">
        <f>IF(【3】見・旅費!I418="","",【3】見・旅費!I418)</f>
        <v/>
      </c>
      <c r="J418" s="628" t="str">
        <f>IF(【3】見・旅費!J418="","",【3】見・旅費!J418)</f>
        <v/>
      </c>
      <c r="K418" s="629" t="str">
        <f>IF(【3】見・旅費!K418="","",【3】見・旅費!K418)</f>
        <v/>
      </c>
      <c r="L418" s="630" t="str">
        <f>IF(【3】見・旅費!L418="","",【3】見・旅費!L418)</f>
        <v/>
      </c>
      <c r="M418" s="631" t="str">
        <f>IF(【3】見・旅費!M418="","",【3】見・旅費!M418)</f>
        <v/>
      </c>
      <c r="N418" s="605" t="str">
        <f>IF(I418="","",(SUM(L418:M418)))</f>
        <v/>
      </c>
      <c r="O418" s="632" t="str">
        <f>IF(【3】見・旅費!O418="","",【3】見・旅費!O418)</f>
        <v/>
      </c>
      <c r="P418" s="607" t="str">
        <f t="shared" si="78"/>
        <v/>
      </c>
      <c r="Q418" s="841"/>
      <c r="R418" s="844"/>
      <c r="S418" s="844"/>
      <c r="T418" s="847"/>
      <c r="U418" s="844"/>
      <c r="V418" s="845"/>
      <c r="W418" s="1069"/>
      <c r="X418" s="1055"/>
    </row>
    <row r="419" spans="3:24" ht="19.5" customHeight="1">
      <c r="C419" s="1053"/>
      <c r="D419" s="858"/>
      <c r="E419" s="983"/>
      <c r="F419" s="858"/>
      <c r="G419" s="864"/>
      <c r="H419" s="1066"/>
      <c r="I419" s="608"/>
      <c r="J419" s="608"/>
      <c r="K419" s="610"/>
      <c r="L419" s="633"/>
      <c r="M419" s="634"/>
      <c r="N419" s="612"/>
      <c r="O419" s="635"/>
      <c r="P419" s="614">
        <f>SUM(P415:P418)</f>
        <v>0</v>
      </c>
      <c r="Q419" s="868"/>
      <c r="R419" s="852"/>
      <c r="S419" s="852"/>
      <c r="T419" s="851"/>
      <c r="U419" s="852"/>
      <c r="V419" s="619">
        <f>IF(P419=0,0,P419*E415)</f>
        <v>0</v>
      </c>
      <c r="W419" s="1069"/>
      <c r="X419" s="1056"/>
    </row>
    <row r="420" spans="3:24" ht="19.5" customHeight="1">
      <c r="C420" s="1051" t="str">
        <f>IF(【3】見・旅費!C420="","",【3】見・旅費!C420)</f>
        <v/>
      </c>
      <c r="D420" s="856"/>
      <c r="E420" s="1067" t="str">
        <f>IF(【3】見・旅費!E420="","",【3】見・旅費!E420)</f>
        <v/>
      </c>
      <c r="F420" s="856"/>
      <c r="G420" s="862"/>
      <c r="H420" s="1063" t="str">
        <f>IF(【3】見・旅費!H420="","",【3】見・旅費!H420)</f>
        <v/>
      </c>
      <c r="I420" s="620" t="str">
        <f>IF(【3】見・旅費!I420="","",【3】見・旅費!I420)</f>
        <v/>
      </c>
      <c r="J420" s="620" t="str">
        <f>IF(【3】見・旅費!J420="","",【3】見・旅費!J420)</f>
        <v/>
      </c>
      <c r="K420" s="638" t="str">
        <f>IF(【3】見・旅費!K420="","",【3】見・旅費!K420)</f>
        <v/>
      </c>
      <c r="L420" s="621" t="str">
        <f>IF(【3】見・旅費!L420="","",【3】見・旅費!L420)</f>
        <v/>
      </c>
      <c r="M420" s="622" t="str">
        <f>IF(【3】見・旅費!M420="","",【3】見・旅費!M420)</f>
        <v/>
      </c>
      <c r="N420" s="599" t="str">
        <f>IF(I420="","",(SUM(L420:M420)))</f>
        <v/>
      </c>
      <c r="O420" s="332" t="str">
        <f>IF(【3】見・旅費!O420="","",【3】見・旅費!O420)</f>
        <v/>
      </c>
      <c r="P420" s="601" t="str">
        <f t="shared" ref="P420:P423" si="79">IF(O420="","",(IF(O420="",0,(N420*O420))))</f>
        <v/>
      </c>
      <c r="Q420" s="840"/>
      <c r="R420" s="843"/>
      <c r="S420" s="843"/>
      <c r="T420" s="846"/>
      <c r="U420" s="843"/>
      <c r="V420" s="843"/>
      <c r="W420" s="1069"/>
      <c r="X420" s="1054" t="str">
        <f>IF(【3】見・旅費!X420="","",【3】見・旅費!X420)</f>
        <v/>
      </c>
    </row>
    <row r="421" spans="3:24" ht="19.5" customHeight="1">
      <c r="C421" s="1052"/>
      <c r="D421" s="857"/>
      <c r="E421" s="982"/>
      <c r="F421" s="857"/>
      <c r="G421" s="863"/>
      <c r="H421" s="1065"/>
      <c r="I421" s="623" t="str">
        <f>IF(【3】見・旅費!I421="","",【3】見・旅費!I421)</f>
        <v/>
      </c>
      <c r="J421" s="623" t="str">
        <f>IF(【3】見・旅費!J421="","",【3】見・旅費!J421)</f>
        <v/>
      </c>
      <c r="K421" s="624" t="str">
        <f>IF(【3】見・旅費!K421="","",【3】見・旅費!K421)</f>
        <v/>
      </c>
      <c r="L421" s="625" t="str">
        <f>IF(【3】見・旅費!L421="","",【3】見・旅費!L421)</f>
        <v/>
      </c>
      <c r="M421" s="626" t="str">
        <f>IF(【3】見・旅費!M421="","",【3】見・旅費!M421)</f>
        <v/>
      </c>
      <c r="N421" s="605" t="str">
        <f>IF(I421="","",(SUM(L421:M421)))</f>
        <v/>
      </c>
      <c r="O421" s="627" t="str">
        <f>IF(【3】見・旅費!O421="","",【3】見・旅費!O421)</f>
        <v/>
      </c>
      <c r="P421" s="607" t="str">
        <f t="shared" si="79"/>
        <v/>
      </c>
      <c r="Q421" s="841"/>
      <c r="R421" s="844"/>
      <c r="S421" s="844"/>
      <c r="T421" s="847"/>
      <c r="U421" s="844"/>
      <c r="V421" s="844"/>
      <c r="W421" s="1069"/>
      <c r="X421" s="1055"/>
    </row>
    <row r="422" spans="3:24" ht="19.5" customHeight="1">
      <c r="C422" s="1052"/>
      <c r="D422" s="857"/>
      <c r="E422" s="982"/>
      <c r="F422" s="857"/>
      <c r="G422" s="863"/>
      <c r="H422" s="1065"/>
      <c r="I422" s="623" t="str">
        <f>IF(【3】見・旅費!I422="","",【3】見・旅費!I422)</f>
        <v/>
      </c>
      <c r="J422" s="623" t="str">
        <f>IF(【3】見・旅費!J422="","",【3】見・旅費!J422)</f>
        <v/>
      </c>
      <c r="K422" s="624" t="str">
        <f>IF(【3】見・旅費!K422="","",【3】見・旅費!K422)</f>
        <v/>
      </c>
      <c r="L422" s="625" t="str">
        <f>IF(【3】見・旅費!L422="","",【3】見・旅費!L422)</f>
        <v/>
      </c>
      <c r="M422" s="626" t="str">
        <f>IF(【3】見・旅費!M422="","",【3】見・旅費!M422)</f>
        <v/>
      </c>
      <c r="N422" s="605" t="str">
        <f>IF(I422="","",(SUM(L422:M422)))</f>
        <v/>
      </c>
      <c r="O422" s="627" t="str">
        <f>IF(【3】見・旅費!O422="","",【3】見・旅費!O422)</f>
        <v/>
      </c>
      <c r="P422" s="607" t="str">
        <f t="shared" si="79"/>
        <v/>
      </c>
      <c r="Q422" s="841"/>
      <c r="R422" s="844"/>
      <c r="S422" s="844"/>
      <c r="T422" s="847"/>
      <c r="U422" s="844"/>
      <c r="V422" s="844"/>
      <c r="W422" s="1069"/>
      <c r="X422" s="1055"/>
    </row>
    <row r="423" spans="3:24" ht="19.5" customHeight="1">
      <c r="C423" s="1052"/>
      <c r="D423" s="857"/>
      <c r="E423" s="982"/>
      <c r="F423" s="857"/>
      <c r="G423" s="863"/>
      <c r="H423" s="1065"/>
      <c r="I423" s="628" t="str">
        <f>IF(【3】見・旅費!I423="","",【3】見・旅費!I423)</f>
        <v/>
      </c>
      <c r="J423" s="628" t="str">
        <f>IF(【3】見・旅費!J423="","",【3】見・旅費!J423)</f>
        <v/>
      </c>
      <c r="K423" s="629" t="str">
        <f>IF(【3】見・旅費!K423="","",【3】見・旅費!K423)</f>
        <v/>
      </c>
      <c r="L423" s="630" t="str">
        <f>IF(【3】見・旅費!L423="","",【3】見・旅費!L423)</f>
        <v/>
      </c>
      <c r="M423" s="631" t="str">
        <f>IF(【3】見・旅費!M423="","",【3】見・旅費!M423)</f>
        <v/>
      </c>
      <c r="N423" s="605" t="str">
        <f>IF(I423="","",(SUM(L423:M423)))</f>
        <v/>
      </c>
      <c r="O423" s="632" t="str">
        <f>IF(【3】見・旅費!O423="","",【3】見・旅費!O423)</f>
        <v/>
      </c>
      <c r="P423" s="607" t="str">
        <f t="shared" si="79"/>
        <v/>
      </c>
      <c r="Q423" s="841"/>
      <c r="R423" s="844"/>
      <c r="S423" s="844"/>
      <c r="T423" s="847"/>
      <c r="U423" s="844"/>
      <c r="V423" s="845"/>
      <c r="W423" s="1069"/>
      <c r="X423" s="1055"/>
    </row>
    <row r="424" spans="3:24" ht="19.5" customHeight="1">
      <c r="C424" s="1053"/>
      <c r="D424" s="858"/>
      <c r="E424" s="983"/>
      <c r="F424" s="858"/>
      <c r="G424" s="864"/>
      <c r="H424" s="1066"/>
      <c r="I424" s="608"/>
      <c r="J424" s="608"/>
      <c r="K424" s="610"/>
      <c r="L424" s="633"/>
      <c r="M424" s="634"/>
      <c r="N424" s="612"/>
      <c r="O424" s="635"/>
      <c r="P424" s="614">
        <f>SUM(P420:P423)</f>
        <v>0</v>
      </c>
      <c r="Q424" s="868"/>
      <c r="R424" s="852"/>
      <c r="S424" s="852"/>
      <c r="T424" s="851"/>
      <c r="U424" s="852"/>
      <c r="V424" s="619">
        <f>IF(P424=0,0,P424*E420)</f>
        <v>0</v>
      </c>
      <c r="W424" s="1069"/>
      <c r="X424" s="1056"/>
    </row>
    <row r="425" spans="3:24" ht="19.5" customHeight="1">
      <c r="C425" s="1051" t="str">
        <f>IF(【3】見・旅費!C425="","",【3】見・旅費!C425)</f>
        <v/>
      </c>
      <c r="D425" s="856"/>
      <c r="E425" s="1067" t="str">
        <f>IF(【3】見・旅費!E425="","",【3】見・旅費!E425)</f>
        <v/>
      </c>
      <c r="F425" s="856"/>
      <c r="G425" s="862"/>
      <c r="H425" s="1063" t="str">
        <f>IF(【3】見・旅費!H425="","",【3】見・旅費!H425)</f>
        <v/>
      </c>
      <c r="I425" s="620" t="str">
        <f>IF(【3】見・旅費!I425="","",【3】見・旅費!I425)</f>
        <v/>
      </c>
      <c r="J425" s="620" t="str">
        <f>IF(【3】見・旅費!J425="","",【3】見・旅費!J425)</f>
        <v/>
      </c>
      <c r="K425" s="638" t="str">
        <f>IF(【3】見・旅費!K425="","",【3】見・旅費!K425)</f>
        <v/>
      </c>
      <c r="L425" s="621" t="str">
        <f>IF(【3】見・旅費!L425="","",【3】見・旅費!L425)</f>
        <v/>
      </c>
      <c r="M425" s="622" t="str">
        <f>IF(【3】見・旅費!M425="","",【3】見・旅費!M425)</f>
        <v/>
      </c>
      <c r="N425" s="599" t="str">
        <f>IF(I425="","",(SUM(L425:M425)))</f>
        <v/>
      </c>
      <c r="O425" s="332" t="str">
        <f>IF(【3】見・旅費!O425="","",【3】見・旅費!O425)</f>
        <v/>
      </c>
      <c r="P425" s="601" t="str">
        <f t="shared" ref="P425:P428" si="80">IF(O425="","",(IF(O425="",0,(N425*O425))))</f>
        <v/>
      </c>
      <c r="Q425" s="840"/>
      <c r="R425" s="843"/>
      <c r="S425" s="843"/>
      <c r="T425" s="846"/>
      <c r="U425" s="843"/>
      <c r="V425" s="843"/>
      <c r="W425" s="1069"/>
      <c r="X425" s="1054" t="str">
        <f>IF(【3】見・旅費!X425="","",【3】見・旅費!X425)</f>
        <v/>
      </c>
    </row>
    <row r="426" spans="3:24" ht="19.5" customHeight="1">
      <c r="C426" s="1052"/>
      <c r="D426" s="857"/>
      <c r="E426" s="982"/>
      <c r="F426" s="857"/>
      <c r="G426" s="863"/>
      <c r="H426" s="1065"/>
      <c r="I426" s="623" t="str">
        <f>IF(【3】見・旅費!I426="","",【3】見・旅費!I426)</f>
        <v/>
      </c>
      <c r="J426" s="623" t="str">
        <f>IF(【3】見・旅費!J426="","",【3】見・旅費!J426)</f>
        <v/>
      </c>
      <c r="K426" s="624" t="str">
        <f>IF(【3】見・旅費!K426="","",【3】見・旅費!K426)</f>
        <v/>
      </c>
      <c r="L426" s="625" t="str">
        <f>IF(【3】見・旅費!L426="","",【3】見・旅費!L426)</f>
        <v/>
      </c>
      <c r="M426" s="626" t="str">
        <f>IF(【3】見・旅費!M426="","",【3】見・旅費!M426)</f>
        <v/>
      </c>
      <c r="N426" s="605" t="str">
        <f>IF(I426="","",(SUM(L426:M426)))</f>
        <v/>
      </c>
      <c r="O426" s="627" t="str">
        <f>IF(【3】見・旅費!O426="","",【3】見・旅費!O426)</f>
        <v/>
      </c>
      <c r="P426" s="607" t="str">
        <f t="shared" si="80"/>
        <v/>
      </c>
      <c r="Q426" s="841"/>
      <c r="R426" s="844"/>
      <c r="S426" s="844"/>
      <c r="T426" s="847"/>
      <c r="U426" s="844"/>
      <c r="V426" s="844"/>
      <c r="W426" s="1069"/>
      <c r="X426" s="1055"/>
    </row>
    <row r="427" spans="3:24" ht="19.5" customHeight="1">
      <c r="C427" s="1052"/>
      <c r="D427" s="857"/>
      <c r="E427" s="982"/>
      <c r="F427" s="857"/>
      <c r="G427" s="863"/>
      <c r="H427" s="1065"/>
      <c r="I427" s="623" t="str">
        <f>IF(【3】見・旅費!I427="","",【3】見・旅費!I427)</f>
        <v/>
      </c>
      <c r="J427" s="623" t="str">
        <f>IF(【3】見・旅費!J427="","",【3】見・旅費!J427)</f>
        <v/>
      </c>
      <c r="K427" s="624" t="str">
        <f>IF(【3】見・旅費!K427="","",【3】見・旅費!K427)</f>
        <v/>
      </c>
      <c r="L427" s="625" t="str">
        <f>IF(【3】見・旅費!L427="","",【3】見・旅費!L427)</f>
        <v/>
      </c>
      <c r="M427" s="626" t="str">
        <f>IF(【3】見・旅費!M427="","",【3】見・旅費!M427)</f>
        <v/>
      </c>
      <c r="N427" s="605" t="str">
        <f>IF(I427="","",(SUM(L427:M427)))</f>
        <v/>
      </c>
      <c r="O427" s="627" t="str">
        <f>IF(【3】見・旅費!O427="","",【3】見・旅費!O427)</f>
        <v/>
      </c>
      <c r="P427" s="607" t="str">
        <f t="shared" si="80"/>
        <v/>
      </c>
      <c r="Q427" s="841"/>
      <c r="R427" s="844"/>
      <c r="S427" s="844"/>
      <c r="T427" s="847"/>
      <c r="U427" s="844"/>
      <c r="V427" s="844"/>
      <c r="W427" s="1069"/>
      <c r="X427" s="1055"/>
    </row>
    <row r="428" spans="3:24" ht="19.5" customHeight="1">
      <c r="C428" s="1052"/>
      <c r="D428" s="857"/>
      <c r="E428" s="982"/>
      <c r="F428" s="857"/>
      <c r="G428" s="863"/>
      <c r="H428" s="1065"/>
      <c r="I428" s="628" t="str">
        <f>IF(【3】見・旅費!I428="","",【3】見・旅費!I428)</f>
        <v/>
      </c>
      <c r="J428" s="628" t="str">
        <f>IF(【3】見・旅費!J428="","",【3】見・旅費!J428)</f>
        <v/>
      </c>
      <c r="K428" s="629" t="str">
        <f>IF(【3】見・旅費!K428="","",【3】見・旅費!K428)</f>
        <v/>
      </c>
      <c r="L428" s="630" t="str">
        <f>IF(【3】見・旅費!L428="","",【3】見・旅費!L428)</f>
        <v/>
      </c>
      <c r="M428" s="631" t="str">
        <f>IF(【3】見・旅費!M428="","",【3】見・旅費!M428)</f>
        <v/>
      </c>
      <c r="N428" s="605" t="str">
        <f>IF(I428="","",(SUM(L428:M428)))</f>
        <v/>
      </c>
      <c r="O428" s="632" t="str">
        <f>IF(【3】見・旅費!O428="","",【3】見・旅費!O428)</f>
        <v/>
      </c>
      <c r="P428" s="607" t="str">
        <f t="shared" si="80"/>
        <v/>
      </c>
      <c r="Q428" s="841"/>
      <c r="R428" s="844"/>
      <c r="S428" s="844"/>
      <c r="T428" s="847"/>
      <c r="U428" s="844"/>
      <c r="V428" s="845"/>
      <c r="W428" s="1069"/>
      <c r="X428" s="1055"/>
    </row>
    <row r="429" spans="3:24" ht="19.5" customHeight="1">
      <c r="C429" s="1053"/>
      <c r="D429" s="858"/>
      <c r="E429" s="983"/>
      <c r="F429" s="858"/>
      <c r="G429" s="864"/>
      <c r="H429" s="1066"/>
      <c r="I429" s="608"/>
      <c r="J429" s="608"/>
      <c r="K429" s="610"/>
      <c r="L429" s="633"/>
      <c r="M429" s="634"/>
      <c r="N429" s="612"/>
      <c r="O429" s="635"/>
      <c r="P429" s="614">
        <f>SUM(P425:P428)</f>
        <v>0</v>
      </c>
      <c r="Q429" s="868"/>
      <c r="R429" s="852"/>
      <c r="S429" s="852"/>
      <c r="T429" s="851"/>
      <c r="U429" s="852"/>
      <c r="V429" s="619">
        <f>IF(P429=0,0,P429*E425)</f>
        <v>0</v>
      </c>
      <c r="W429" s="1069"/>
      <c r="X429" s="1056"/>
    </row>
    <row r="430" spans="3:24" ht="19.5" customHeight="1">
      <c r="C430" s="1051" t="str">
        <f>IF(【3】見・旅費!C430="","",【3】見・旅費!C430)</f>
        <v/>
      </c>
      <c r="D430" s="856"/>
      <c r="E430" s="1067" t="str">
        <f>IF(【3】見・旅費!E430="","",【3】見・旅費!E430)</f>
        <v/>
      </c>
      <c r="F430" s="856"/>
      <c r="G430" s="862"/>
      <c r="H430" s="1063" t="str">
        <f>IF(【3】見・旅費!H430="","",【3】見・旅費!H430)</f>
        <v/>
      </c>
      <c r="I430" s="620" t="str">
        <f>IF(【3】見・旅費!I430="","",【3】見・旅費!I430)</f>
        <v/>
      </c>
      <c r="J430" s="620" t="str">
        <f>IF(【3】見・旅費!J430="","",【3】見・旅費!J430)</f>
        <v/>
      </c>
      <c r="K430" s="638" t="str">
        <f>IF(【3】見・旅費!K430="","",【3】見・旅費!K430)</f>
        <v/>
      </c>
      <c r="L430" s="621" t="str">
        <f>IF(【3】見・旅費!L430="","",【3】見・旅費!L430)</f>
        <v/>
      </c>
      <c r="M430" s="622" t="str">
        <f>IF(【3】見・旅費!M430="","",【3】見・旅費!M430)</f>
        <v/>
      </c>
      <c r="N430" s="599" t="str">
        <f>IF(I430="","",(SUM(L430:M430)))</f>
        <v/>
      </c>
      <c r="O430" s="332" t="str">
        <f>IF(【3】見・旅費!O430="","",【3】見・旅費!O430)</f>
        <v/>
      </c>
      <c r="P430" s="601" t="str">
        <f t="shared" ref="P430:P433" si="81">IF(O430="","",(IF(O430="",0,(N430*O430))))</f>
        <v/>
      </c>
      <c r="Q430" s="840"/>
      <c r="R430" s="843"/>
      <c r="S430" s="843"/>
      <c r="T430" s="846"/>
      <c r="U430" s="843"/>
      <c r="V430" s="843"/>
      <c r="W430" s="1069"/>
      <c r="X430" s="1054" t="str">
        <f>IF(【3】見・旅費!X430="","",【3】見・旅費!X430)</f>
        <v/>
      </c>
    </row>
    <row r="431" spans="3:24" ht="19.5" customHeight="1">
      <c r="C431" s="1052"/>
      <c r="D431" s="857"/>
      <c r="E431" s="982"/>
      <c r="F431" s="857"/>
      <c r="G431" s="863"/>
      <c r="H431" s="1065"/>
      <c r="I431" s="623" t="str">
        <f>IF(【3】見・旅費!I431="","",【3】見・旅費!I431)</f>
        <v/>
      </c>
      <c r="J431" s="623" t="str">
        <f>IF(【3】見・旅費!J431="","",【3】見・旅費!J431)</f>
        <v/>
      </c>
      <c r="K431" s="624" t="str">
        <f>IF(【3】見・旅費!K431="","",【3】見・旅費!K431)</f>
        <v/>
      </c>
      <c r="L431" s="625" t="str">
        <f>IF(【3】見・旅費!L431="","",【3】見・旅費!L431)</f>
        <v/>
      </c>
      <c r="M431" s="626" t="str">
        <f>IF(【3】見・旅費!M431="","",【3】見・旅費!M431)</f>
        <v/>
      </c>
      <c r="N431" s="605" t="str">
        <f>IF(I431="","",(SUM(L431:M431)))</f>
        <v/>
      </c>
      <c r="O431" s="627" t="str">
        <f>IF(【3】見・旅費!O431="","",【3】見・旅費!O431)</f>
        <v/>
      </c>
      <c r="P431" s="607" t="str">
        <f t="shared" si="81"/>
        <v/>
      </c>
      <c r="Q431" s="841"/>
      <c r="R431" s="844"/>
      <c r="S431" s="844"/>
      <c r="T431" s="847"/>
      <c r="U431" s="844"/>
      <c r="V431" s="844"/>
      <c r="W431" s="1069"/>
      <c r="X431" s="1055"/>
    </row>
    <row r="432" spans="3:24" ht="19.5" customHeight="1">
      <c r="C432" s="1052"/>
      <c r="D432" s="857"/>
      <c r="E432" s="982"/>
      <c r="F432" s="857"/>
      <c r="G432" s="863"/>
      <c r="H432" s="1065"/>
      <c r="I432" s="623" t="str">
        <f>IF(【3】見・旅費!I432="","",【3】見・旅費!I432)</f>
        <v/>
      </c>
      <c r="J432" s="623" t="str">
        <f>IF(【3】見・旅費!J432="","",【3】見・旅費!J432)</f>
        <v/>
      </c>
      <c r="K432" s="624" t="str">
        <f>IF(【3】見・旅費!K432="","",【3】見・旅費!K432)</f>
        <v/>
      </c>
      <c r="L432" s="625" t="str">
        <f>IF(【3】見・旅費!L432="","",【3】見・旅費!L432)</f>
        <v/>
      </c>
      <c r="M432" s="626" t="str">
        <f>IF(【3】見・旅費!M432="","",【3】見・旅費!M432)</f>
        <v/>
      </c>
      <c r="N432" s="605" t="str">
        <f>IF(I432="","",(SUM(L432:M432)))</f>
        <v/>
      </c>
      <c r="O432" s="627" t="str">
        <f>IF(【3】見・旅費!O432="","",【3】見・旅費!O432)</f>
        <v/>
      </c>
      <c r="P432" s="607" t="str">
        <f t="shared" si="81"/>
        <v/>
      </c>
      <c r="Q432" s="841"/>
      <c r="R432" s="844"/>
      <c r="S432" s="844"/>
      <c r="T432" s="847"/>
      <c r="U432" s="844"/>
      <c r="V432" s="844"/>
      <c r="W432" s="1069"/>
      <c r="X432" s="1055"/>
    </row>
    <row r="433" spans="3:24" ht="19.5" customHeight="1">
      <c r="C433" s="1052"/>
      <c r="D433" s="857"/>
      <c r="E433" s="982"/>
      <c r="F433" s="857"/>
      <c r="G433" s="863"/>
      <c r="H433" s="1065"/>
      <c r="I433" s="628" t="str">
        <f>IF(【3】見・旅費!I433="","",【3】見・旅費!I433)</f>
        <v/>
      </c>
      <c r="J433" s="628" t="str">
        <f>IF(【3】見・旅費!J433="","",【3】見・旅費!J433)</f>
        <v/>
      </c>
      <c r="K433" s="629" t="str">
        <f>IF(【3】見・旅費!K433="","",【3】見・旅費!K433)</f>
        <v/>
      </c>
      <c r="L433" s="630" t="str">
        <f>IF(【3】見・旅費!L433="","",【3】見・旅費!L433)</f>
        <v/>
      </c>
      <c r="M433" s="631" t="str">
        <f>IF(【3】見・旅費!M433="","",【3】見・旅費!M433)</f>
        <v/>
      </c>
      <c r="N433" s="605" t="str">
        <f>IF(I433="","",(SUM(L433:M433)))</f>
        <v/>
      </c>
      <c r="O433" s="632" t="str">
        <f>IF(【3】見・旅費!O433="","",【3】見・旅費!O433)</f>
        <v/>
      </c>
      <c r="P433" s="607" t="str">
        <f t="shared" si="81"/>
        <v/>
      </c>
      <c r="Q433" s="841"/>
      <c r="R433" s="844"/>
      <c r="S433" s="844"/>
      <c r="T433" s="847"/>
      <c r="U433" s="844"/>
      <c r="V433" s="845"/>
      <c r="W433" s="1069"/>
      <c r="X433" s="1055"/>
    </row>
    <row r="434" spans="3:24" ht="19.5" customHeight="1">
      <c r="C434" s="1053"/>
      <c r="D434" s="858"/>
      <c r="E434" s="983"/>
      <c r="F434" s="858"/>
      <c r="G434" s="864"/>
      <c r="H434" s="1066"/>
      <c r="I434" s="608"/>
      <c r="J434" s="608"/>
      <c r="K434" s="610"/>
      <c r="L434" s="633"/>
      <c r="M434" s="634"/>
      <c r="N434" s="612"/>
      <c r="O434" s="635"/>
      <c r="P434" s="614">
        <f>SUM(P425:P428)</f>
        <v>0</v>
      </c>
      <c r="Q434" s="868"/>
      <c r="R434" s="852"/>
      <c r="S434" s="852"/>
      <c r="T434" s="851"/>
      <c r="U434" s="852"/>
      <c r="V434" s="619">
        <f>IF(P434=0,0,P434*E430)</f>
        <v>0</v>
      </c>
      <c r="W434" s="1069"/>
      <c r="X434" s="1056"/>
    </row>
    <row r="435" spans="3:24" ht="19.5" customHeight="1">
      <c r="C435" s="1051" t="str">
        <f>IF(【3】見・旅費!C435="","",【3】見・旅費!C435)</f>
        <v/>
      </c>
      <c r="D435" s="856"/>
      <c r="E435" s="1067" t="str">
        <f>IF(【3】見・旅費!E435="","",【3】見・旅費!E435)</f>
        <v/>
      </c>
      <c r="F435" s="856"/>
      <c r="G435" s="862"/>
      <c r="H435" s="1063" t="str">
        <f>IF(【3】見・旅費!H435="","",【3】見・旅費!H435)</f>
        <v/>
      </c>
      <c r="I435" s="620" t="str">
        <f>IF(【3】見・旅費!I435="","",【3】見・旅費!I435)</f>
        <v/>
      </c>
      <c r="J435" s="620" t="str">
        <f>IF(【3】見・旅費!J435="","",【3】見・旅費!J435)</f>
        <v/>
      </c>
      <c r="K435" s="638" t="str">
        <f>IF(【3】見・旅費!K435="","",【3】見・旅費!K435)</f>
        <v/>
      </c>
      <c r="L435" s="621" t="str">
        <f>IF(【3】見・旅費!L435="","",【3】見・旅費!L435)</f>
        <v/>
      </c>
      <c r="M435" s="622" t="str">
        <f>IF(【3】見・旅費!M435="","",【3】見・旅費!M435)</f>
        <v/>
      </c>
      <c r="N435" s="599" t="str">
        <f>IF(I435="","",(SUM(L435:M435)))</f>
        <v/>
      </c>
      <c r="O435" s="332" t="str">
        <f>IF(【3】見・旅費!O435="","",【3】見・旅費!O435)</f>
        <v/>
      </c>
      <c r="P435" s="601" t="str">
        <f t="shared" ref="P435:P438" si="82">IF(O435="","",(IF(O435="",0,(N435*O435))))</f>
        <v/>
      </c>
      <c r="Q435" s="840"/>
      <c r="R435" s="843"/>
      <c r="S435" s="843"/>
      <c r="T435" s="846"/>
      <c r="U435" s="843"/>
      <c r="V435" s="843"/>
      <c r="W435" s="1069"/>
      <c r="X435" s="1054" t="str">
        <f>IF(【3】見・旅費!X435="","",【3】見・旅費!X435)</f>
        <v/>
      </c>
    </row>
    <row r="436" spans="3:24" ht="19.5" customHeight="1">
      <c r="C436" s="1052"/>
      <c r="D436" s="857"/>
      <c r="E436" s="982"/>
      <c r="F436" s="857"/>
      <c r="G436" s="863"/>
      <c r="H436" s="1065"/>
      <c r="I436" s="623" t="str">
        <f>IF(【3】見・旅費!I436="","",【3】見・旅費!I436)</f>
        <v/>
      </c>
      <c r="J436" s="623" t="str">
        <f>IF(【3】見・旅費!J436="","",【3】見・旅費!J436)</f>
        <v/>
      </c>
      <c r="K436" s="624" t="str">
        <f>IF(【3】見・旅費!K436="","",【3】見・旅費!K436)</f>
        <v/>
      </c>
      <c r="L436" s="625" t="str">
        <f>IF(【3】見・旅費!L436="","",【3】見・旅費!L436)</f>
        <v/>
      </c>
      <c r="M436" s="626" t="str">
        <f>IF(【3】見・旅費!M436="","",【3】見・旅費!M436)</f>
        <v/>
      </c>
      <c r="N436" s="605" t="str">
        <f>IF(I436="","",(SUM(L436:M436)))</f>
        <v/>
      </c>
      <c r="O436" s="627" t="str">
        <f>IF(【3】見・旅費!O436="","",【3】見・旅費!O436)</f>
        <v/>
      </c>
      <c r="P436" s="607" t="str">
        <f t="shared" si="82"/>
        <v/>
      </c>
      <c r="Q436" s="841"/>
      <c r="R436" s="844"/>
      <c r="S436" s="844"/>
      <c r="T436" s="847"/>
      <c r="U436" s="844"/>
      <c r="V436" s="844"/>
      <c r="W436" s="1069"/>
      <c r="X436" s="1055"/>
    </row>
    <row r="437" spans="3:24" ht="19.5" customHeight="1">
      <c r="C437" s="1052"/>
      <c r="D437" s="857"/>
      <c r="E437" s="982"/>
      <c r="F437" s="857"/>
      <c r="G437" s="863"/>
      <c r="H437" s="1065"/>
      <c r="I437" s="623" t="str">
        <f>IF(【3】見・旅費!I437="","",【3】見・旅費!I437)</f>
        <v/>
      </c>
      <c r="J437" s="623" t="str">
        <f>IF(【3】見・旅費!J437="","",【3】見・旅費!J437)</f>
        <v/>
      </c>
      <c r="K437" s="624" t="str">
        <f>IF(【3】見・旅費!K437="","",【3】見・旅費!K437)</f>
        <v/>
      </c>
      <c r="L437" s="625" t="str">
        <f>IF(【3】見・旅費!L437="","",【3】見・旅費!L437)</f>
        <v/>
      </c>
      <c r="M437" s="626" t="str">
        <f>IF(【3】見・旅費!M437="","",【3】見・旅費!M437)</f>
        <v/>
      </c>
      <c r="N437" s="605" t="str">
        <f>IF(I437="","",(SUM(L437:M437)))</f>
        <v/>
      </c>
      <c r="O437" s="627" t="str">
        <f>IF(【3】見・旅費!O437="","",【3】見・旅費!O437)</f>
        <v/>
      </c>
      <c r="P437" s="607" t="str">
        <f t="shared" si="82"/>
        <v/>
      </c>
      <c r="Q437" s="841"/>
      <c r="R437" s="844"/>
      <c r="S437" s="844"/>
      <c r="T437" s="847"/>
      <c r="U437" s="844"/>
      <c r="V437" s="844"/>
      <c r="W437" s="1069"/>
      <c r="X437" s="1055"/>
    </row>
    <row r="438" spans="3:24" ht="19.5" customHeight="1">
      <c r="C438" s="1052"/>
      <c r="D438" s="857"/>
      <c r="E438" s="982"/>
      <c r="F438" s="857"/>
      <c r="G438" s="863"/>
      <c r="H438" s="1065"/>
      <c r="I438" s="628" t="str">
        <f>IF(【3】見・旅費!I438="","",【3】見・旅費!I438)</f>
        <v/>
      </c>
      <c r="J438" s="628" t="str">
        <f>IF(【3】見・旅費!J438="","",【3】見・旅費!J438)</f>
        <v/>
      </c>
      <c r="K438" s="629" t="str">
        <f>IF(【3】見・旅費!K438="","",【3】見・旅費!K438)</f>
        <v/>
      </c>
      <c r="L438" s="630" t="str">
        <f>IF(【3】見・旅費!L438="","",【3】見・旅費!L438)</f>
        <v/>
      </c>
      <c r="M438" s="631" t="str">
        <f>IF(【3】見・旅費!M438="","",【3】見・旅費!M438)</f>
        <v/>
      </c>
      <c r="N438" s="605" t="str">
        <f>IF(I438="","",(SUM(L438:M438)))</f>
        <v/>
      </c>
      <c r="O438" s="632" t="str">
        <f>IF(【3】見・旅費!O438="","",【3】見・旅費!O438)</f>
        <v/>
      </c>
      <c r="P438" s="607" t="str">
        <f t="shared" si="82"/>
        <v/>
      </c>
      <c r="Q438" s="841"/>
      <c r="R438" s="844"/>
      <c r="S438" s="844"/>
      <c r="T438" s="847"/>
      <c r="U438" s="844"/>
      <c r="V438" s="845"/>
      <c r="W438" s="1069"/>
      <c r="X438" s="1055"/>
    </row>
    <row r="439" spans="3:24" ht="19.5" customHeight="1">
      <c r="C439" s="1053"/>
      <c r="D439" s="858"/>
      <c r="E439" s="983"/>
      <c r="F439" s="858"/>
      <c r="G439" s="864"/>
      <c r="H439" s="1066"/>
      <c r="I439" s="608"/>
      <c r="J439" s="608"/>
      <c r="K439" s="610"/>
      <c r="L439" s="633"/>
      <c r="M439" s="634"/>
      <c r="N439" s="612"/>
      <c r="O439" s="635"/>
      <c r="P439" s="614">
        <f>SUM(P430:P433)</f>
        <v>0</v>
      </c>
      <c r="Q439" s="868"/>
      <c r="R439" s="852"/>
      <c r="S439" s="852"/>
      <c r="T439" s="851"/>
      <c r="U439" s="852"/>
      <c r="V439" s="619">
        <f>IF(P439=0,0,P439*E435)</f>
        <v>0</v>
      </c>
      <c r="W439" s="1069"/>
      <c r="X439" s="1056"/>
    </row>
    <row r="440" spans="3:24" ht="19.5" customHeight="1">
      <c r="C440" s="1051" t="str">
        <f>IF(【3】見・旅費!C440="","",【3】見・旅費!C440)</f>
        <v/>
      </c>
      <c r="D440" s="856"/>
      <c r="E440" s="1067" t="str">
        <f>IF(【3】見・旅費!E440="","",【3】見・旅費!E440)</f>
        <v/>
      </c>
      <c r="F440" s="856"/>
      <c r="G440" s="862"/>
      <c r="H440" s="1063" t="str">
        <f>IF(【3】見・旅費!H440="","",【3】見・旅費!H440)</f>
        <v/>
      </c>
      <c r="I440" s="620" t="str">
        <f>IF(【3】見・旅費!I440="","",【3】見・旅費!I440)</f>
        <v/>
      </c>
      <c r="J440" s="620" t="str">
        <f>IF(【3】見・旅費!J440="","",【3】見・旅費!J440)</f>
        <v/>
      </c>
      <c r="K440" s="638" t="str">
        <f>IF(【3】見・旅費!K440="","",【3】見・旅費!K440)</f>
        <v/>
      </c>
      <c r="L440" s="621" t="str">
        <f>IF(【3】見・旅費!L440="","",【3】見・旅費!L440)</f>
        <v/>
      </c>
      <c r="M440" s="622" t="str">
        <f>IF(【3】見・旅費!M440="","",【3】見・旅費!M440)</f>
        <v/>
      </c>
      <c r="N440" s="599" t="str">
        <f>IF(I440="","",(SUM(L440:M440)))</f>
        <v/>
      </c>
      <c r="O440" s="332" t="str">
        <f>IF(【3】見・旅費!O440="","",【3】見・旅費!O440)</f>
        <v/>
      </c>
      <c r="P440" s="601" t="str">
        <f t="shared" ref="P440:P448" si="83">IF(O440="","",(IF(O440="",0,(N440*O440))))</f>
        <v/>
      </c>
      <c r="Q440" s="840"/>
      <c r="R440" s="843"/>
      <c r="S440" s="843"/>
      <c r="T440" s="846"/>
      <c r="U440" s="843"/>
      <c r="V440" s="843"/>
      <c r="W440" s="1069"/>
      <c r="X440" s="1054" t="str">
        <f>IF(【3】見・旅費!X440="","",【3】見・旅費!X440)</f>
        <v/>
      </c>
    </row>
    <row r="441" spans="3:24" ht="19.5" customHeight="1">
      <c r="C441" s="1052"/>
      <c r="D441" s="857"/>
      <c r="E441" s="982"/>
      <c r="F441" s="857"/>
      <c r="G441" s="863"/>
      <c r="H441" s="1065"/>
      <c r="I441" s="623" t="str">
        <f>IF(【3】見・旅費!I441="","",【3】見・旅費!I441)</f>
        <v/>
      </c>
      <c r="J441" s="623" t="str">
        <f>IF(【3】見・旅費!J441="","",【3】見・旅費!J441)</f>
        <v/>
      </c>
      <c r="K441" s="624" t="str">
        <f>IF(【3】見・旅費!K441="","",【3】見・旅費!K441)</f>
        <v/>
      </c>
      <c r="L441" s="625" t="str">
        <f>IF(【3】見・旅費!L441="","",【3】見・旅費!L441)</f>
        <v/>
      </c>
      <c r="M441" s="626" t="str">
        <f>IF(【3】見・旅費!M441="","",【3】見・旅費!M441)</f>
        <v/>
      </c>
      <c r="N441" s="605" t="str">
        <f>IF(I441="","",(SUM(L441:M441)))</f>
        <v/>
      </c>
      <c r="O441" s="627" t="str">
        <f>IF(【3】見・旅費!O441="","",【3】見・旅費!O441)</f>
        <v/>
      </c>
      <c r="P441" s="607" t="str">
        <f t="shared" si="83"/>
        <v/>
      </c>
      <c r="Q441" s="841"/>
      <c r="R441" s="844"/>
      <c r="S441" s="844"/>
      <c r="T441" s="847"/>
      <c r="U441" s="844"/>
      <c r="V441" s="844"/>
      <c r="W441" s="1069"/>
      <c r="X441" s="1055"/>
    </row>
    <row r="442" spans="3:24" ht="19.5" customHeight="1">
      <c r="C442" s="1052"/>
      <c r="D442" s="857"/>
      <c r="E442" s="982"/>
      <c r="F442" s="857"/>
      <c r="G442" s="863"/>
      <c r="H442" s="1065"/>
      <c r="I442" s="623" t="str">
        <f>IF(【3】見・旅費!I442="","",【3】見・旅費!I442)</f>
        <v/>
      </c>
      <c r="J442" s="623" t="str">
        <f>IF(【3】見・旅費!J442="","",【3】見・旅費!J442)</f>
        <v/>
      </c>
      <c r="K442" s="624" t="str">
        <f>IF(【3】見・旅費!K442="","",【3】見・旅費!K442)</f>
        <v/>
      </c>
      <c r="L442" s="625" t="str">
        <f>IF(【3】見・旅費!L442="","",【3】見・旅費!L442)</f>
        <v/>
      </c>
      <c r="M442" s="626" t="str">
        <f>IF(【3】見・旅費!M442="","",【3】見・旅費!M442)</f>
        <v/>
      </c>
      <c r="N442" s="605" t="str">
        <f>IF(I442="","",(SUM(L442:M442)))</f>
        <v/>
      </c>
      <c r="O442" s="627" t="str">
        <f>IF(【3】見・旅費!O442="","",【3】見・旅費!O442)</f>
        <v/>
      </c>
      <c r="P442" s="607" t="str">
        <f t="shared" si="83"/>
        <v/>
      </c>
      <c r="Q442" s="841"/>
      <c r="R442" s="844"/>
      <c r="S442" s="844"/>
      <c r="T442" s="847"/>
      <c r="U442" s="844"/>
      <c r="V442" s="844"/>
      <c r="W442" s="1069"/>
      <c r="X442" s="1055"/>
    </row>
    <row r="443" spans="3:24" ht="19.5" customHeight="1">
      <c r="C443" s="1052"/>
      <c r="D443" s="857"/>
      <c r="E443" s="982"/>
      <c r="F443" s="857"/>
      <c r="G443" s="863"/>
      <c r="H443" s="1065"/>
      <c r="I443" s="628" t="str">
        <f>IF(【3】見・旅費!I443="","",【3】見・旅費!I443)</f>
        <v/>
      </c>
      <c r="J443" s="628" t="str">
        <f>IF(【3】見・旅費!J443="","",【3】見・旅費!J443)</f>
        <v/>
      </c>
      <c r="K443" s="629" t="str">
        <f>IF(【3】見・旅費!K443="","",【3】見・旅費!K443)</f>
        <v/>
      </c>
      <c r="L443" s="630" t="str">
        <f>IF(【3】見・旅費!L443="","",【3】見・旅費!L443)</f>
        <v/>
      </c>
      <c r="M443" s="631" t="str">
        <f>IF(【3】見・旅費!M443="","",【3】見・旅費!M443)</f>
        <v/>
      </c>
      <c r="N443" s="605" t="str">
        <f>IF(I443="","",(SUM(L443:M443)))</f>
        <v/>
      </c>
      <c r="O443" s="632" t="str">
        <f>IF(【3】見・旅費!O443="","",【3】見・旅費!O443)</f>
        <v/>
      </c>
      <c r="P443" s="607" t="str">
        <f t="shared" si="83"/>
        <v/>
      </c>
      <c r="Q443" s="841"/>
      <c r="R443" s="844"/>
      <c r="S443" s="844"/>
      <c r="T443" s="847"/>
      <c r="U443" s="844"/>
      <c r="V443" s="845"/>
      <c r="W443" s="1069"/>
      <c r="X443" s="1055"/>
    </row>
    <row r="444" spans="3:24" ht="19.5" customHeight="1">
      <c r="C444" s="1053"/>
      <c r="D444" s="858"/>
      <c r="E444" s="983"/>
      <c r="F444" s="858"/>
      <c r="G444" s="864"/>
      <c r="H444" s="1066"/>
      <c r="I444" s="608"/>
      <c r="J444" s="608"/>
      <c r="K444" s="610"/>
      <c r="L444" s="633"/>
      <c r="M444" s="634"/>
      <c r="N444" s="612"/>
      <c r="O444" s="635"/>
      <c r="P444" s="614">
        <f>SUM(P440:P443)</f>
        <v>0</v>
      </c>
      <c r="Q444" s="868"/>
      <c r="R444" s="852"/>
      <c r="S444" s="852"/>
      <c r="T444" s="851"/>
      <c r="U444" s="852"/>
      <c r="V444" s="619">
        <f>IF(P444=0,0,P444*E440)</f>
        <v>0</v>
      </c>
      <c r="W444" s="1069"/>
      <c r="X444" s="1056"/>
    </row>
    <row r="445" spans="3:24" ht="19.5" customHeight="1">
      <c r="C445" s="1051" t="str">
        <f>IF(【3】見・旅費!C445="","",【3】見・旅費!C445)</f>
        <v/>
      </c>
      <c r="D445" s="856"/>
      <c r="E445" s="1067" t="str">
        <f>IF(【3】見・旅費!E445="","",【3】見・旅費!E445)</f>
        <v/>
      </c>
      <c r="F445" s="856"/>
      <c r="G445" s="862"/>
      <c r="H445" s="1063" t="str">
        <f>IF(【3】見・旅費!H445="","",【3】見・旅費!H445)</f>
        <v/>
      </c>
      <c r="I445" s="620" t="str">
        <f>IF(【3】見・旅費!I445="","",【3】見・旅費!I445)</f>
        <v/>
      </c>
      <c r="J445" s="620" t="str">
        <f>IF(【3】見・旅費!J445="","",【3】見・旅費!J445)</f>
        <v/>
      </c>
      <c r="K445" s="638" t="str">
        <f>IF(【3】見・旅費!K445="","",【3】見・旅費!K445)</f>
        <v/>
      </c>
      <c r="L445" s="621" t="str">
        <f>IF(【3】見・旅費!L445="","",【3】見・旅費!L445)</f>
        <v/>
      </c>
      <c r="M445" s="622" t="str">
        <f>IF(【3】見・旅費!M445="","",【3】見・旅費!M445)</f>
        <v/>
      </c>
      <c r="N445" s="599" t="str">
        <f>IF(I445="","",(SUM(L445:M445)))</f>
        <v/>
      </c>
      <c r="O445" s="332" t="str">
        <f>IF(【3】見・旅費!O445="","",【3】見・旅費!O445)</f>
        <v/>
      </c>
      <c r="P445" s="601" t="str">
        <f t="shared" si="83"/>
        <v/>
      </c>
      <c r="Q445" s="840"/>
      <c r="R445" s="843"/>
      <c r="S445" s="843"/>
      <c r="T445" s="846"/>
      <c r="U445" s="843"/>
      <c r="V445" s="843"/>
      <c r="W445" s="1069"/>
      <c r="X445" s="1054" t="str">
        <f>IF(【3】見・旅費!X445="","",【3】見・旅費!X445)</f>
        <v/>
      </c>
    </row>
    <row r="446" spans="3:24" ht="19.5" customHeight="1">
      <c r="C446" s="1052"/>
      <c r="D446" s="857"/>
      <c r="E446" s="982"/>
      <c r="F446" s="857"/>
      <c r="G446" s="863"/>
      <c r="H446" s="1065"/>
      <c r="I446" s="623" t="str">
        <f>IF(【3】見・旅費!I446="","",【3】見・旅費!I446)</f>
        <v/>
      </c>
      <c r="J446" s="623" t="str">
        <f>IF(【3】見・旅費!J446="","",【3】見・旅費!J446)</f>
        <v/>
      </c>
      <c r="K446" s="624" t="str">
        <f>IF(【3】見・旅費!K446="","",【3】見・旅費!K446)</f>
        <v/>
      </c>
      <c r="L446" s="625" t="str">
        <f>IF(【3】見・旅費!L446="","",【3】見・旅費!L446)</f>
        <v/>
      </c>
      <c r="M446" s="626" t="str">
        <f>IF(【3】見・旅費!M446="","",【3】見・旅費!M446)</f>
        <v/>
      </c>
      <c r="N446" s="605" t="str">
        <f>IF(I446="","",(SUM(L446:M446)))</f>
        <v/>
      </c>
      <c r="O446" s="627" t="str">
        <f>IF(【3】見・旅費!O446="","",【3】見・旅費!O446)</f>
        <v/>
      </c>
      <c r="P446" s="607" t="str">
        <f t="shared" si="83"/>
        <v/>
      </c>
      <c r="Q446" s="841"/>
      <c r="R446" s="844"/>
      <c r="S446" s="844"/>
      <c r="T446" s="847"/>
      <c r="U446" s="844"/>
      <c r="V446" s="844"/>
      <c r="W446" s="1069"/>
      <c r="X446" s="1055"/>
    </row>
    <row r="447" spans="3:24" ht="19.5" customHeight="1">
      <c r="C447" s="1052"/>
      <c r="D447" s="857"/>
      <c r="E447" s="982"/>
      <c r="F447" s="857"/>
      <c r="G447" s="863"/>
      <c r="H447" s="1065"/>
      <c r="I447" s="623" t="str">
        <f>IF(【3】見・旅費!I447="","",【3】見・旅費!I447)</f>
        <v/>
      </c>
      <c r="J447" s="623" t="str">
        <f>IF(【3】見・旅費!J447="","",【3】見・旅費!J447)</f>
        <v/>
      </c>
      <c r="K447" s="624" t="str">
        <f>IF(【3】見・旅費!K447="","",【3】見・旅費!K447)</f>
        <v/>
      </c>
      <c r="L447" s="625" t="str">
        <f>IF(【3】見・旅費!L447="","",【3】見・旅費!L447)</f>
        <v/>
      </c>
      <c r="M447" s="626" t="str">
        <f>IF(【3】見・旅費!M447="","",【3】見・旅費!M447)</f>
        <v/>
      </c>
      <c r="N447" s="605" t="str">
        <f>IF(I447="","",(SUM(L447:M447)))</f>
        <v/>
      </c>
      <c r="O447" s="627" t="str">
        <f>IF(【3】見・旅費!O447="","",【3】見・旅費!O447)</f>
        <v/>
      </c>
      <c r="P447" s="607" t="str">
        <f t="shared" si="83"/>
        <v/>
      </c>
      <c r="Q447" s="841"/>
      <c r="R447" s="844"/>
      <c r="S447" s="844"/>
      <c r="T447" s="847"/>
      <c r="U447" s="844"/>
      <c r="V447" s="844"/>
      <c r="W447" s="1069"/>
      <c r="X447" s="1055"/>
    </row>
    <row r="448" spans="3:24" ht="19.5" customHeight="1">
      <c r="C448" s="1052"/>
      <c r="D448" s="857"/>
      <c r="E448" s="982"/>
      <c r="F448" s="857"/>
      <c r="G448" s="863"/>
      <c r="H448" s="1065"/>
      <c r="I448" s="628" t="str">
        <f>IF(【3】見・旅費!I448="","",【3】見・旅費!I448)</f>
        <v/>
      </c>
      <c r="J448" s="628" t="str">
        <f>IF(【3】見・旅費!J448="","",【3】見・旅費!J448)</f>
        <v/>
      </c>
      <c r="K448" s="629" t="str">
        <f>IF(【3】見・旅費!K448="","",【3】見・旅費!K448)</f>
        <v/>
      </c>
      <c r="L448" s="630" t="str">
        <f>IF(【3】見・旅費!L448="","",【3】見・旅費!L448)</f>
        <v/>
      </c>
      <c r="M448" s="631" t="str">
        <f>IF(【3】見・旅費!M448="","",【3】見・旅費!M448)</f>
        <v/>
      </c>
      <c r="N448" s="605" t="str">
        <f>IF(I448="","",(SUM(L448:M448)))</f>
        <v/>
      </c>
      <c r="O448" s="632" t="str">
        <f>IF(【3】見・旅費!O448="","",【3】見・旅費!O448)</f>
        <v/>
      </c>
      <c r="P448" s="607" t="str">
        <f t="shared" si="83"/>
        <v/>
      </c>
      <c r="Q448" s="841"/>
      <c r="R448" s="844"/>
      <c r="S448" s="844"/>
      <c r="T448" s="847"/>
      <c r="U448" s="844"/>
      <c r="V448" s="845"/>
      <c r="W448" s="1069"/>
      <c r="X448" s="1055"/>
    </row>
    <row r="449" spans="3:24" ht="19.5" customHeight="1">
      <c r="C449" s="1053"/>
      <c r="D449" s="858"/>
      <c r="E449" s="983"/>
      <c r="F449" s="858"/>
      <c r="G449" s="864"/>
      <c r="H449" s="1066"/>
      <c r="I449" s="608"/>
      <c r="J449" s="608"/>
      <c r="K449" s="610"/>
      <c r="L449" s="633"/>
      <c r="M449" s="634"/>
      <c r="N449" s="612"/>
      <c r="O449" s="635"/>
      <c r="P449" s="614">
        <f>SUM(P445:P448)</f>
        <v>0</v>
      </c>
      <c r="Q449" s="868"/>
      <c r="R449" s="852"/>
      <c r="S449" s="852"/>
      <c r="T449" s="851"/>
      <c r="U449" s="852"/>
      <c r="V449" s="619">
        <f>IF(P449=0,0,P449*E445)</f>
        <v>0</v>
      </c>
      <c r="W449" s="1069"/>
      <c r="X449" s="1056"/>
    </row>
    <row r="450" spans="3:24" ht="19.5" customHeight="1">
      <c r="C450" s="1051" t="str">
        <f>IF(【3】見・旅費!C450="","",【3】見・旅費!C450)</f>
        <v/>
      </c>
      <c r="D450" s="856"/>
      <c r="E450" s="1067" t="str">
        <f>IF(【3】見・旅費!E450="","",【3】見・旅費!E450)</f>
        <v/>
      </c>
      <c r="F450" s="856"/>
      <c r="G450" s="862"/>
      <c r="H450" s="1063" t="str">
        <f>IF(【3】見・旅費!H450="","",【3】見・旅費!H450)</f>
        <v/>
      </c>
      <c r="I450" s="620" t="str">
        <f>IF(【3】見・旅費!I450="","",【3】見・旅費!I450)</f>
        <v/>
      </c>
      <c r="J450" s="620" t="str">
        <f>IF(【3】見・旅費!J450="","",【3】見・旅費!J450)</f>
        <v/>
      </c>
      <c r="K450" s="638" t="str">
        <f>IF(【3】見・旅費!K450="","",【3】見・旅費!K450)</f>
        <v/>
      </c>
      <c r="L450" s="621" t="str">
        <f>IF(【3】見・旅費!L450="","",【3】見・旅費!L450)</f>
        <v/>
      </c>
      <c r="M450" s="622" t="str">
        <f>IF(【3】見・旅費!M450="","",【3】見・旅費!M450)</f>
        <v/>
      </c>
      <c r="N450" s="599" t="str">
        <f>IF(I450="","",(SUM(L450:M450)))</f>
        <v/>
      </c>
      <c r="O450" s="332" t="str">
        <f>IF(【3】見・旅費!O450="","",【3】見・旅費!O450)</f>
        <v/>
      </c>
      <c r="P450" s="601" t="str">
        <f t="shared" ref="P450:P458" si="84">IF(O450="","",(IF(O450="",0,(N450*O450))))</f>
        <v/>
      </c>
      <c r="Q450" s="840"/>
      <c r="R450" s="843"/>
      <c r="S450" s="843"/>
      <c r="T450" s="846"/>
      <c r="U450" s="843"/>
      <c r="V450" s="843"/>
      <c r="W450" s="1069"/>
      <c r="X450" s="1054" t="str">
        <f>IF(【3】見・旅費!X450="","",【3】見・旅費!X450)</f>
        <v/>
      </c>
    </row>
    <row r="451" spans="3:24" ht="19.5" customHeight="1">
      <c r="C451" s="1052"/>
      <c r="D451" s="857"/>
      <c r="E451" s="982"/>
      <c r="F451" s="857"/>
      <c r="G451" s="863"/>
      <c r="H451" s="1065"/>
      <c r="I451" s="623" t="str">
        <f>IF(【3】見・旅費!I451="","",【3】見・旅費!I451)</f>
        <v/>
      </c>
      <c r="J451" s="623" t="str">
        <f>IF(【3】見・旅費!J451="","",【3】見・旅費!J451)</f>
        <v/>
      </c>
      <c r="K451" s="624" t="str">
        <f>IF(【3】見・旅費!K451="","",【3】見・旅費!K451)</f>
        <v/>
      </c>
      <c r="L451" s="625" t="str">
        <f>IF(【3】見・旅費!L451="","",【3】見・旅費!L451)</f>
        <v/>
      </c>
      <c r="M451" s="626" t="str">
        <f>IF(【3】見・旅費!M451="","",【3】見・旅費!M451)</f>
        <v/>
      </c>
      <c r="N451" s="605" t="str">
        <f>IF(I451="","",(SUM(L451:M451)))</f>
        <v/>
      </c>
      <c r="O451" s="627" t="str">
        <f>IF(【3】見・旅費!O451="","",【3】見・旅費!O451)</f>
        <v/>
      </c>
      <c r="P451" s="607" t="str">
        <f t="shared" si="84"/>
        <v/>
      </c>
      <c r="Q451" s="841"/>
      <c r="R451" s="844"/>
      <c r="S451" s="844"/>
      <c r="T451" s="847"/>
      <c r="U451" s="844"/>
      <c r="V451" s="844"/>
      <c r="W451" s="1069"/>
      <c r="X451" s="1055"/>
    </row>
    <row r="452" spans="3:24" ht="19.5" customHeight="1">
      <c r="C452" s="1052"/>
      <c r="D452" s="857"/>
      <c r="E452" s="982"/>
      <c r="F452" s="857"/>
      <c r="G452" s="863"/>
      <c r="H452" s="1065"/>
      <c r="I452" s="623" t="str">
        <f>IF(【3】見・旅費!I452="","",【3】見・旅費!I452)</f>
        <v/>
      </c>
      <c r="J452" s="623" t="str">
        <f>IF(【3】見・旅費!J452="","",【3】見・旅費!J452)</f>
        <v/>
      </c>
      <c r="K452" s="624" t="str">
        <f>IF(【3】見・旅費!K452="","",【3】見・旅費!K452)</f>
        <v/>
      </c>
      <c r="L452" s="625" t="str">
        <f>IF(【3】見・旅費!L452="","",【3】見・旅費!L452)</f>
        <v/>
      </c>
      <c r="M452" s="626" t="str">
        <f>IF(【3】見・旅費!M452="","",【3】見・旅費!M452)</f>
        <v/>
      </c>
      <c r="N452" s="605" t="str">
        <f>IF(I452="","",(SUM(L452:M452)))</f>
        <v/>
      </c>
      <c r="O452" s="627" t="str">
        <f>IF(【3】見・旅費!O452="","",【3】見・旅費!O452)</f>
        <v/>
      </c>
      <c r="P452" s="607" t="str">
        <f t="shared" si="84"/>
        <v/>
      </c>
      <c r="Q452" s="841"/>
      <c r="R452" s="844"/>
      <c r="S452" s="844"/>
      <c r="T452" s="847"/>
      <c r="U452" s="844"/>
      <c r="V452" s="844"/>
      <c r="W452" s="1069"/>
      <c r="X452" s="1055"/>
    </row>
    <row r="453" spans="3:24" ht="19.5" customHeight="1">
      <c r="C453" s="1052"/>
      <c r="D453" s="857"/>
      <c r="E453" s="982"/>
      <c r="F453" s="857"/>
      <c r="G453" s="863"/>
      <c r="H453" s="1065"/>
      <c r="I453" s="628" t="str">
        <f>IF(【3】見・旅費!I453="","",【3】見・旅費!I453)</f>
        <v/>
      </c>
      <c r="J453" s="628" t="str">
        <f>IF(【3】見・旅費!J453="","",【3】見・旅費!J453)</f>
        <v/>
      </c>
      <c r="K453" s="629" t="str">
        <f>IF(【3】見・旅費!K453="","",【3】見・旅費!K453)</f>
        <v/>
      </c>
      <c r="L453" s="630" t="str">
        <f>IF(【3】見・旅費!L453="","",【3】見・旅費!L453)</f>
        <v/>
      </c>
      <c r="M453" s="631" t="str">
        <f>IF(【3】見・旅費!M453="","",【3】見・旅費!M453)</f>
        <v/>
      </c>
      <c r="N453" s="605" t="str">
        <f>IF(I453="","",(SUM(L453:M453)))</f>
        <v/>
      </c>
      <c r="O453" s="632" t="str">
        <f>IF(【3】見・旅費!O453="","",【3】見・旅費!O453)</f>
        <v/>
      </c>
      <c r="P453" s="607" t="str">
        <f t="shared" si="84"/>
        <v/>
      </c>
      <c r="Q453" s="841"/>
      <c r="R453" s="844"/>
      <c r="S453" s="844"/>
      <c r="T453" s="847"/>
      <c r="U453" s="844"/>
      <c r="V453" s="845"/>
      <c r="W453" s="1069"/>
      <c r="X453" s="1055"/>
    </row>
    <row r="454" spans="3:24" ht="19.5" customHeight="1">
      <c r="C454" s="1053"/>
      <c r="D454" s="858"/>
      <c r="E454" s="983"/>
      <c r="F454" s="858"/>
      <c r="G454" s="864"/>
      <c r="H454" s="1066"/>
      <c r="I454" s="608"/>
      <c r="J454" s="608"/>
      <c r="K454" s="610"/>
      <c r="L454" s="633"/>
      <c r="M454" s="634"/>
      <c r="N454" s="612"/>
      <c r="O454" s="635"/>
      <c r="P454" s="614">
        <f>SUM(P450:P453)</f>
        <v>0</v>
      </c>
      <c r="Q454" s="868"/>
      <c r="R454" s="852"/>
      <c r="S454" s="852"/>
      <c r="T454" s="851"/>
      <c r="U454" s="852"/>
      <c r="V454" s="619">
        <f>IF(P454=0,0,P454*E450)</f>
        <v>0</v>
      </c>
      <c r="W454" s="1069"/>
      <c r="X454" s="1056"/>
    </row>
    <row r="455" spans="3:24" ht="19.5" customHeight="1">
      <c r="C455" s="1051" t="str">
        <f>IF(【3】見・旅費!C455="","",【3】見・旅費!C455)</f>
        <v/>
      </c>
      <c r="D455" s="856"/>
      <c r="E455" s="1067" t="str">
        <f>IF(【3】見・旅費!E455="","",【3】見・旅費!E455)</f>
        <v/>
      </c>
      <c r="F455" s="856"/>
      <c r="G455" s="862"/>
      <c r="H455" s="1063" t="str">
        <f>IF(【3】見・旅費!H455="","",【3】見・旅費!H455)</f>
        <v/>
      </c>
      <c r="I455" s="620" t="str">
        <f>IF(【3】見・旅費!I455="","",【3】見・旅費!I455)</f>
        <v/>
      </c>
      <c r="J455" s="620" t="str">
        <f>IF(【3】見・旅費!J455="","",【3】見・旅費!J455)</f>
        <v/>
      </c>
      <c r="K455" s="638" t="str">
        <f>IF(【3】見・旅費!K455="","",【3】見・旅費!K455)</f>
        <v/>
      </c>
      <c r="L455" s="621" t="str">
        <f>IF(【3】見・旅費!L455="","",【3】見・旅費!L455)</f>
        <v/>
      </c>
      <c r="M455" s="622" t="str">
        <f>IF(【3】見・旅費!M455="","",【3】見・旅費!M455)</f>
        <v/>
      </c>
      <c r="N455" s="599" t="str">
        <f>IF(I455="","",(SUM(L455:M455)))</f>
        <v/>
      </c>
      <c r="O455" s="332" t="str">
        <f>IF(【3】見・旅費!O455="","",【3】見・旅費!O455)</f>
        <v/>
      </c>
      <c r="P455" s="601" t="str">
        <f t="shared" si="84"/>
        <v/>
      </c>
      <c r="Q455" s="840"/>
      <c r="R455" s="843"/>
      <c r="S455" s="843"/>
      <c r="T455" s="846"/>
      <c r="U455" s="843"/>
      <c r="V455" s="843"/>
      <c r="W455" s="1069"/>
      <c r="X455" s="1054" t="str">
        <f>IF(【3】見・旅費!X455="","",【3】見・旅費!X455)</f>
        <v/>
      </c>
    </row>
    <row r="456" spans="3:24" ht="19.5" customHeight="1">
      <c r="C456" s="1052"/>
      <c r="D456" s="857"/>
      <c r="E456" s="982"/>
      <c r="F456" s="857"/>
      <c r="G456" s="863"/>
      <c r="H456" s="1065"/>
      <c r="I456" s="623" t="str">
        <f>IF(【3】見・旅費!I456="","",【3】見・旅費!I456)</f>
        <v/>
      </c>
      <c r="J456" s="623" t="str">
        <f>IF(【3】見・旅費!J456="","",【3】見・旅費!J456)</f>
        <v/>
      </c>
      <c r="K456" s="624" t="str">
        <f>IF(【3】見・旅費!K456="","",【3】見・旅費!K456)</f>
        <v/>
      </c>
      <c r="L456" s="625" t="str">
        <f>IF(【3】見・旅費!L456="","",【3】見・旅費!L456)</f>
        <v/>
      </c>
      <c r="M456" s="626" t="str">
        <f>IF(【3】見・旅費!M456="","",【3】見・旅費!M456)</f>
        <v/>
      </c>
      <c r="N456" s="605" t="str">
        <f>IF(I456="","",(SUM(L456:M456)))</f>
        <v/>
      </c>
      <c r="O456" s="627" t="str">
        <f>IF(【3】見・旅費!O456="","",【3】見・旅費!O456)</f>
        <v/>
      </c>
      <c r="P456" s="607" t="str">
        <f t="shared" si="84"/>
        <v/>
      </c>
      <c r="Q456" s="841"/>
      <c r="R456" s="844"/>
      <c r="S456" s="844"/>
      <c r="T456" s="847"/>
      <c r="U456" s="844"/>
      <c r="V456" s="844"/>
      <c r="W456" s="1069"/>
      <c r="X456" s="1055"/>
    </row>
    <row r="457" spans="3:24" ht="19.5" customHeight="1">
      <c r="C457" s="1052"/>
      <c r="D457" s="857"/>
      <c r="E457" s="982"/>
      <c r="F457" s="857"/>
      <c r="G457" s="863"/>
      <c r="H457" s="1065"/>
      <c r="I457" s="623" t="str">
        <f>IF(【3】見・旅費!I457="","",【3】見・旅費!I457)</f>
        <v/>
      </c>
      <c r="J457" s="623" t="str">
        <f>IF(【3】見・旅費!J457="","",【3】見・旅費!J457)</f>
        <v/>
      </c>
      <c r="K457" s="624" t="str">
        <f>IF(【3】見・旅費!K457="","",【3】見・旅費!K457)</f>
        <v/>
      </c>
      <c r="L457" s="625" t="str">
        <f>IF(【3】見・旅費!L457="","",【3】見・旅費!L457)</f>
        <v/>
      </c>
      <c r="M457" s="626" t="str">
        <f>IF(【3】見・旅費!M457="","",【3】見・旅費!M457)</f>
        <v/>
      </c>
      <c r="N457" s="605" t="str">
        <f>IF(I457="","",(SUM(L457:M457)))</f>
        <v/>
      </c>
      <c r="O457" s="627" t="str">
        <f>IF(【3】見・旅費!O457="","",【3】見・旅費!O457)</f>
        <v/>
      </c>
      <c r="P457" s="607" t="str">
        <f t="shared" si="84"/>
        <v/>
      </c>
      <c r="Q457" s="841"/>
      <c r="R457" s="844"/>
      <c r="S457" s="844"/>
      <c r="T457" s="847"/>
      <c r="U457" s="844"/>
      <c r="V457" s="844"/>
      <c r="W457" s="1069"/>
      <c r="X457" s="1055"/>
    </row>
    <row r="458" spans="3:24" ht="19.5" customHeight="1">
      <c r="C458" s="1052"/>
      <c r="D458" s="857"/>
      <c r="E458" s="982"/>
      <c r="F458" s="857"/>
      <c r="G458" s="863"/>
      <c r="H458" s="1065"/>
      <c r="I458" s="628" t="str">
        <f>IF(【3】見・旅費!I458="","",【3】見・旅費!I458)</f>
        <v/>
      </c>
      <c r="J458" s="628" t="str">
        <f>IF(【3】見・旅費!J458="","",【3】見・旅費!J458)</f>
        <v/>
      </c>
      <c r="K458" s="629" t="str">
        <f>IF(【3】見・旅費!K458="","",【3】見・旅費!K458)</f>
        <v/>
      </c>
      <c r="L458" s="630" t="str">
        <f>IF(【3】見・旅費!L458="","",【3】見・旅費!L458)</f>
        <v/>
      </c>
      <c r="M458" s="631" t="str">
        <f>IF(【3】見・旅費!M458="","",【3】見・旅費!M458)</f>
        <v/>
      </c>
      <c r="N458" s="605" t="str">
        <f>IF(I458="","",(SUM(L458:M458)))</f>
        <v/>
      </c>
      <c r="O458" s="632" t="str">
        <f>IF(【3】見・旅費!O458="","",【3】見・旅費!O458)</f>
        <v/>
      </c>
      <c r="P458" s="607" t="str">
        <f t="shared" si="84"/>
        <v/>
      </c>
      <c r="Q458" s="841"/>
      <c r="R458" s="844"/>
      <c r="S458" s="844"/>
      <c r="T458" s="847"/>
      <c r="U458" s="844"/>
      <c r="V458" s="845"/>
      <c r="W458" s="1069"/>
      <c r="X458" s="1055"/>
    </row>
    <row r="459" spans="3:24" ht="19.5" customHeight="1">
      <c r="C459" s="1053"/>
      <c r="D459" s="858"/>
      <c r="E459" s="983"/>
      <c r="F459" s="858"/>
      <c r="G459" s="864"/>
      <c r="H459" s="1066"/>
      <c r="I459" s="608"/>
      <c r="J459" s="608"/>
      <c r="K459" s="610"/>
      <c r="L459" s="633"/>
      <c r="M459" s="634"/>
      <c r="N459" s="612"/>
      <c r="O459" s="635"/>
      <c r="P459" s="614">
        <f>SUM(P455:P458)</f>
        <v>0</v>
      </c>
      <c r="Q459" s="868"/>
      <c r="R459" s="852"/>
      <c r="S459" s="852"/>
      <c r="T459" s="851"/>
      <c r="U459" s="852"/>
      <c r="V459" s="619">
        <f>IF(P459="","",P459)</f>
        <v>0</v>
      </c>
      <c r="W459" s="1069"/>
      <c r="X459" s="1056"/>
    </row>
    <row r="460" spans="3:24" ht="22.5" customHeight="1">
      <c r="T460" s="826" t="s">
        <v>303</v>
      </c>
      <c r="U460" s="827"/>
      <c r="V460" s="117">
        <f>SUM(V350:V459)</f>
        <v>0</v>
      </c>
    </row>
    <row r="461" spans="3:24" ht="22.5" customHeight="1">
      <c r="T461" s="826" t="s">
        <v>304</v>
      </c>
      <c r="U461" s="827"/>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C430:C434"/>
    <mergeCell ref="D430:D434"/>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F370:F374"/>
    <mergeCell ref="L237:N237"/>
    <mergeCell ref="Q237:Q238"/>
    <mergeCell ref="C52:C56"/>
    <mergeCell ref="D52:D56"/>
    <mergeCell ref="E52:E56"/>
    <mergeCell ref="F52:F56"/>
    <mergeCell ref="C57:C61"/>
    <mergeCell ref="D57:D61"/>
    <mergeCell ref="E264:E268"/>
    <mergeCell ref="F264:F268"/>
    <mergeCell ref="G264:G268"/>
    <mergeCell ref="H264:H268"/>
    <mergeCell ref="T264:T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S244:S248"/>
    <mergeCell ref="T244:T248"/>
    <mergeCell ref="F324:F328"/>
    <mergeCell ref="G324:G328"/>
    <mergeCell ref="R324:R328"/>
    <mergeCell ref="S324:S328"/>
    <mergeCell ref="R309:R313"/>
    <mergeCell ref="Q188:Q191"/>
    <mergeCell ref="V188:V191"/>
    <mergeCell ref="W188:W192"/>
    <mergeCell ref="X188:X192"/>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C178:C182"/>
    <mergeCell ref="D178:D182"/>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V395:V398"/>
    <mergeCell ref="W395:W399"/>
    <mergeCell ref="X395:X399"/>
    <mergeCell ref="T385:T389"/>
    <mergeCell ref="C67:C71"/>
    <mergeCell ref="D67:D71"/>
    <mergeCell ref="E67:E71"/>
    <mergeCell ref="F67:F71"/>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S425:S429"/>
    <mergeCell ref="T415:T419"/>
    <mergeCell ref="U415:U419"/>
    <mergeCell ref="V415:V418"/>
    <mergeCell ref="W415:W419"/>
    <mergeCell ref="X415:X419"/>
    <mergeCell ref="C420:C424"/>
    <mergeCell ref="D420:D424"/>
    <mergeCell ref="E420:E424"/>
    <mergeCell ref="F420:F424"/>
    <mergeCell ref="G420:G424"/>
    <mergeCell ref="H420:H424"/>
    <mergeCell ref="Q420:Q424"/>
    <mergeCell ref="R420:R424"/>
    <mergeCell ref="S420:S424"/>
    <mergeCell ref="T420:T424"/>
    <mergeCell ref="T425:T429"/>
    <mergeCell ref="G415:G419"/>
    <mergeCell ref="H415:H419"/>
    <mergeCell ref="Q415:Q419"/>
    <mergeCell ref="R415:R419"/>
    <mergeCell ref="S415:S419"/>
    <mergeCell ref="G425:G429"/>
    <mergeCell ref="H425:H429"/>
    <mergeCell ref="R425:R429"/>
    <mergeCell ref="U385:U389"/>
    <mergeCell ref="V385:V388"/>
    <mergeCell ref="W385:W389"/>
    <mergeCell ref="X385:X389"/>
    <mergeCell ref="F385:F389"/>
    <mergeCell ref="G385:G389"/>
    <mergeCell ref="H385:H389"/>
    <mergeCell ref="Q385:Q389"/>
    <mergeCell ref="R385:R389"/>
    <mergeCell ref="S385:S389"/>
    <mergeCell ref="T375:T379"/>
    <mergeCell ref="H365:H369"/>
    <mergeCell ref="Q365:Q369"/>
    <mergeCell ref="R365:R369"/>
    <mergeCell ref="S365:S369"/>
    <mergeCell ref="V375:V378"/>
    <mergeCell ref="W375:W379"/>
    <mergeCell ref="X375:X379"/>
    <mergeCell ref="G370:G374"/>
    <mergeCell ref="H370:H374"/>
    <mergeCell ref="Q370:Q374"/>
    <mergeCell ref="R370:R374"/>
    <mergeCell ref="S370:S374"/>
    <mergeCell ref="T370:T374"/>
    <mergeCell ref="U370:U374"/>
    <mergeCell ref="V370:V373"/>
    <mergeCell ref="W370:W374"/>
    <mergeCell ref="X370:X374"/>
    <mergeCell ref="T380:T384"/>
    <mergeCell ref="F365:F369"/>
    <mergeCell ref="G365:G369"/>
    <mergeCell ref="U375:U379"/>
    <mergeCell ref="V299:V302"/>
    <mergeCell ref="W299:W303"/>
    <mergeCell ref="X299:X303"/>
    <mergeCell ref="Q299:Q303"/>
    <mergeCell ref="R299:R303"/>
    <mergeCell ref="S299:S303"/>
    <mergeCell ref="H284:H288"/>
    <mergeCell ref="R284:R288"/>
    <mergeCell ref="C284:C288"/>
    <mergeCell ref="D284:D288"/>
    <mergeCell ref="E284:E288"/>
    <mergeCell ref="F284:F288"/>
    <mergeCell ref="G284:G288"/>
    <mergeCell ref="X284:X288"/>
    <mergeCell ref="V289:V292"/>
    <mergeCell ref="W289:W293"/>
    <mergeCell ref="X289:X293"/>
    <mergeCell ref="T299:T303"/>
    <mergeCell ref="W274:W278"/>
    <mergeCell ref="X254:X258"/>
    <mergeCell ref="V259:V262"/>
    <mergeCell ref="C249:C253"/>
    <mergeCell ref="D249:D253"/>
    <mergeCell ref="E249:E253"/>
    <mergeCell ref="F249:F253"/>
    <mergeCell ref="Q269:Q273"/>
    <mergeCell ref="R269:R273"/>
    <mergeCell ref="S269:S273"/>
    <mergeCell ref="U269:U273"/>
    <mergeCell ref="V269:V272"/>
    <mergeCell ref="W264:W268"/>
    <mergeCell ref="V294:V297"/>
    <mergeCell ref="W294:W298"/>
    <mergeCell ref="X294:X298"/>
    <mergeCell ref="C279:C283"/>
    <mergeCell ref="D279:D283"/>
    <mergeCell ref="E279:E283"/>
    <mergeCell ref="F279:F283"/>
    <mergeCell ref="G279:G283"/>
    <mergeCell ref="R279:R283"/>
    <mergeCell ref="S279:S283"/>
    <mergeCell ref="T279:T283"/>
    <mergeCell ref="U279:U283"/>
    <mergeCell ref="H289:H293"/>
    <mergeCell ref="R264:R268"/>
    <mergeCell ref="S274:S278"/>
    <mergeCell ref="R249:R253"/>
    <mergeCell ref="S249:S253"/>
    <mergeCell ref="C254:C258"/>
    <mergeCell ref="D254:D258"/>
    <mergeCell ref="W213:W217"/>
    <mergeCell ref="X213:X217"/>
    <mergeCell ref="T208:T211"/>
    <mergeCell ref="U208:U211"/>
    <mergeCell ref="V203:V206"/>
    <mergeCell ref="X203:X207"/>
    <mergeCell ref="D203:D207"/>
    <mergeCell ref="E203:E207"/>
    <mergeCell ref="F203:F207"/>
    <mergeCell ref="C208:C212"/>
    <mergeCell ref="D208:D212"/>
    <mergeCell ref="E208:E212"/>
    <mergeCell ref="F208:F212"/>
    <mergeCell ref="T198:T201"/>
    <mergeCell ref="S203:S206"/>
    <mergeCell ref="T203:T206"/>
    <mergeCell ref="V244:V247"/>
    <mergeCell ref="W244:W248"/>
    <mergeCell ref="E244:E248"/>
    <mergeCell ref="F244:F248"/>
    <mergeCell ref="C244:C248"/>
    <mergeCell ref="D244:D248"/>
    <mergeCell ref="X244:X248"/>
    <mergeCell ref="G218:G222"/>
    <mergeCell ref="H218:H222"/>
    <mergeCell ref="Q218:Q221"/>
    <mergeCell ref="R218:R221"/>
    <mergeCell ref="S218:S221"/>
    <mergeCell ref="U223:U226"/>
    <mergeCell ref="V223:V226"/>
    <mergeCell ref="W223:W227"/>
    <mergeCell ref="X223:X227"/>
    <mergeCell ref="X193:X197"/>
    <mergeCell ref="C198:C202"/>
    <mergeCell ref="D198:D202"/>
    <mergeCell ref="E198:E202"/>
    <mergeCell ref="F198:F202"/>
    <mergeCell ref="G198:G202"/>
    <mergeCell ref="Q289:Q293"/>
    <mergeCell ref="U289:U293"/>
    <mergeCell ref="T249:T253"/>
    <mergeCell ref="U249:U253"/>
    <mergeCell ref="F254:F258"/>
    <mergeCell ref="G254:G258"/>
    <mergeCell ref="H254:H258"/>
    <mergeCell ref="Q254:Q258"/>
    <mergeCell ref="R254:R258"/>
    <mergeCell ref="S254:S258"/>
    <mergeCell ref="T237:T238"/>
    <mergeCell ref="T233:U233"/>
    <mergeCell ref="F274:F278"/>
    <mergeCell ref="G274:G278"/>
    <mergeCell ref="H274:H278"/>
    <mergeCell ref="Q274:Q278"/>
    <mergeCell ref="R274:R278"/>
    <mergeCell ref="X269:X273"/>
    <mergeCell ref="U244:U248"/>
    <mergeCell ref="I237:J237"/>
    <mergeCell ref="C264:C268"/>
    <mergeCell ref="D264:D268"/>
    <mergeCell ref="U198:U201"/>
    <mergeCell ref="V198:V201"/>
    <mergeCell ref="W198:W202"/>
    <mergeCell ref="X198:X202"/>
    <mergeCell ref="V380:V383"/>
    <mergeCell ref="W380:W384"/>
    <mergeCell ref="X380:X384"/>
    <mergeCell ref="Q355:Q359"/>
    <mergeCell ref="R355:R359"/>
    <mergeCell ref="S355:S359"/>
    <mergeCell ref="S360:S364"/>
    <mergeCell ref="G334:G338"/>
    <mergeCell ref="V365:V368"/>
    <mergeCell ref="W365:W369"/>
    <mergeCell ref="X365:X369"/>
    <mergeCell ref="R348:R349"/>
    <mergeCell ref="S334:S338"/>
    <mergeCell ref="T334:T338"/>
    <mergeCell ref="U334:U338"/>
    <mergeCell ref="V360:V363"/>
    <mergeCell ref="W360:W364"/>
    <mergeCell ref="X360:X364"/>
    <mergeCell ref="G380:G384"/>
    <mergeCell ref="H380:H384"/>
    <mergeCell ref="Q380:Q384"/>
    <mergeCell ref="R380:R384"/>
    <mergeCell ref="S380:S384"/>
    <mergeCell ref="R334:R338"/>
    <mergeCell ref="U355:U359"/>
    <mergeCell ref="X319:X323"/>
    <mergeCell ref="X304:X308"/>
    <mergeCell ref="V279:V282"/>
    <mergeCell ref="W279:W283"/>
    <mergeCell ref="V324:V327"/>
    <mergeCell ref="W309:W313"/>
    <mergeCell ref="X309:X313"/>
    <mergeCell ref="W324:W328"/>
    <mergeCell ref="X324:X328"/>
    <mergeCell ref="U314:U318"/>
    <mergeCell ref="G360:G364"/>
    <mergeCell ref="H360:H364"/>
    <mergeCell ref="Q360:Q364"/>
    <mergeCell ref="R360:R364"/>
    <mergeCell ref="V350:V353"/>
    <mergeCell ref="W350:W354"/>
    <mergeCell ref="V334:V337"/>
    <mergeCell ref="W334:W338"/>
    <mergeCell ref="T345:U345"/>
    <mergeCell ref="U309:U313"/>
    <mergeCell ref="V309:V312"/>
    <mergeCell ref="X334:X338"/>
    <mergeCell ref="V355:V358"/>
    <mergeCell ref="W355:W359"/>
    <mergeCell ref="X355:X359"/>
    <mergeCell ref="S309:S313"/>
    <mergeCell ref="T309:T313"/>
    <mergeCell ref="H319:H323"/>
    <mergeCell ref="X279:X283"/>
    <mergeCell ref="U299:U303"/>
    <mergeCell ref="U360:U364"/>
    <mergeCell ref="W314:W318"/>
    <mergeCell ref="V319:V322"/>
    <mergeCell ref="W319:W323"/>
    <mergeCell ref="E370:E374"/>
    <mergeCell ref="C375:C379"/>
    <mergeCell ref="D375:D379"/>
    <mergeCell ref="E375:E379"/>
    <mergeCell ref="C274:C278"/>
    <mergeCell ref="D274:D278"/>
    <mergeCell ref="E274:E278"/>
    <mergeCell ref="S294:S298"/>
    <mergeCell ref="T294:T298"/>
    <mergeCell ref="C294:C298"/>
    <mergeCell ref="D294:D298"/>
    <mergeCell ref="E294:E298"/>
    <mergeCell ref="F294:F298"/>
    <mergeCell ref="G294:G298"/>
    <mergeCell ref="T274:T278"/>
    <mergeCell ref="S319:S323"/>
    <mergeCell ref="T319:T323"/>
    <mergeCell ref="T360:T364"/>
    <mergeCell ref="D360:D364"/>
    <mergeCell ref="H334:H338"/>
    <mergeCell ref="C355:C359"/>
    <mergeCell ref="S284:S288"/>
    <mergeCell ref="E348:E349"/>
    <mergeCell ref="F348:F349"/>
    <mergeCell ref="Q329:Q333"/>
    <mergeCell ref="Q334:Q338"/>
    <mergeCell ref="G355:G359"/>
    <mergeCell ref="H355:H359"/>
    <mergeCell ref="U274:U278"/>
    <mergeCell ref="V274:V277"/>
    <mergeCell ref="U304:U308"/>
    <mergeCell ref="V304:V307"/>
    <mergeCell ref="W304:W308"/>
    <mergeCell ref="G304:G308"/>
    <mergeCell ref="C385:C389"/>
    <mergeCell ref="C410:C414"/>
    <mergeCell ref="D410:D414"/>
    <mergeCell ref="E410:E414"/>
    <mergeCell ref="F410:F414"/>
    <mergeCell ref="G410:G414"/>
    <mergeCell ref="H410:H414"/>
    <mergeCell ref="Q410:Q414"/>
    <mergeCell ref="R410:R414"/>
    <mergeCell ref="C370:C374"/>
    <mergeCell ref="C365:C369"/>
    <mergeCell ref="C380:C384"/>
    <mergeCell ref="C390:C394"/>
    <mergeCell ref="D390:D394"/>
    <mergeCell ref="D319:D323"/>
    <mergeCell ref="E319:E323"/>
    <mergeCell ref="F319:F323"/>
    <mergeCell ref="G319:G323"/>
    <mergeCell ref="E334:E338"/>
    <mergeCell ref="C360:C364"/>
    <mergeCell ref="D348:D349"/>
    <mergeCell ref="D370:D374"/>
    <mergeCell ref="S410:S414"/>
    <mergeCell ref="F334:F338"/>
    <mergeCell ref="Q319:Q323"/>
    <mergeCell ref="R319:R323"/>
    <mergeCell ref="V410:V413"/>
    <mergeCell ref="W410:W414"/>
    <mergeCell ref="X410:X414"/>
    <mergeCell ref="R390:R394"/>
    <mergeCell ref="S390:S394"/>
    <mergeCell ref="X390:X394"/>
    <mergeCell ref="S405:S409"/>
    <mergeCell ref="X350:X354"/>
    <mergeCell ref="T314:T318"/>
    <mergeCell ref="V400:V403"/>
    <mergeCell ref="W400:W404"/>
    <mergeCell ref="X400:X404"/>
    <mergeCell ref="C314:C318"/>
    <mergeCell ref="G395:G399"/>
    <mergeCell ref="H395:H399"/>
    <mergeCell ref="F375:F379"/>
    <mergeCell ref="G375:G379"/>
    <mergeCell ref="H375:H379"/>
    <mergeCell ref="Q375:Q379"/>
    <mergeCell ref="R375:R379"/>
    <mergeCell ref="S375:S379"/>
    <mergeCell ref="T365:T369"/>
    <mergeCell ref="U365:U369"/>
    <mergeCell ref="D334:D338"/>
    <mergeCell ref="D329:D333"/>
    <mergeCell ref="D385:D389"/>
    <mergeCell ref="F314:F318"/>
    <mergeCell ref="Q314:Q318"/>
    <mergeCell ref="C400:C404"/>
    <mergeCell ref="D400:D404"/>
    <mergeCell ref="E355:E359"/>
    <mergeCell ref="F355:F359"/>
    <mergeCell ref="X314:X318"/>
    <mergeCell ref="U319:U323"/>
    <mergeCell ref="C445:C449"/>
    <mergeCell ref="D445:D449"/>
    <mergeCell ref="E445:E449"/>
    <mergeCell ref="F445:F449"/>
    <mergeCell ref="G445:G449"/>
    <mergeCell ref="H445:H449"/>
    <mergeCell ref="Q445:Q449"/>
    <mergeCell ref="R445:R449"/>
    <mergeCell ref="X420:X424"/>
    <mergeCell ref="C415:C419"/>
    <mergeCell ref="D415:D419"/>
    <mergeCell ref="E415:E419"/>
    <mergeCell ref="F440:F444"/>
    <mergeCell ref="G440:G444"/>
    <mergeCell ref="V440:V443"/>
    <mergeCell ref="U425:U429"/>
    <mergeCell ref="V425:V428"/>
    <mergeCell ref="W425:W429"/>
    <mergeCell ref="W430:W434"/>
    <mergeCell ref="W435:W439"/>
    <mergeCell ref="X435:X439"/>
    <mergeCell ref="X430:X434"/>
    <mergeCell ref="U420:U424"/>
    <mergeCell ref="V420:V423"/>
    <mergeCell ref="W420:W424"/>
    <mergeCell ref="X425:X429"/>
    <mergeCell ref="C425:C429"/>
    <mergeCell ref="D425:D429"/>
    <mergeCell ref="E425:E429"/>
    <mergeCell ref="F425:F429"/>
    <mergeCell ref="Q425:Q429"/>
    <mergeCell ref="C440:C444"/>
    <mergeCell ref="V445:V448"/>
    <mergeCell ref="W445:W449"/>
    <mergeCell ref="X445:X449"/>
    <mergeCell ref="W339:W343"/>
    <mergeCell ref="U284:U288"/>
    <mergeCell ref="V284:V287"/>
    <mergeCell ref="W284:W288"/>
    <mergeCell ref="F299:F303"/>
    <mergeCell ref="G299:G303"/>
    <mergeCell ref="H299:H303"/>
    <mergeCell ref="F289:F293"/>
    <mergeCell ref="G289:G293"/>
    <mergeCell ref="R289:R293"/>
    <mergeCell ref="S289:S293"/>
    <mergeCell ref="T289:T293"/>
    <mergeCell ref="H294:H298"/>
    <mergeCell ref="Q294:Q298"/>
    <mergeCell ref="R294:R298"/>
    <mergeCell ref="V314:V317"/>
    <mergeCell ref="V390:V393"/>
    <mergeCell ref="W390:W394"/>
    <mergeCell ref="F395:F399"/>
    <mergeCell ref="T395:T399"/>
    <mergeCell ref="U395:U399"/>
    <mergeCell ref="U350:U354"/>
    <mergeCell ref="T355:T359"/>
    <mergeCell ref="U380:U384"/>
    <mergeCell ref="W440:W444"/>
    <mergeCell ref="X440:X444"/>
    <mergeCell ref="V435:V438"/>
    <mergeCell ref="V430:V433"/>
    <mergeCell ref="H314:H318"/>
    <mergeCell ref="D440:D444"/>
    <mergeCell ref="E440:E444"/>
    <mergeCell ref="V249:V252"/>
    <mergeCell ref="W249:W253"/>
    <mergeCell ref="X249:X253"/>
    <mergeCell ref="T324:T328"/>
    <mergeCell ref="U324:U328"/>
    <mergeCell ref="W405:W409"/>
    <mergeCell ref="X405:X409"/>
    <mergeCell ref="C405:C409"/>
    <mergeCell ref="D405:D409"/>
    <mergeCell ref="H405:H409"/>
    <mergeCell ref="Q405:Q409"/>
    <mergeCell ref="U390:U394"/>
    <mergeCell ref="X264:X268"/>
    <mergeCell ref="D324:D328"/>
    <mergeCell ref="X329:X333"/>
    <mergeCell ref="E314:E318"/>
    <mergeCell ref="U254:U258"/>
    <mergeCell ref="V254:V257"/>
    <mergeCell ref="W254:W258"/>
    <mergeCell ref="U259:U263"/>
    <mergeCell ref="D314:D318"/>
    <mergeCell ref="G314:G318"/>
    <mergeCell ref="W259:W263"/>
    <mergeCell ref="X259:X263"/>
    <mergeCell ref="C269:C273"/>
    <mergeCell ref="D269:D273"/>
    <mergeCell ref="E269:E273"/>
    <mergeCell ref="F269:F273"/>
    <mergeCell ref="G269:G273"/>
    <mergeCell ref="H269:H273"/>
    <mergeCell ref="W193:W197"/>
    <mergeCell ref="U294:U298"/>
    <mergeCell ref="Q284:Q288"/>
    <mergeCell ref="Q259:Q263"/>
    <mergeCell ref="R259:R263"/>
    <mergeCell ref="V264:V267"/>
    <mergeCell ref="X274:X278"/>
    <mergeCell ref="U264:U268"/>
    <mergeCell ref="W269:W273"/>
    <mergeCell ref="Q264:Q268"/>
    <mergeCell ref="C193:C197"/>
    <mergeCell ref="E193:E197"/>
    <mergeCell ref="F193:F197"/>
    <mergeCell ref="G193:G197"/>
    <mergeCell ref="H193:H197"/>
    <mergeCell ref="Q193:Q196"/>
    <mergeCell ref="R193:R196"/>
    <mergeCell ref="S193:S196"/>
    <mergeCell ref="Q203:Q206"/>
    <mergeCell ref="R203:R206"/>
    <mergeCell ref="C218:C222"/>
    <mergeCell ref="D218:D222"/>
    <mergeCell ref="G208:G212"/>
    <mergeCell ref="C213:C217"/>
    <mergeCell ref="D213:D217"/>
    <mergeCell ref="E213:E217"/>
    <mergeCell ref="F213:F217"/>
    <mergeCell ref="G213:G217"/>
    <mergeCell ref="H213:H217"/>
    <mergeCell ref="Q213:Q216"/>
    <mergeCell ref="R213:R216"/>
    <mergeCell ref="S213:S216"/>
    <mergeCell ref="R237:R238"/>
    <mergeCell ref="S237:S238"/>
    <mergeCell ref="G249:G253"/>
    <mergeCell ref="W239:W243"/>
    <mergeCell ref="T228:T231"/>
    <mergeCell ref="U228:U231"/>
    <mergeCell ref="C228:C232"/>
    <mergeCell ref="D228:D232"/>
    <mergeCell ref="U237:U238"/>
    <mergeCell ref="X228:X232"/>
    <mergeCell ref="C223:C227"/>
    <mergeCell ref="X239:X243"/>
    <mergeCell ref="Q239:Q243"/>
    <mergeCell ref="R239:R243"/>
    <mergeCell ref="S239:S243"/>
    <mergeCell ref="T239:T243"/>
    <mergeCell ref="U239:U243"/>
    <mergeCell ref="V239:V242"/>
    <mergeCell ref="C239:C243"/>
    <mergeCell ref="D239:D243"/>
    <mergeCell ref="E239:E243"/>
    <mergeCell ref="F239:F243"/>
    <mergeCell ref="G239:G243"/>
    <mergeCell ref="G244:G248"/>
    <mergeCell ref="H244:H248"/>
    <mergeCell ref="Q244:Q248"/>
    <mergeCell ref="R244:R248"/>
    <mergeCell ref="W237:W238"/>
    <mergeCell ref="X237:X238"/>
    <mergeCell ref="H239:H243"/>
    <mergeCell ref="C237:C238"/>
    <mergeCell ref="E228:E232"/>
    <mergeCell ref="T460:U460"/>
    <mergeCell ref="S455:S459"/>
    <mergeCell ref="T455:T459"/>
    <mergeCell ref="U455:U459"/>
    <mergeCell ref="V455:V458"/>
    <mergeCell ref="W455:W459"/>
    <mergeCell ref="X455:X459"/>
    <mergeCell ref="E455:E459"/>
    <mergeCell ref="F455:F459"/>
    <mergeCell ref="G455:G459"/>
    <mergeCell ref="H455:H459"/>
    <mergeCell ref="Q455:Q459"/>
    <mergeCell ref="R455:R459"/>
    <mergeCell ref="H400:H404"/>
    <mergeCell ref="Q400:Q404"/>
    <mergeCell ref="R400:R404"/>
    <mergeCell ref="S400:S404"/>
    <mergeCell ref="T400:T404"/>
    <mergeCell ref="R405:R409"/>
    <mergeCell ref="F415:F419"/>
    <mergeCell ref="T445:T449"/>
    <mergeCell ref="U445:U449"/>
    <mergeCell ref="H440:H444"/>
    <mergeCell ref="Q440:Q444"/>
    <mergeCell ref="R440:R444"/>
    <mergeCell ref="S440:S444"/>
    <mergeCell ref="T440:T444"/>
    <mergeCell ref="U440:U444"/>
    <mergeCell ref="T410:T414"/>
    <mergeCell ref="U410:U414"/>
    <mergeCell ref="W450:W454"/>
    <mergeCell ref="X450:X454"/>
    <mergeCell ref="T450:T454"/>
    <mergeCell ref="U450:U454"/>
    <mergeCell ref="Q348:Q349"/>
    <mergeCell ref="R329:R333"/>
    <mergeCell ref="S329:S333"/>
    <mergeCell ref="T329:T333"/>
    <mergeCell ref="U329:U333"/>
    <mergeCell ref="V329:V332"/>
    <mergeCell ref="W329:W333"/>
    <mergeCell ref="W183:W187"/>
    <mergeCell ref="E183:E187"/>
    <mergeCell ref="E405:E409"/>
    <mergeCell ref="F405:F409"/>
    <mergeCell ref="G405:G409"/>
    <mergeCell ref="T390:T394"/>
    <mergeCell ref="Q395:Q399"/>
    <mergeCell ref="E385:E389"/>
    <mergeCell ref="E390:E394"/>
    <mergeCell ref="F390:F394"/>
    <mergeCell ref="G390:G394"/>
    <mergeCell ref="H390:H394"/>
    <mergeCell ref="Q390:Q394"/>
    <mergeCell ref="R395:R399"/>
    <mergeCell ref="S395:S399"/>
    <mergeCell ref="E400:E404"/>
    <mergeCell ref="F400:F404"/>
    <mergeCell ref="G400:G404"/>
    <mergeCell ref="R314:R318"/>
    <mergeCell ref="S314:S318"/>
    <mergeCell ref="S264:S268"/>
    <mergeCell ref="H249:H253"/>
    <mergeCell ref="Q249:Q253"/>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S350:S354"/>
    <mergeCell ref="T350:T354"/>
    <mergeCell ref="C350:C354"/>
    <mergeCell ref="D350:D354"/>
    <mergeCell ref="E350:E354"/>
    <mergeCell ref="F350:F354"/>
    <mergeCell ref="V450:V453"/>
    <mergeCell ref="H450:H454"/>
    <mergeCell ref="Q450:Q454"/>
    <mergeCell ref="R450:R454"/>
    <mergeCell ref="S450:S454"/>
    <mergeCell ref="C450:C454"/>
    <mergeCell ref="D450:D454"/>
    <mergeCell ref="E450:E454"/>
    <mergeCell ref="F450:F454"/>
    <mergeCell ref="G450:G454"/>
    <mergeCell ref="S445:S449"/>
    <mergeCell ref="T405:T409"/>
    <mergeCell ref="U405:U409"/>
    <mergeCell ref="V405:V408"/>
    <mergeCell ref="X339:X343"/>
    <mergeCell ref="T344:U344"/>
    <mergeCell ref="Q339:Q343"/>
    <mergeCell ref="R339:R343"/>
    <mergeCell ref="S339:S343"/>
    <mergeCell ref="T339:T343"/>
    <mergeCell ref="U339:U343"/>
    <mergeCell ref="V339:V342"/>
    <mergeCell ref="C339:C343"/>
    <mergeCell ref="D339:D343"/>
    <mergeCell ref="E339:E343"/>
    <mergeCell ref="F339:F343"/>
    <mergeCell ref="G339:G343"/>
    <mergeCell ref="H339:H343"/>
    <mergeCell ref="S348:S349"/>
    <mergeCell ref="T348:T349"/>
    <mergeCell ref="U348:U349"/>
    <mergeCell ref="W348:W349"/>
    <mergeCell ref="X348:X349"/>
    <mergeCell ref="G348:G349"/>
    <mergeCell ref="H348:H349"/>
    <mergeCell ref="I348:J348"/>
    <mergeCell ref="L348:N348"/>
    <mergeCell ref="E254:E258"/>
    <mergeCell ref="S259:S263"/>
    <mergeCell ref="C309:C313"/>
    <mergeCell ref="D309:D313"/>
    <mergeCell ref="E309:E313"/>
    <mergeCell ref="F309:F313"/>
    <mergeCell ref="G309:G313"/>
    <mergeCell ref="E299:E303"/>
    <mergeCell ref="T259:T263"/>
    <mergeCell ref="C304:C308"/>
    <mergeCell ref="D304:D308"/>
    <mergeCell ref="E304:E308"/>
    <mergeCell ref="F304:F308"/>
    <mergeCell ref="C289:C293"/>
    <mergeCell ref="D289:D293"/>
    <mergeCell ref="E289:E293"/>
    <mergeCell ref="T254:T258"/>
    <mergeCell ref="T269:T273"/>
    <mergeCell ref="T284:T288"/>
    <mergeCell ref="H304:H308"/>
    <mergeCell ref="Q304:Q308"/>
    <mergeCell ref="R304:R308"/>
    <mergeCell ref="S304:S308"/>
    <mergeCell ref="T304:T308"/>
    <mergeCell ref="C259:C263"/>
    <mergeCell ref="D259:D263"/>
    <mergeCell ref="E259:E263"/>
    <mergeCell ref="F259:F263"/>
    <mergeCell ref="G259:G263"/>
    <mergeCell ref="H259:H263"/>
    <mergeCell ref="F228:F232"/>
    <mergeCell ref="G228:G232"/>
    <mergeCell ref="H228:H232"/>
    <mergeCell ref="Q228:Q231"/>
    <mergeCell ref="R228:R231"/>
    <mergeCell ref="E223:E227"/>
    <mergeCell ref="F223:F227"/>
    <mergeCell ref="G223:G227"/>
    <mergeCell ref="H223:H227"/>
    <mergeCell ref="Q223:Q226"/>
    <mergeCell ref="R223:R226"/>
    <mergeCell ref="S223:S226"/>
    <mergeCell ref="H183:H187"/>
    <mergeCell ref="Q183:Q186"/>
    <mergeCell ref="E188:E192"/>
    <mergeCell ref="F188:F192"/>
    <mergeCell ref="G188:G192"/>
    <mergeCell ref="S188:S191"/>
    <mergeCell ref="E218:E222"/>
    <mergeCell ref="F218:F222"/>
    <mergeCell ref="Q198:Q201"/>
    <mergeCell ref="R198:R201"/>
    <mergeCell ref="G203:G207"/>
    <mergeCell ref="H203:H207"/>
    <mergeCell ref="H208:H212"/>
    <mergeCell ref="Q208:Q211"/>
    <mergeCell ref="R208:R211"/>
    <mergeCell ref="S208:S211"/>
    <mergeCell ref="S228:S231"/>
    <mergeCell ref="X218:X222"/>
    <mergeCell ref="W203:W207"/>
    <mergeCell ref="U183:U186"/>
    <mergeCell ref="V183:V186"/>
    <mergeCell ref="C183:C187"/>
    <mergeCell ref="D183:D187"/>
    <mergeCell ref="D193:D197"/>
    <mergeCell ref="T193:T196"/>
    <mergeCell ref="U193:U196"/>
    <mergeCell ref="S183:S186"/>
    <mergeCell ref="F178:F182"/>
    <mergeCell ref="G178:G182"/>
    <mergeCell ref="U203:U206"/>
    <mergeCell ref="T218:T221"/>
    <mergeCell ref="U218:U221"/>
    <mergeCell ref="V218:V221"/>
    <mergeCell ref="V228:V231"/>
    <mergeCell ref="W228:W232"/>
    <mergeCell ref="Q178:Q181"/>
    <mergeCell ref="R178:R181"/>
    <mergeCell ref="S178:S181"/>
    <mergeCell ref="R183:R186"/>
    <mergeCell ref="X183:X187"/>
    <mergeCell ref="H178:H182"/>
    <mergeCell ref="W218:W222"/>
    <mergeCell ref="T188:T191"/>
    <mergeCell ref="V208:V211"/>
    <mergeCell ref="W208:W212"/>
    <mergeCell ref="X208:X212"/>
    <mergeCell ref="W178:W182"/>
    <mergeCell ref="X178:X182"/>
    <mergeCell ref="T183:T186"/>
    <mergeCell ref="D237:D238"/>
    <mergeCell ref="E237:E238"/>
    <mergeCell ref="F237:F238"/>
    <mergeCell ref="G237:G238"/>
    <mergeCell ref="H237:H238"/>
    <mergeCell ref="T178:T181"/>
    <mergeCell ref="U178:U181"/>
    <mergeCell ref="V178:V181"/>
    <mergeCell ref="C203:C207"/>
    <mergeCell ref="D223:D227"/>
    <mergeCell ref="T223:T226"/>
    <mergeCell ref="T234:U234"/>
    <mergeCell ref="C168:C172"/>
    <mergeCell ref="D168:D172"/>
    <mergeCell ref="E168:E172"/>
    <mergeCell ref="F168:F172"/>
    <mergeCell ref="G168:G172"/>
    <mergeCell ref="H168:H172"/>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D128:D132"/>
    <mergeCell ref="E128:E132"/>
    <mergeCell ref="F128:F132"/>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D82:D86"/>
    <mergeCell ref="E82:E86"/>
    <mergeCell ref="F82:F86"/>
    <mergeCell ref="G82:G86"/>
    <mergeCell ref="T32:T35"/>
    <mergeCell ref="U32:U35"/>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27:C31"/>
    <mergeCell ref="C87:C91"/>
    <mergeCell ref="C32:C36"/>
    <mergeCell ref="D32:D36"/>
    <mergeCell ref="E32:E36"/>
    <mergeCell ref="F32:F36"/>
    <mergeCell ref="G32:G36"/>
    <mergeCell ref="H32:H36"/>
    <mergeCell ref="Q32:Q3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W27:W31"/>
    <mergeCell ref="C42:C46"/>
    <mergeCell ref="S57:S60"/>
    <mergeCell ref="Q430:Q434"/>
    <mergeCell ref="R430:R434"/>
    <mergeCell ref="S430:S434"/>
    <mergeCell ref="T430:T434"/>
    <mergeCell ref="U430:U434"/>
    <mergeCell ref="Q435:Q439"/>
    <mergeCell ref="R435:R439"/>
    <mergeCell ref="S435:S439"/>
    <mergeCell ref="T435:T439"/>
    <mergeCell ref="U435:U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U400:U404"/>
    <mergeCell ref="C123:C127"/>
    <mergeCell ref="D123:D127"/>
    <mergeCell ref="E123:E127"/>
    <mergeCell ref="F123:F127"/>
    <mergeCell ref="G123:G127"/>
    <mergeCell ref="G121:G122"/>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 manualBreakCount="1">
    <brk id="235"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sheetPr>
  <dimension ref="B1:AH185"/>
  <sheetViews>
    <sheetView showGridLines="0" view="pageBreakPreview" zoomScale="80" zoomScaleNormal="100" zoomScaleSheetLayoutView="80" workbookViewId="0">
      <selection activeCell="A185" sqref="A185:XFD185"/>
    </sheetView>
  </sheetViews>
  <sheetFormatPr defaultColWidth="7" defaultRowHeight="19.5" customHeight="1"/>
  <cols>
    <col min="1" max="1" width="74" style="121" customWidth="1"/>
    <col min="2" max="3" width="5.625" style="121" customWidth="1"/>
    <col min="4" max="4" width="14.375" style="121" customWidth="1"/>
    <col min="5" max="5" width="17.75" style="121" customWidth="1"/>
    <col min="6" max="6" width="13" style="121" customWidth="1"/>
    <col min="7" max="7" width="34" style="121" customWidth="1"/>
    <col min="8" max="8" width="10.625" style="121" customWidth="1"/>
    <col min="9" max="9" width="12.75" style="121" customWidth="1"/>
    <col min="10" max="10" width="7" style="127" customWidth="1"/>
    <col min="11" max="11" width="11.75" style="121" customWidth="1"/>
    <col min="12" max="16384" width="7" style="121"/>
  </cols>
  <sheetData>
    <row r="1" spans="2:34" ht="19.5" customHeight="1">
      <c r="F1" s="122"/>
      <c r="I1" s="406"/>
      <c r="K1" s="125" t="s">
        <v>516</v>
      </c>
    </row>
    <row r="2" spans="2:34" ht="19.5" customHeight="1">
      <c r="B2" s="2" t="s">
        <v>269</v>
      </c>
      <c r="I2" s="125"/>
    </row>
    <row r="3" spans="2:34" ht="24" customHeight="1">
      <c r="B3" s="43" t="s">
        <v>314</v>
      </c>
      <c r="E3" s="584" t="s">
        <v>315</v>
      </c>
      <c r="F3" s="129">
        <f>SUM(I62,I124,I185)</f>
        <v>0</v>
      </c>
      <c r="I3" s="407"/>
    </row>
    <row r="4" spans="2:34" s="43" customFormat="1" ht="19.5" customHeight="1">
      <c r="B4" s="43" t="s">
        <v>272</v>
      </c>
      <c r="J4" s="54"/>
      <c r="K4" s="108" t="s">
        <v>224</v>
      </c>
      <c r="AH4" s="54"/>
    </row>
    <row r="5" spans="2:34" s="132" customFormat="1" ht="19.5" customHeight="1">
      <c r="B5" s="901" t="s">
        <v>273</v>
      </c>
      <c r="C5" s="901"/>
      <c r="D5" s="901" t="s">
        <v>275</v>
      </c>
      <c r="E5" s="901" t="s">
        <v>316</v>
      </c>
      <c r="F5" s="903" t="s">
        <v>278</v>
      </c>
      <c r="G5" s="505" t="s">
        <v>317</v>
      </c>
      <c r="H5" s="901" t="s">
        <v>318</v>
      </c>
      <c r="I5" s="887" t="s">
        <v>307</v>
      </c>
      <c r="J5" s="888" t="s">
        <v>288</v>
      </c>
      <c r="K5" s="887" t="s">
        <v>289</v>
      </c>
    </row>
    <row r="6" spans="2:34" s="132" customFormat="1" ht="19.5" customHeight="1">
      <c r="B6" s="902"/>
      <c r="C6" s="902"/>
      <c r="D6" s="902"/>
      <c r="E6" s="902"/>
      <c r="F6" s="903"/>
      <c r="G6" s="133" t="s">
        <v>319</v>
      </c>
      <c r="H6" s="902"/>
      <c r="I6" s="887"/>
      <c r="J6" s="888"/>
      <c r="K6" s="887"/>
    </row>
    <row r="7" spans="2:34" ht="18.75" customHeight="1">
      <c r="B7" s="1076" t="str">
        <f>IF(【4】見・交通費!B7="","",【4】見・交通費!B7)</f>
        <v/>
      </c>
      <c r="C7" s="1076"/>
      <c r="D7" s="1078" t="str">
        <f>IF(【4】見・交通費!D7="","",【4】見・交通費!D7)</f>
        <v/>
      </c>
      <c r="E7" s="1080" t="str">
        <f>IF(【4】見・交通費!E7="","",【4】見・交通費!E7)</f>
        <v/>
      </c>
      <c r="F7" s="1080" t="str">
        <f>IF(【4】見・交通費!F7="","",【4】見・交通費!F7)</f>
        <v/>
      </c>
      <c r="G7" s="680" t="str">
        <f>IF(【4】見・交通費!G7="","",【4】見・交通費!G7)</f>
        <v/>
      </c>
      <c r="H7" s="1085" t="str">
        <f>IF(【4】見・交通費!H7="","",【4】見・交通費!H7)</f>
        <v/>
      </c>
      <c r="I7" s="897" t="str">
        <f>IF(H7="","",(IF(H7="往復",(G8*2),G8)))</f>
        <v/>
      </c>
      <c r="J7" s="1087"/>
      <c r="K7" s="1083" t="str">
        <f>IF(【4】見・交通費!K7="","",【4】見・交通費!K7)</f>
        <v/>
      </c>
    </row>
    <row r="8" spans="2:34" ht="18.75" customHeight="1">
      <c r="B8" s="1077"/>
      <c r="C8" s="1077"/>
      <c r="D8" s="1079"/>
      <c r="E8" s="1081"/>
      <c r="F8" s="1081"/>
      <c r="G8" s="408" t="str">
        <f>IF(【4】見・交通費!G8="","",【4】見・交通費!G8)</f>
        <v/>
      </c>
      <c r="H8" s="1086"/>
      <c r="I8" s="898"/>
      <c r="J8" s="1088"/>
      <c r="K8" s="1084"/>
    </row>
    <row r="9" spans="2:34" ht="18.75" customHeight="1">
      <c r="B9" s="1076" t="str">
        <f>IF(【4】見・交通費!B9="","",【4】見・交通費!B9)</f>
        <v/>
      </c>
      <c r="C9" s="1076"/>
      <c r="D9" s="1078" t="str">
        <f>IF(【4】見・交通費!D9="","",【4】見・交通費!D9)</f>
        <v/>
      </c>
      <c r="E9" s="1080" t="str">
        <f>IF(【4】見・交通費!E9="","",【4】見・交通費!E9)</f>
        <v/>
      </c>
      <c r="F9" s="1080" t="str">
        <f>IF(【4】見・交通費!F9="","",【4】見・交通費!F9)</f>
        <v/>
      </c>
      <c r="G9" s="680" t="str">
        <f>IF(【4】見・交通費!G9="","",【4】見・交通費!G9)</f>
        <v/>
      </c>
      <c r="H9" s="1085" t="str">
        <f>IF(【4】見・交通費!H9="","",【4】見・交通費!H9)</f>
        <v/>
      </c>
      <c r="I9" s="897" t="str">
        <f t="shared" ref="I9" si="0">IF(H9="","",(IF(H9="往復",(G10*2),G10)))</f>
        <v/>
      </c>
      <c r="J9" s="1087"/>
      <c r="K9" s="1083" t="str">
        <f>IF(【4】見・交通費!K9="","",【4】見・交通費!K9)</f>
        <v/>
      </c>
    </row>
    <row r="10" spans="2:34" ht="18.75" customHeight="1">
      <c r="B10" s="1077"/>
      <c r="C10" s="1077"/>
      <c r="D10" s="1079"/>
      <c r="E10" s="1081"/>
      <c r="F10" s="1081"/>
      <c r="G10" s="408" t="str">
        <f>IF(【4】見・交通費!G10="","",【4】見・交通費!G10)</f>
        <v/>
      </c>
      <c r="H10" s="1086"/>
      <c r="I10" s="898"/>
      <c r="J10" s="1088"/>
      <c r="K10" s="1084"/>
    </row>
    <row r="11" spans="2:34" ht="18.75" customHeight="1">
      <c r="B11" s="1076" t="str">
        <f>IF(【4】見・交通費!B11="","",【4】見・交通費!B11)</f>
        <v/>
      </c>
      <c r="C11" s="1076"/>
      <c r="D11" s="1078" t="str">
        <f>IF(【4】見・交通費!D11="","",【4】見・交通費!D11)</f>
        <v/>
      </c>
      <c r="E11" s="1080" t="str">
        <f>IF(【4】見・交通費!E11="","",【4】見・交通費!E11)</f>
        <v/>
      </c>
      <c r="F11" s="1080" t="str">
        <f>IF(【4】見・交通費!F11="","",【4】見・交通費!F11)</f>
        <v/>
      </c>
      <c r="G11" s="680" t="str">
        <f>IF(【4】見・交通費!G11="","",【4】見・交通費!G11)</f>
        <v/>
      </c>
      <c r="H11" s="1085" t="str">
        <f>IF(【4】見・交通費!H11="","",【4】見・交通費!H11)</f>
        <v/>
      </c>
      <c r="I11" s="897" t="str">
        <f t="shared" ref="I11" si="1">IF(H11="","",(IF(H11="往復",(G12*2),G12)))</f>
        <v/>
      </c>
      <c r="J11" s="1087"/>
      <c r="K11" s="1083" t="str">
        <f>IF(【4】見・交通費!K11="","",【4】見・交通費!K11)</f>
        <v/>
      </c>
    </row>
    <row r="12" spans="2:34" ht="18.75" customHeight="1">
      <c r="B12" s="1077"/>
      <c r="C12" s="1077"/>
      <c r="D12" s="1079"/>
      <c r="E12" s="1081"/>
      <c r="F12" s="1081"/>
      <c r="G12" s="408" t="str">
        <f>IF(【4】見・交通費!G12="","",【4】見・交通費!G12)</f>
        <v/>
      </c>
      <c r="H12" s="1086"/>
      <c r="I12" s="898"/>
      <c r="J12" s="1088"/>
      <c r="K12" s="1084"/>
    </row>
    <row r="13" spans="2:34" ht="18.75" customHeight="1">
      <c r="B13" s="1076" t="str">
        <f>IF(【4】見・交通費!B13="","",【4】見・交通費!B13)</f>
        <v/>
      </c>
      <c r="C13" s="1076"/>
      <c r="D13" s="1078" t="str">
        <f>IF(【4】見・交通費!D13="","",【4】見・交通費!D13)</f>
        <v/>
      </c>
      <c r="E13" s="1080" t="str">
        <f>IF(【4】見・交通費!E13="","",【4】見・交通費!E13)</f>
        <v/>
      </c>
      <c r="F13" s="1080" t="str">
        <f>IF(【4】見・交通費!F13="","",【4】見・交通費!F13)</f>
        <v/>
      </c>
      <c r="G13" s="680" t="str">
        <f>IF(【4】見・交通費!G13="","",【4】見・交通費!G13)</f>
        <v/>
      </c>
      <c r="H13" s="1085" t="str">
        <f>IF(【4】見・交通費!H13="","",【4】見・交通費!H13)</f>
        <v/>
      </c>
      <c r="I13" s="897" t="str">
        <f t="shared" ref="I13" si="2">IF(H13="","",(IF(H13="往復",(G14*2),G14)))</f>
        <v/>
      </c>
      <c r="J13" s="1087"/>
      <c r="K13" s="1083" t="str">
        <f>IF(【4】見・交通費!K13="","",【4】見・交通費!K13)</f>
        <v/>
      </c>
    </row>
    <row r="14" spans="2:34" ht="18.75" customHeight="1">
      <c r="B14" s="1077"/>
      <c r="C14" s="1077"/>
      <c r="D14" s="1079"/>
      <c r="E14" s="1081"/>
      <c r="F14" s="1081"/>
      <c r="G14" s="408" t="str">
        <f>IF(【4】見・交通費!G14="","",【4】見・交通費!G14)</f>
        <v/>
      </c>
      <c r="H14" s="1086"/>
      <c r="I14" s="898"/>
      <c r="J14" s="1088"/>
      <c r="K14" s="1084"/>
    </row>
    <row r="15" spans="2:34" ht="18.75" customHeight="1">
      <c r="B15" s="1076" t="str">
        <f>IF(【4】見・交通費!B15="","",【4】見・交通費!B15)</f>
        <v/>
      </c>
      <c r="C15" s="1076"/>
      <c r="D15" s="1078" t="str">
        <f>IF(【4】見・交通費!D15="","",【4】見・交通費!D15)</f>
        <v/>
      </c>
      <c r="E15" s="1080" t="str">
        <f>IF(【4】見・交通費!E15="","",【4】見・交通費!E15)</f>
        <v/>
      </c>
      <c r="F15" s="1080" t="str">
        <f>IF(【4】見・交通費!F15="","",【4】見・交通費!F15)</f>
        <v/>
      </c>
      <c r="G15" s="680" t="str">
        <f>IF(【4】見・交通費!G15="","",【4】見・交通費!G15)</f>
        <v/>
      </c>
      <c r="H15" s="1085" t="str">
        <f>IF(【4】見・交通費!H15="","",【4】見・交通費!H15)</f>
        <v/>
      </c>
      <c r="I15" s="897" t="str">
        <f t="shared" ref="I15" si="3">IF(H15="","",(IF(H15="往復",(G16*2),G16)))</f>
        <v/>
      </c>
      <c r="J15" s="1087"/>
      <c r="K15" s="1083" t="str">
        <f>IF(【4】見・交通費!K15="","",【4】見・交通費!K15)</f>
        <v/>
      </c>
    </row>
    <row r="16" spans="2:34" ht="18.75" customHeight="1">
      <c r="B16" s="1077"/>
      <c r="C16" s="1077"/>
      <c r="D16" s="1079"/>
      <c r="E16" s="1081"/>
      <c r="F16" s="1081"/>
      <c r="G16" s="408" t="str">
        <f>IF(【4】見・交通費!G16="","",【4】見・交通費!G16)</f>
        <v/>
      </c>
      <c r="H16" s="1086"/>
      <c r="I16" s="898"/>
      <c r="J16" s="1088"/>
      <c r="K16" s="1084"/>
      <c r="Z16" s="409"/>
    </row>
    <row r="17" spans="2:11" ht="18.75" customHeight="1">
      <c r="B17" s="1076" t="str">
        <f>IF(【4】見・交通費!B17="","",【4】見・交通費!B17)</f>
        <v/>
      </c>
      <c r="C17" s="1076"/>
      <c r="D17" s="1078" t="str">
        <f>IF(【4】見・交通費!D17="","",【4】見・交通費!D17)</f>
        <v/>
      </c>
      <c r="E17" s="1080" t="str">
        <f>IF(【4】見・交通費!E17="","",【4】見・交通費!E17)</f>
        <v/>
      </c>
      <c r="F17" s="1080" t="str">
        <f>IF(【4】見・交通費!F17="","",【4】見・交通費!F17)</f>
        <v/>
      </c>
      <c r="G17" s="680" t="str">
        <f>IF(【4】見・交通費!G17="","",【4】見・交通費!G17)</f>
        <v/>
      </c>
      <c r="H17" s="1085" t="str">
        <f>IF(【4】見・交通費!H17="","",【4】見・交通費!H17)</f>
        <v/>
      </c>
      <c r="I17" s="897" t="str">
        <f t="shared" ref="I17" si="4">IF(H17="","",(IF(H17="往復",(G18*2),G18)))</f>
        <v/>
      </c>
      <c r="J17" s="1087"/>
      <c r="K17" s="1083" t="str">
        <f>IF(【4】見・交通費!K17="","",【4】見・交通費!K17)</f>
        <v/>
      </c>
    </row>
    <row r="18" spans="2:11" ht="18.75" customHeight="1">
      <c r="B18" s="1077"/>
      <c r="C18" s="1077"/>
      <c r="D18" s="1079"/>
      <c r="E18" s="1081"/>
      <c r="F18" s="1081"/>
      <c r="G18" s="408" t="str">
        <f>IF(【4】見・交通費!G18="","",【4】見・交通費!G18)</f>
        <v/>
      </c>
      <c r="H18" s="1086"/>
      <c r="I18" s="898"/>
      <c r="J18" s="1088"/>
      <c r="K18" s="1084"/>
    </row>
    <row r="19" spans="2:11" ht="18.75" customHeight="1">
      <c r="B19" s="1076" t="str">
        <f>IF(【4】見・交通費!B19="","",【4】見・交通費!B19)</f>
        <v/>
      </c>
      <c r="C19" s="1076"/>
      <c r="D19" s="1078" t="str">
        <f>IF(【4】見・交通費!D19="","",【4】見・交通費!D19)</f>
        <v/>
      </c>
      <c r="E19" s="1080" t="str">
        <f>IF(【4】見・交通費!E19="","",【4】見・交通費!E19)</f>
        <v/>
      </c>
      <c r="F19" s="1080" t="str">
        <f>IF(【4】見・交通費!F19="","",【4】見・交通費!F19)</f>
        <v/>
      </c>
      <c r="G19" s="680" t="str">
        <f>IF(【4】見・交通費!G19="","",【4】見・交通費!G19)</f>
        <v/>
      </c>
      <c r="H19" s="1085" t="str">
        <f>IF(【4】見・交通費!H19="","",【4】見・交通費!H19)</f>
        <v/>
      </c>
      <c r="I19" s="897" t="str">
        <f t="shared" ref="I19" si="5">IF(H19="","",(IF(H19="往復",(G20*2),G20)))</f>
        <v/>
      </c>
      <c r="J19" s="1087"/>
      <c r="K19" s="1083" t="str">
        <f>IF(【4】見・交通費!K19="","",【4】見・交通費!K19)</f>
        <v/>
      </c>
    </row>
    <row r="20" spans="2:11" ht="18.75" customHeight="1">
      <c r="B20" s="1077"/>
      <c r="C20" s="1077"/>
      <c r="D20" s="1079"/>
      <c r="E20" s="1081"/>
      <c r="F20" s="1081"/>
      <c r="G20" s="408" t="str">
        <f>IF(【4】見・交通費!G20="","",【4】見・交通費!G20)</f>
        <v/>
      </c>
      <c r="H20" s="1086"/>
      <c r="I20" s="898"/>
      <c r="J20" s="1088"/>
      <c r="K20" s="1084"/>
    </row>
    <row r="21" spans="2:11" ht="18.75" customHeight="1">
      <c r="B21" s="1076" t="str">
        <f>IF(【4】見・交通費!B21="","",【4】見・交通費!B21)</f>
        <v/>
      </c>
      <c r="C21" s="1076"/>
      <c r="D21" s="1078" t="str">
        <f>IF(【4】見・交通費!D21="","",【4】見・交通費!D21)</f>
        <v/>
      </c>
      <c r="E21" s="1080" t="str">
        <f>IF(【4】見・交通費!E21="","",【4】見・交通費!E21)</f>
        <v/>
      </c>
      <c r="F21" s="1080" t="str">
        <f>IF(【4】見・交通費!F21="","",【4】見・交通費!F21)</f>
        <v/>
      </c>
      <c r="G21" s="680" t="str">
        <f>IF(【4】見・交通費!G21="","",【4】見・交通費!G21)</f>
        <v/>
      </c>
      <c r="H21" s="1085" t="str">
        <f>IF(【4】見・交通費!H21="","",【4】見・交通費!H21)</f>
        <v/>
      </c>
      <c r="I21" s="897" t="str">
        <f t="shared" ref="I21" si="6">IF(H21="","",(IF(H21="往復",(G22*2),G22)))</f>
        <v/>
      </c>
      <c r="J21" s="1087"/>
      <c r="K21" s="1083" t="str">
        <f>IF(【4】見・交通費!K21="","",【4】見・交通費!K21)</f>
        <v/>
      </c>
    </row>
    <row r="22" spans="2:11" ht="18.75" customHeight="1">
      <c r="B22" s="1077"/>
      <c r="C22" s="1077"/>
      <c r="D22" s="1079"/>
      <c r="E22" s="1081"/>
      <c r="F22" s="1081"/>
      <c r="G22" s="408" t="str">
        <f>IF(【4】見・交通費!G22="","",【4】見・交通費!G22)</f>
        <v/>
      </c>
      <c r="H22" s="1086"/>
      <c r="I22" s="898"/>
      <c r="J22" s="1088"/>
      <c r="K22" s="1084"/>
    </row>
    <row r="23" spans="2:11" ht="18.75" customHeight="1">
      <c r="B23" s="1076" t="str">
        <f>IF(【4】見・交通費!B23="","",【4】見・交通費!B23)</f>
        <v/>
      </c>
      <c r="C23" s="1076"/>
      <c r="D23" s="1078" t="str">
        <f>IF(【4】見・交通費!D23="","",【4】見・交通費!D23)</f>
        <v/>
      </c>
      <c r="E23" s="1080" t="str">
        <f>IF(【4】見・交通費!E23="","",【4】見・交通費!E23)</f>
        <v/>
      </c>
      <c r="F23" s="1080" t="str">
        <f>IF(【4】見・交通費!F23="","",【4】見・交通費!F23)</f>
        <v/>
      </c>
      <c r="G23" s="680" t="str">
        <f>IF(【4】見・交通費!G23="","",【4】見・交通費!G23)</f>
        <v/>
      </c>
      <c r="H23" s="1085" t="str">
        <f>IF(【4】見・交通費!H23="","",【4】見・交通費!H23)</f>
        <v/>
      </c>
      <c r="I23" s="897" t="str">
        <f t="shared" ref="I23" si="7">IF(H23="","",(IF(H23="往復",(G24*2),G24)))</f>
        <v/>
      </c>
      <c r="J23" s="1087"/>
      <c r="K23" s="1083" t="str">
        <f>IF(【4】見・交通費!K23="","",【4】見・交通費!K23)</f>
        <v/>
      </c>
    </row>
    <row r="24" spans="2:11" ht="18.75" customHeight="1">
      <c r="B24" s="1077"/>
      <c r="C24" s="1077"/>
      <c r="D24" s="1079"/>
      <c r="E24" s="1081"/>
      <c r="F24" s="1081"/>
      <c r="G24" s="408" t="str">
        <f>IF(【4】見・交通費!G24="","",【4】見・交通費!G24)</f>
        <v/>
      </c>
      <c r="H24" s="1086"/>
      <c r="I24" s="898"/>
      <c r="J24" s="1088"/>
      <c r="K24" s="1084"/>
    </row>
    <row r="25" spans="2:11" ht="18.75" customHeight="1">
      <c r="B25" s="1076" t="str">
        <f>IF(【4】見・交通費!B25="","",【4】見・交通費!B25)</f>
        <v/>
      </c>
      <c r="C25" s="1076"/>
      <c r="D25" s="1078" t="str">
        <f>IF(【4】見・交通費!D25="","",【4】見・交通費!D25)</f>
        <v/>
      </c>
      <c r="E25" s="1080" t="str">
        <f>IF(【4】見・交通費!E25="","",【4】見・交通費!E25)</f>
        <v/>
      </c>
      <c r="F25" s="1080" t="str">
        <f>IF(【4】見・交通費!F25="","",【4】見・交通費!F25)</f>
        <v/>
      </c>
      <c r="G25" s="680" t="str">
        <f>IF(【4】見・交通費!G25="","",【4】見・交通費!G25)</f>
        <v/>
      </c>
      <c r="H25" s="1085" t="str">
        <f>IF(【4】見・交通費!H25="","",【4】見・交通費!H25)</f>
        <v/>
      </c>
      <c r="I25" s="897" t="str">
        <f t="shared" ref="I25" si="8">IF(H25="","",(IF(H25="往復",(G26*2),G26)))</f>
        <v/>
      </c>
      <c r="J25" s="1087"/>
      <c r="K25" s="1083" t="str">
        <f>IF(【4】見・交通費!K25="","",【4】見・交通費!K25)</f>
        <v/>
      </c>
    </row>
    <row r="26" spans="2:11" ht="18.75" customHeight="1">
      <c r="B26" s="1077"/>
      <c r="C26" s="1077"/>
      <c r="D26" s="1079"/>
      <c r="E26" s="1081"/>
      <c r="F26" s="1081"/>
      <c r="G26" s="408" t="str">
        <f>IF(【4】見・交通費!G26="","",【4】見・交通費!G26)</f>
        <v/>
      </c>
      <c r="H26" s="1086"/>
      <c r="I26" s="898"/>
      <c r="J26" s="1088"/>
      <c r="K26" s="1084"/>
    </row>
    <row r="27" spans="2:11" ht="18.75" customHeight="1">
      <c r="B27" s="1076" t="str">
        <f>IF(【4】見・交通費!B27="","",【4】見・交通費!B27)</f>
        <v/>
      </c>
      <c r="C27" s="1076"/>
      <c r="D27" s="1078" t="str">
        <f>IF(【4】見・交通費!D27="","",【4】見・交通費!D27)</f>
        <v/>
      </c>
      <c r="E27" s="1080" t="str">
        <f>IF(【4】見・交通費!E27="","",【4】見・交通費!E27)</f>
        <v/>
      </c>
      <c r="F27" s="1080" t="str">
        <f>IF(【4】見・交通費!F27="","",【4】見・交通費!F27)</f>
        <v/>
      </c>
      <c r="G27" s="680" t="str">
        <f>IF(【4】見・交通費!G27="","",【4】見・交通費!G27)</f>
        <v/>
      </c>
      <c r="H27" s="1085" t="str">
        <f>IF(【4】見・交通費!H27="","",【4】見・交通費!H27)</f>
        <v/>
      </c>
      <c r="I27" s="897" t="str">
        <f t="shared" ref="I27" si="9">IF(H27="","",(IF(H27="往復",(G28*2),G28)))</f>
        <v/>
      </c>
      <c r="J27" s="1087"/>
      <c r="K27" s="1083" t="str">
        <f>IF(【4】見・交通費!K27="","",【4】見・交通費!K27)</f>
        <v/>
      </c>
    </row>
    <row r="28" spans="2:11" ht="18.75" customHeight="1">
      <c r="B28" s="1077"/>
      <c r="C28" s="1077"/>
      <c r="D28" s="1079"/>
      <c r="E28" s="1081"/>
      <c r="F28" s="1081"/>
      <c r="G28" s="408" t="str">
        <f>IF(【4】見・交通費!G28="","",【4】見・交通費!G28)</f>
        <v/>
      </c>
      <c r="H28" s="1086"/>
      <c r="I28" s="898"/>
      <c r="J28" s="1088"/>
      <c r="K28" s="1084"/>
    </row>
    <row r="29" spans="2:11" ht="18.75" customHeight="1">
      <c r="B29" s="1076" t="str">
        <f>IF(【4】見・交通費!B29="","",【4】見・交通費!B29)</f>
        <v/>
      </c>
      <c r="C29" s="1076"/>
      <c r="D29" s="1078" t="str">
        <f>IF(【4】見・交通費!D29="","",【4】見・交通費!D29)</f>
        <v/>
      </c>
      <c r="E29" s="1080" t="str">
        <f>IF(【4】見・交通費!E29="","",【4】見・交通費!E29)</f>
        <v/>
      </c>
      <c r="F29" s="1080" t="str">
        <f>IF(【4】見・交通費!F29="","",【4】見・交通費!F29)</f>
        <v/>
      </c>
      <c r="G29" s="461" t="str">
        <f>IF(【4】見・交通費!G29="","",【4】見・交通費!G29)</f>
        <v/>
      </c>
      <c r="H29" s="1085" t="str">
        <f>IF(【4】見・交通費!H29="","",【4】見・交通費!H29)</f>
        <v/>
      </c>
      <c r="I29" s="897" t="str">
        <f t="shared" ref="I29" si="10">IF(H29="","",(IF(H29="往復",(G30*2),G30)))</f>
        <v/>
      </c>
      <c r="J29" s="1087"/>
      <c r="K29" s="1083" t="str">
        <f>IF(【4】見・交通費!K29="","",【4】見・交通費!K29)</f>
        <v/>
      </c>
    </row>
    <row r="30" spans="2:11" ht="18.75" customHeight="1">
      <c r="B30" s="1077"/>
      <c r="C30" s="1077"/>
      <c r="D30" s="1079"/>
      <c r="E30" s="1081"/>
      <c r="F30" s="1081"/>
      <c r="G30" s="408" t="str">
        <f>IF(【4】見・交通費!G30="","",【4】見・交通費!G30)</f>
        <v/>
      </c>
      <c r="H30" s="1086"/>
      <c r="I30" s="898"/>
      <c r="J30" s="1088"/>
      <c r="K30" s="1084"/>
    </row>
    <row r="31" spans="2:11" ht="18.75" customHeight="1">
      <c r="B31" s="1076" t="str">
        <f>IF(【4】見・交通費!B31="","",【4】見・交通費!B31)</f>
        <v/>
      </c>
      <c r="C31" s="1076"/>
      <c r="D31" s="1078" t="str">
        <f>IF(【4】見・交通費!D31="","",【4】見・交通費!D31)</f>
        <v/>
      </c>
      <c r="E31" s="1080" t="str">
        <f>IF(【4】見・交通費!E31="","",【4】見・交通費!E31)</f>
        <v/>
      </c>
      <c r="F31" s="1080" t="str">
        <f>IF(【4】見・交通費!F31="","",【4】見・交通費!F31)</f>
        <v/>
      </c>
      <c r="G31" s="680" t="str">
        <f>IF(【4】見・交通費!G31="","",【4】見・交通費!G31)</f>
        <v/>
      </c>
      <c r="H31" s="1085" t="str">
        <f>IF(【4】見・交通費!H31="","",【4】見・交通費!H31)</f>
        <v/>
      </c>
      <c r="I31" s="897" t="str">
        <f t="shared" ref="I31" si="11">IF(H31="","",(IF(H31="往復",(G32*2),G32)))</f>
        <v/>
      </c>
      <c r="J31" s="1087"/>
      <c r="K31" s="1083" t="str">
        <f>IF(【4】見・交通費!K31="","",【4】見・交通費!K31)</f>
        <v/>
      </c>
    </row>
    <row r="32" spans="2:11" ht="18.75" customHeight="1">
      <c r="B32" s="1077"/>
      <c r="C32" s="1077"/>
      <c r="D32" s="1079"/>
      <c r="E32" s="1081"/>
      <c r="F32" s="1081"/>
      <c r="G32" s="408" t="str">
        <f>IF(【4】見・交通費!G32="","",【4】見・交通費!G32)</f>
        <v/>
      </c>
      <c r="H32" s="1086"/>
      <c r="I32" s="898"/>
      <c r="J32" s="1088"/>
      <c r="K32" s="1084"/>
    </row>
    <row r="33" spans="2:11" ht="18.75" customHeight="1">
      <c r="B33" s="1076" t="str">
        <f>IF(【4】見・交通費!B33="","",【4】見・交通費!B33)</f>
        <v/>
      </c>
      <c r="C33" s="1076"/>
      <c r="D33" s="1078" t="str">
        <f>IF(【4】見・交通費!D33="","",【4】見・交通費!D33)</f>
        <v/>
      </c>
      <c r="E33" s="1080" t="str">
        <f>IF(【4】見・交通費!E33="","",【4】見・交通費!E33)</f>
        <v/>
      </c>
      <c r="F33" s="1080" t="str">
        <f>IF(【4】見・交通費!F33="","",【4】見・交通費!F33)</f>
        <v/>
      </c>
      <c r="G33" s="680" t="str">
        <f>IF(【4】見・交通費!G33="","",【4】見・交通費!G33)</f>
        <v/>
      </c>
      <c r="H33" s="1085" t="str">
        <f>IF(【4】見・交通費!H33="","",【4】見・交通費!H33)</f>
        <v/>
      </c>
      <c r="I33" s="897" t="str">
        <f t="shared" ref="I33" si="12">IF(H33="","",(IF(H33="往復",(G34*2),G34)))</f>
        <v/>
      </c>
      <c r="J33" s="1087"/>
      <c r="K33" s="1083" t="str">
        <f>IF(【4】見・交通費!K33="","",【4】見・交通費!K33)</f>
        <v/>
      </c>
    </row>
    <row r="34" spans="2:11" ht="18.75" customHeight="1">
      <c r="B34" s="1077"/>
      <c r="C34" s="1077"/>
      <c r="D34" s="1079"/>
      <c r="E34" s="1081"/>
      <c r="F34" s="1081"/>
      <c r="G34" s="408" t="str">
        <f>IF(【4】見・交通費!G34="","",【4】見・交通費!G34)</f>
        <v/>
      </c>
      <c r="H34" s="1086"/>
      <c r="I34" s="898"/>
      <c r="J34" s="1088"/>
      <c r="K34" s="1084"/>
    </row>
    <row r="35" spans="2:11" ht="18.75" customHeight="1">
      <c r="B35" s="1076" t="str">
        <f>IF(【4】見・交通費!B35="","",【4】見・交通費!B35)</f>
        <v/>
      </c>
      <c r="C35" s="1076"/>
      <c r="D35" s="1078" t="str">
        <f>IF(【4】見・交通費!D35="","",【4】見・交通費!D35)</f>
        <v/>
      </c>
      <c r="E35" s="1080" t="str">
        <f>IF(【4】見・交通費!E35="","",【4】見・交通費!E35)</f>
        <v/>
      </c>
      <c r="F35" s="1080" t="str">
        <f>IF(【4】見・交通費!F35="","",【4】見・交通費!F35)</f>
        <v/>
      </c>
      <c r="G35" s="680" t="str">
        <f>IF(【4】見・交通費!G35="","",【4】見・交通費!G35)</f>
        <v/>
      </c>
      <c r="H35" s="1085" t="str">
        <f>IF(【4】見・交通費!H35="","",【4】見・交通費!H35)</f>
        <v/>
      </c>
      <c r="I35" s="897" t="str">
        <f t="shared" ref="I35" si="13">IF(H35="","",(IF(H35="往復",(G36*2),G36)))</f>
        <v/>
      </c>
      <c r="J35" s="1087"/>
      <c r="K35" s="1083" t="str">
        <f>IF(【4】見・交通費!K35="","",【4】見・交通費!K35)</f>
        <v/>
      </c>
    </row>
    <row r="36" spans="2:11" ht="18.75" customHeight="1">
      <c r="B36" s="1077"/>
      <c r="C36" s="1077"/>
      <c r="D36" s="1079"/>
      <c r="E36" s="1081"/>
      <c r="F36" s="1081"/>
      <c r="G36" s="408" t="str">
        <f>IF(【4】見・交通費!G36="","",【4】見・交通費!G36)</f>
        <v/>
      </c>
      <c r="H36" s="1086"/>
      <c r="I36" s="898"/>
      <c r="J36" s="1088"/>
      <c r="K36" s="1084"/>
    </row>
    <row r="37" spans="2:11" ht="18.75" customHeight="1">
      <c r="B37" s="1076" t="str">
        <f>IF(【4】見・交通費!B37="","",【4】見・交通費!B37)</f>
        <v/>
      </c>
      <c r="C37" s="1076"/>
      <c r="D37" s="1078" t="str">
        <f>IF(【4】見・交通費!D37="","",【4】見・交通費!D37)</f>
        <v/>
      </c>
      <c r="E37" s="1080" t="str">
        <f>IF(【4】見・交通費!E37="","",【4】見・交通費!E37)</f>
        <v/>
      </c>
      <c r="F37" s="1080" t="str">
        <f>IF(【4】見・交通費!F37="","",【4】見・交通費!F37)</f>
        <v/>
      </c>
      <c r="G37" s="680" t="str">
        <f>IF(【4】見・交通費!G37="","",【4】見・交通費!G37)</f>
        <v/>
      </c>
      <c r="H37" s="1085" t="str">
        <f>IF(【4】見・交通費!H37="","",【4】見・交通費!H37)</f>
        <v/>
      </c>
      <c r="I37" s="897" t="str">
        <f t="shared" ref="I37" si="14">IF(H37="","",(IF(H37="往復",(G38*2),G38)))</f>
        <v/>
      </c>
      <c r="J37" s="1087"/>
      <c r="K37" s="1083" t="str">
        <f>IF(【4】見・交通費!K37="","",【4】見・交通費!K37)</f>
        <v/>
      </c>
    </row>
    <row r="38" spans="2:11" ht="18.75" customHeight="1">
      <c r="B38" s="1077"/>
      <c r="C38" s="1077"/>
      <c r="D38" s="1079"/>
      <c r="E38" s="1081"/>
      <c r="F38" s="1081"/>
      <c r="G38" s="408" t="str">
        <f>IF(【4】見・交通費!G38="","",【4】見・交通費!G38)</f>
        <v/>
      </c>
      <c r="H38" s="1086"/>
      <c r="I38" s="898"/>
      <c r="J38" s="1088"/>
      <c r="K38" s="1084"/>
    </row>
    <row r="39" spans="2:11" ht="18.75" customHeight="1">
      <c r="B39" s="1076" t="str">
        <f>IF(【4】見・交通費!B39="","",【4】見・交通費!B39)</f>
        <v/>
      </c>
      <c r="C39" s="1076"/>
      <c r="D39" s="1078" t="str">
        <f>IF(【4】見・交通費!D39="","",【4】見・交通費!D39)</f>
        <v/>
      </c>
      <c r="E39" s="1080" t="str">
        <f>IF(【4】見・交通費!E39="","",【4】見・交通費!E39)</f>
        <v/>
      </c>
      <c r="F39" s="1080" t="str">
        <f>IF(【4】見・交通費!F39="","",【4】見・交通費!F39)</f>
        <v/>
      </c>
      <c r="G39" s="680" t="str">
        <f>IF(【4】見・交通費!G39="","",【4】見・交通費!G39)</f>
        <v/>
      </c>
      <c r="H39" s="1085" t="str">
        <f>IF(【4】見・交通費!H39="","",【4】見・交通費!H39)</f>
        <v/>
      </c>
      <c r="I39" s="897" t="str">
        <f t="shared" ref="I39" si="15">IF(H39="","",(IF(H39="往復",(G40*2),G40)))</f>
        <v/>
      </c>
      <c r="J39" s="1087"/>
      <c r="K39" s="1083" t="str">
        <f>IF(【4】見・交通費!K39="","",【4】見・交通費!K39)</f>
        <v/>
      </c>
    </row>
    <row r="40" spans="2:11" ht="18.75" customHeight="1">
      <c r="B40" s="1077"/>
      <c r="C40" s="1077"/>
      <c r="D40" s="1079"/>
      <c r="E40" s="1081"/>
      <c r="F40" s="1081"/>
      <c r="G40" s="408" t="str">
        <f>IF(【4】見・交通費!G40="","",【4】見・交通費!G40)</f>
        <v/>
      </c>
      <c r="H40" s="1086"/>
      <c r="I40" s="898"/>
      <c r="J40" s="1088"/>
      <c r="K40" s="1084"/>
    </row>
    <row r="41" spans="2:11" ht="18.75" customHeight="1">
      <c r="B41" s="1076" t="str">
        <f>IF(【4】見・交通費!B41="","",【4】見・交通費!B41)</f>
        <v/>
      </c>
      <c r="C41" s="1076"/>
      <c r="D41" s="1078" t="str">
        <f>IF(【4】見・交通費!D41="","",【4】見・交通費!D41)</f>
        <v/>
      </c>
      <c r="E41" s="1080" t="str">
        <f>IF(【4】見・交通費!E41="","",【4】見・交通費!E41)</f>
        <v/>
      </c>
      <c r="F41" s="1080" t="str">
        <f>IF(【4】見・交通費!F41="","",【4】見・交通費!F41)</f>
        <v/>
      </c>
      <c r="G41" s="680" t="str">
        <f>IF(【4】見・交通費!G41="","",【4】見・交通費!G41)</f>
        <v/>
      </c>
      <c r="H41" s="1085" t="str">
        <f>IF(【4】見・交通費!H41="","",【4】見・交通費!H41)</f>
        <v/>
      </c>
      <c r="I41" s="897" t="str">
        <f t="shared" ref="I41" si="16">IF(H41="","",(IF(H41="往復",(G42*2),G42)))</f>
        <v/>
      </c>
      <c r="J41" s="1087"/>
      <c r="K41" s="1083" t="str">
        <f>IF(【4】見・交通費!K41="","",【4】見・交通費!K41)</f>
        <v/>
      </c>
    </row>
    <row r="42" spans="2:11" ht="18.75" customHeight="1">
      <c r="B42" s="1077"/>
      <c r="C42" s="1077"/>
      <c r="D42" s="1079"/>
      <c r="E42" s="1081"/>
      <c r="F42" s="1081"/>
      <c r="G42" s="408" t="str">
        <f>IF(【4】見・交通費!G42="","",【4】見・交通費!G42)</f>
        <v/>
      </c>
      <c r="H42" s="1086"/>
      <c r="I42" s="898"/>
      <c r="J42" s="1088"/>
      <c r="K42" s="1084"/>
    </row>
    <row r="43" spans="2:11" ht="18.75" customHeight="1">
      <c r="B43" s="1076" t="str">
        <f>IF(【4】見・交通費!B43="","",【4】見・交通費!B43)</f>
        <v/>
      </c>
      <c r="C43" s="1076"/>
      <c r="D43" s="1078" t="str">
        <f>IF(【4】見・交通費!D43="","",【4】見・交通費!D43)</f>
        <v/>
      </c>
      <c r="E43" s="1080" t="str">
        <f>IF(【4】見・交通費!E43="","",【4】見・交通費!E43)</f>
        <v/>
      </c>
      <c r="F43" s="1080" t="str">
        <f>IF(【4】見・交通費!F43="","",【4】見・交通費!F43)</f>
        <v/>
      </c>
      <c r="G43" s="680" t="str">
        <f>IF(【4】見・交通費!G43="","",【4】見・交通費!G43)</f>
        <v/>
      </c>
      <c r="H43" s="1085" t="str">
        <f>IF(【4】見・交通費!H43="","",【4】見・交通費!H43)</f>
        <v/>
      </c>
      <c r="I43" s="897" t="str">
        <f t="shared" ref="I43" si="17">IF(H43="","",(IF(H43="往復",(G44*2),G44)))</f>
        <v/>
      </c>
      <c r="J43" s="1087"/>
      <c r="K43" s="1083" t="str">
        <f>IF(【4】見・交通費!K43="","",【4】見・交通費!K43)</f>
        <v/>
      </c>
    </row>
    <row r="44" spans="2:11" ht="18.75" customHeight="1">
      <c r="B44" s="1077"/>
      <c r="C44" s="1077"/>
      <c r="D44" s="1079"/>
      <c r="E44" s="1081"/>
      <c r="F44" s="1081"/>
      <c r="G44" s="408" t="str">
        <f>IF(【4】見・交通費!G44="","",【4】見・交通費!G44)</f>
        <v/>
      </c>
      <c r="H44" s="1086"/>
      <c r="I44" s="898"/>
      <c r="J44" s="1088"/>
      <c r="K44" s="1084"/>
    </row>
    <row r="45" spans="2:11" ht="18.75" customHeight="1">
      <c r="B45" s="1076" t="str">
        <f>IF(【4】見・交通費!B45="","",【4】見・交通費!B45)</f>
        <v/>
      </c>
      <c r="C45" s="1076"/>
      <c r="D45" s="1078" t="str">
        <f>IF(【4】見・交通費!D45="","",【4】見・交通費!D45)</f>
        <v/>
      </c>
      <c r="E45" s="1080" t="str">
        <f>IF(【4】見・交通費!E45="","",【4】見・交通費!E45)</f>
        <v/>
      </c>
      <c r="F45" s="1080" t="str">
        <f>IF(【4】見・交通費!F45="","",【4】見・交通費!F45)</f>
        <v/>
      </c>
      <c r="G45" s="680" t="str">
        <f>IF(【4】見・交通費!G45="","",【4】見・交通費!G45)</f>
        <v/>
      </c>
      <c r="H45" s="1085" t="str">
        <f>IF(【4】見・交通費!H45="","",【4】見・交通費!H45)</f>
        <v/>
      </c>
      <c r="I45" s="897" t="str">
        <f t="shared" ref="I45" si="18">IF(H45="","",(IF(H45="往復",(G46*2),G46)))</f>
        <v/>
      </c>
      <c r="J45" s="1087"/>
      <c r="K45" s="1083" t="str">
        <f>IF(【4】見・交通費!K45="","",【4】見・交通費!K45)</f>
        <v/>
      </c>
    </row>
    <row r="46" spans="2:11" ht="18.75" customHeight="1">
      <c r="B46" s="1077"/>
      <c r="C46" s="1077"/>
      <c r="D46" s="1079"/>
      <c r="E46" s="1081"/>
      <c r="F46" s="1081"/>
      <c r="G46" s="408" t="str">
        <f>IF(【4】見・交通費!G46="","",【4】見・交通費!G46)</f>
        <v/>
      </c>
      <c r="H46" s="1086"/>
      <c r="I46" s="898"/>
      <c r="J46" s="1088"/>
      <c r="K46" s="1084"/>
    </row>
    <row r="47" spans="2:11" ht="18.75" customHeight="1">
      <c r="B47" s="1076" t="str">
        <f>IF(【4】見・交通費!B47="","",【4】見・交通費!B47)</f>
        <v/>
      </c>
      <c r="C47" s="1076"/>
      <c r="D47" s="1078" t="str">
        <f>IF(【4】見・交通費!D47="","",【4】見・交通費!D47)</f>
        <v/>
      </c>
      <c r="E47" s="1080" t="str">
        <f>IF(【4】見・交通費!E47="","",【4】見・交通費!E47)</f>
        <v/>
      </c>
      <c r="F47" s="1080" t="str">
        <f>IF(【4】見・交通費!F47="","",【4】見・交通費!F47)</f>
        <v/>
      </c>
      <c r="G47" s="680" t="str">
        <f>IF(【4】見・交通費!G47="","",【4】見・交通費!G47)</f>
        <v/>
      </c>
      <c r="H47" s="1085" t="str">
        <f>IF(【4】見・交通費!H47="","",【4】見・交通費!H47)</f>
        <v/>
      </c>
      <c r="I47" s="897" t="str">
        <f t="shared" ref="I47" si="19">IF(H47="","",(IF(H47="往復",(G48*2),G48)))</f>
        <v/>
      </c>
      <c r="J47" s="1087"/>
      <c r="K47" s="1083" t="str">
        <f>IF(【4】見・交通費!K47="","",【4】見・交通費!K47)</f>
        <v/>
      </c>
    </row>
    <row r="48" spans="2:11" ht="18.75" customHeight="1">
      <c r="B48" s="1077"/>
      <c r="C48" s="1077"/>
      <c r="D48" s="1079"/>
      <c r="E48" s="1081"/>
      <c r="F48" s="1081"/>
      <c r="G48" s="408" t="str">
        <f>IF(【4】見・交通費!G48="","",【4】見・交通費!G48)</f>
        <v/>
      </c>
      <c r="H48" s="1086"/>
      <c r="I48" s="898"/>
      <c r="J48" s="1088"/>
      <c r="K48" s="1084"/>
    </row>
    <row r="49" spans="2:11" ht="18.75" customHeight="1">
      <c r="B49" s="1076" t="str">
        <f>IF(【4】見・交通費!B49="","",【4】見・交通費!B49)</f>
        <v/>
      </c>
      <c r="C49" s="1076"/>
      <c r="D49" s="1078" t="str">
        <f>IF(【4】見・交通費!D49="","",【4】見・交通費!D49)</f>
        <v/>
      </c>
      <c r="E49" s="1080" t="str">
        <f>IF(【4】見・交通費!E49="","",【4】見・交通費!E49)</f>
        <v/>
      </c>
      <c r="F49" s="1080" t="str">
        <f>IF(【4】見・交通費!F49="","",【4】見・交通費!F49)</f>
        <v/>
      </c>
      <c r="G49" s="680" t="str">
        <f>IF(【4】見・交通費!G49="","",【4】見・交通費!G49)</f>
        <v/>
      </c>
      <c r="H49" s="1085" t="str">
        <f>IF(【4】見・交通費!H49="","",【4】見・交通費!H49)</f>
        <v/>
      </c>
      <c r="I49" s="897" t="str">
        <f t="shared" ref="I49" si="20">IF(H49="","",(IF(H49="往復",(G50*2),G50)))</f>
        <v/>
      </c>
      <c r="J49" s="1087"/>
      <c r="K49" s="1083" t="str">
        <f>IF(【4】見・交通費!K49="","",【4】見・交通費!K49)</f>
        <v/>
      </c>
    </row>
    <row r="50" spans="2:11" ht="18.75" customHeight="1">
      <c r="B50" s="1077"/>
      <c r="C50" s="1077"/>
      <c r="D50" s="1079"/>
      <c r="E50" s="1081"/>
      <c r="F50" s="1081"/>
      <c r="G50" s="408" t="str">
        <f>IF(【4】見・交通費!G50="","",【4】見・交通費!G50)</f>
        <v/>
      </c>
      <c r="H50" s="1086"/>
      <c r="I50" s="898"/>
      <c r="J50" s="1088"/>
      <c r="K50" s="1084"/>
    </row>
    <row r="51" spans="2:11" ht="18.75" customHeight="1">
      <c r="B51" s="1076" t="str">
        <f>IF(【4】見・交通費!B51="","",【4】見・交通費!B51)</f>
        <v/>
      </c>
      <c r="C51" s="1076"/>
      <c r="D51" s="1078" t="str">
        <f>IF(【4】見・交通費!D51="","",【4】見・交通費!D51)</f>
        <v/>
      </c>
      <c r="E51" s="1080" t="str">
        <f>IF(【4】見・交通費!E51="","",【4】見・交通費!E51)</f>
        <v/>
      </c>
      <c r="F51" s="1080" t="str">
        <f>IF(【4】見・交通費!F51="","",【4】見・交通費!F51)</f>
        <v/>
      </c>
      <c r="G51" s="680" t="str">
        <f>IF(【4】見・交通費!G51="","",【4】見・交通費!G51)</f>
        <v/>
      </c>
      <c r="H51" s="1085" t="str">
        <f>IF(【4】見・交通費!H51="","",【4】見・交通費!H51)</f>
        <v/>
      </c>
      <c r="I51" s="897" t="str">
        <f t="shared" ref="I51" si="21">IF(H51="","",(IF(H51="往復",(G52*2),G52)))</f>
        <v/>
      </c>
      <c r="J51" s="1087"/>
      <c r="K51" s="1083" t="str">
        <f>IF(【4】見・交通費!K51="","",【4】見・交通費!K51)</f>
        <v/>
      </c>
    </row>
    <row r="52" spans="2:11" ht="18.75" customHeight="1">
      <c r="B52" s="1077"/>
      <c r="C52" s="1077"/>
      <c r="D52" s="1079"/>
      <c r="E52" s="1081"/>
      <c r="F52" s="1081"/>
      <c r="G52" s="408" t="str">
        <f>IF(【4】見・交通費!G52="","",【4】見・交通費!G52)</f>
        <v/>
      </c>
      <c r="H52" s="1086"/>
      <c r="I52" s="898"/>
      <c r="J52" s="1088"/>
      <c r="K52" s="1084"/>
    </row>
    <row r="53" spans="2:11" ht="18.75" customHeight="1">
      <c r="B53" s="1076" t="str">
        <f>IF(【4】見・交通費!B53="","",【4】見・交通費!B53)</f>
        <v/>
      </c>
      <c r="C53" s="1076"/>
      <c r="D53" s="1078" t="str">
        <f>IF(【4】見・交通費!D53="","",【4】見・交通費!D53)</f>
        <v/>
      </c>
      <c r="E53" s="1080" t="str">
        <f>IF(【4】見・交通費!E53="","",【4】見・交通費!E53)</f>
        <v/>
      </c>
      <c r="F53" s="1080" t="str">
        <f>IF(【4】見・交通費!F53="","",【4】見・交通費!F53)</f>
        <v/>
      </c>
      <c r="G53" s="680" t="str">
        <f>IF(【4】見・交通費!G53="","",【4】見・交通費!G53)</f>
        <v/>
      </c>
      <c r="H53" s="1085" t="str">
        <f>IF(【4】見・交通費!H53="","",【4】見・交通費!H53)</f>
        <v/>
      </c>
      <c r="I53" s="897" t="str">
        <f t="shared" ref="I53" si="22">IF(H53="","",(IF(H53="往復",(G54*2),G54)))</f>
        <v/>
      </c>
      <c r="J53" s="1087"/>
      <c r="K53" s="1083" t="str">
        <f>IF(【4】見・交通費!K53="","",【4】見・交通費!K53)</f>
        <v/>
      </c>
    </row>
    <row r="54" spans="2:11" ht="18.75" customHeight="1">
      <c r="B54" s="1077"/>
      <c r="C54" s="1077"/>
      <c r="D54" s="1079"/>
      <c r="E54" s="1081"/>
      <c r="F54" s="1081"/>
      <c r="G54" s="408" t="str">
        <f>IF(【4】見・交通費!G54="","",【4】見・交通費!G54)</f>
        <v/>
      </c>
      <c r="H54" s="1086"/>
      <c r="I54" s="898"/>
      <c r="J54" s="1088"/>
      <c r="K54" s="1084"/>
    </row>
    <row r="55" spans="2:11" ht="18.75" customHeight="1">
      <c r="B55" s="1076" t="str">
        <f>IF(【4】見・交通費!B55="","",【4】見・交通費!B55)</f>
        <v/>
      </c>
      <c r="C55" s="1076"/>
      <c r="D55" s="1078" t="str">
        <f>IF(【4】見・交通費!D55="","",【4】見・交通費!D55)</f>
        <v/>
      </c>
      <c r="E55" s="1080" t="str">
        <f>IF(【4】見・交通費!E55="","",【4】見・交通費!E55)</f>
        <v/>
      </c>
      <c r="F55" s="1080" t="str">
        <f>IF(【4】見・交通費!F55="","",【4】見・交通費!F55)</f>
        <v/>
      </c>
      <c r="G55" s="680" t="str">
        <f>IF(【4】見・交通費!G55="","",【4】見・交通費!G55)</f>
        <v/>
      </c>
      <c r="H55" s="1085" t="str">
        <f>IF(【4】見・交通費!H55="","",【4】見・交通費!H55)</f>
        <v/>
      </c>
      <c r="I55" s="897" t="str">
        <f t="shared" ref="I55" si="23">IF(H55="","",(IF(H55="往復",(G56*2),G56)))</f>
        <v/>
      </c>
      <c r="J55" s="1087"/>
      <c r="K55" s="1083" t="str">
        <f>IF(【4】見・交通費!K55="","",【4】見・交通費!K55)</f>
        <v/>
      </c>
    </row>
    <row r="56" spans="2:11" ht="18.75" customHeight="1">
      <c r="B56" s="1077"/>
      <c r="C56" s="1077"/>
      <c r="D56" s="1079"/>
      <c r="E56" s="1081"/>
      <c r="F56" s="1081"/>
      <c r="G56" s="408" t="str">
        <f>IF(【4】見・交通費!G56="","",【4】見・交通費!G56)</f>
        <v/>
      </c>
      <c r="H56" s="1086"/>
      <c r="I56" s="898"/>
      <c r="J56" s="1088"/>
      <c r="K56" s="1084"/>
    </row>
    <row r="57" spans="2:11" ht="18.75" customHeight="1">
      <c r="B57" s="1076" t="str">
        <f>IF(【4】見・交通費!B57="","",【4】見・交通費!B57)</f>
        <v/>
      </c>
      <c r="C57" s="1076"/>
      <c r="D57" s="1078" t="str">
        <f>IF(【4】見・交通費!D57="","",【4】見・交通費!D57)</f>
        <v/>
      </c>
      <c r="E57" s="1080" t="str">
        <f>IF(【4】見・交通費!E57="","",【4】見・交通費!E57)</f>
        <v/>
      </c>
      <c r="F57" s="1080" t="str">
        <f>IF(【4】見・交通費!F57="","",【4】見・交通費!F57)</f>
        <v/>
      </c>
      <c r="G57" s="680" t="str">
        <f>IF(【4】見・交通費!G57="","",【4】見・交通費!G57)</f>
        <v/>
      </c>
      <c r="H57" s="1085" t="str">
        <f>IF(【4】見・交通費!H57="","",【4】見・交通費!H57)</f>
        <v/>
      </c>
      <c r="I57" s="897" t="str">
        <f t="shared" ref="I57" si="24">IF(H57="","",(IF(H57="往復",(G58*2),G58)))</f>
        <v/>
      </c>
      <c r="J57" s="1087"/>
      <c r="K57" s="1083" t="str">
        <f>IF(【4】見・交通費!K57="","",【4】見・交通費!K57)</f>
        <v/>
      </c>
    </row>
    <row r="58" spans="2:11" ht="18.75" customHeight="1">
      <c r="B58" s="1077"/>
      <c r="C58" s="1077"/>
      <c r="D58" s="1079"/>
      <c r="E58" s="1081"/>
      <c r="F58" s="1081"/>
      <c r="G58" s="408" t="str">
        <f>IF(【4】見・交通費!G58="","",【4】見・交通費!G58)</f>
        <v/>
      </c>
      <c r="H58" s="1086"/>
      <c r="I58" s="898"/>
      <c r="J58" s="1088"/>
      <c r="K58" s="1084"/>
    </row>
    <row r="59" spans="2:11" ht="18.75" customHeight="1">
      <c r="B59" s="1076" t="str">
        <f>IF(【4】見・交通費!B59="","",【4】見・交通費!B59)</f>
        <v/>
      </c>
      <c r="C59" s="1076"/>
      <c r="D59" s="1078" t="str">
        <f>IF(【4】見・交通費!D59="","",【4】見・交通費!D59)</f>
        <v/>
      </c>
      <c r="E59" s="1080" t="str">
        <f>IF(【4】見・交通費!E59="","",【4】見・交通費!E59)</f>
        <v/>
      </c>
      <c r="F59" s="1080" t="str">
        <f>IF(【4】見・交通費!F59="","",【4】見・交通費!F59)</f>
        <v/>
      </c>
      <c r="G59" s="680" t="str">
        <f>IF(【4】見・交通費!G59="","",【4】見・交通費!G59)</f>
        <v/>
      </c>
      <c r="H59" s="1085" t="str">
        <f>IF(【4】見・交通費!H59="","",【4】見・交通費!H59)</f>
        <v/>
      </c>
      <c r="I59" s="897" t="str">
        <f>IF(H59="","",(IF(H59="往復",(G60*2),G60)))</f>
        <v/>
      </c>
      <c r="J59" s="1087"/>
      <c r="K59" s="1083" t="str">
        <f>IF(【4】見・交通費!K59="","",【4】見・交通費!K59)</f>
        <v/>
      </c>
    </row>
    <row r="60" spans="2:11" ht="18.75" customHeight="1">
      <c r="B60" s="1077"/>
      <c r="C60" s="1077"/>
      <c r="D60" s="1079"/>
      <c r="E60" s="1081"/>
      <c r="F60" s="1081"/>
      <c r="G60" s="408" t="str">
        <f>IF(【4】見・交通費!G60="","",【4】見・交通費!G60)</f>
        <v/>
      </c>
      <c r="H60" s="1086"/>
      <c r="I60" s="898"/>
      <c r="J60" s="1088"/>
      <c r="K60" s="1084"/>
    </row>
    <row r="61" spans="2:11" ht="24" customHeight="1">
      <c r="C61" s="135"/>
      <c r="D61" s="135"/>
      <c r="E61" s="135"/>
      <c r="F61" s="135"/>
      <c r="G61" s="135"/>
      <c r="H61" s="136" t="s">
        <v>320</v>
      </c>
      <c r="I61" s="262">
        <f>SUM(I7:I60)</f>
        <v>0</v>
      </c>
    </row>
    <row r="62" spans="2:11" ht="24" customHeight="1">
      <c r="C62" s="135"/>
      <c r="D62" s="135"/>
      <c r="E62" s="135"/>
      <c r="F62" s="135"/>
      <c r="G62" s="135"/>
      <c r="H62" s="136" t="s">
        <v>321</v>
      </c>
      <c r="I62" s="262">
        <f>SUM(I7:I60)/1.1</f>
        <v>0</v>
      </c>
    </row>
    <row r="63" spans="2:11" ht="19.5" customHeight="1">
      <c r="C63" s="135"/>
      <c r="D63" s="135"/>
      <c r="E63" s="135"/>
      <c r="F63" s="135"/>
      <c r="G63" s="135"/>
      <c r="H63" s="138"/>
      <c r="I63" s="137"/>
      <c r="K63" s="125"/>
    </row>
    <row r="64" spans="2:11" ht="19.5" customHeight="1">
      <c r="B64" s="121" t="s">
        <v>322</v>
      </c>
      <c r="I64" s="410"/>
      <c r="K64" s="108" t="s">
        <v>224</v>
      </c>
    </row>
    <row r="65" spans="2:11" ht="19.5" customHeight="1">
      <c r="B65" s="901" t="s">
        <v>273</v>
      </c>
      <c r="C65" s="901"/>
      <c r="D65" s="901" t="s">
        <v>323</v>
      </c>
      <c r="E65" s="906"/>
      <c r="F65" s="903" t="s">
        <v>278</v>
      </c>
      <c r="G65" s="505" t="s">
        <v>317</v>
      </c>
      <c r="H65" s="901" t="s">
        <v>318</v>
      </c>
      <c r="I65" s="887" t="s">
        <v>307</v>
      </c>
      <c r="J65" s="888" t="s">
        <v>288</v>
      </c>
      <c r="K65" s="887" t="s">
        <v>289</v>
      </c>
    </row>
    <row r="66" spans="2:11" ht="19.5" customHeight="1">
      <c r="B66" s="902"/>
      <c r="C66" s="902"/>
      <c r="D66" s="902"/>
      <c r="E66" s="907"/>
      <c r="F66" s="903"/>
      <c r="G66" s="133" t="s">
        <v>319</v>
      </c>
      <c r="H66" s="902"/>
      <c r="I66" s="887"/>
      <c r="J66" s="888"/>
      <c r="K66" s="887"/>
    </row>
    <row r="67" spans="2:11" ht="18.75" customHeight="1">
      <c r="B67" s="1076" t="str">
        <f>IF(【4】見・交通費!B67="","",【4】見・交通費!B67)</f>
        <v/>
      </c>
      <c r="C67" s="1076"/>
      <c r="D67" s="1085" t="str">
        <f>IF(【4】見・交通費!D67="","",【4】見・交通費!D67)</f>
        <v/>
      </c>
      <c r="E67" s="889"/>
      <c r="F67" s="1080" t="str">
        <f>IF(【4】見・交通費!F67="","",【4】見・交通費!F67)</f>
        <v/>
      </c>
      <c r="G67" s="680" t="str">
        <f>IF(【4】見・交通費!G67="","",【4】見・交通費!G67)</f>
        <v/>
      </c>
      <c r="H67" s="1085" t="str">
        <f>IF(【4】見・交通費!H67="","",【4】見・交通費!H67)</f>
        <v/>
      </c>
      <c r="I67" s="897" t="str">
        <f>IF(H67="","",(IF(H67="往復",(G68*2*D67),G68*D67)))</f>
        <v/>
      </c>
      <c r="J67" s="1082"/>
      <c r="K67" s="1083" t="str">
        <f>IF(【4】見・交通費!K67="","",【4】見・交通費!K67)</f>
        <v/>
      </c>
    </row>
    <row r="68" spans="2:11" ht="18.75" customHeight="1">
      <c r="B68" s="1077"/>
      <c r="C68" s="1077"/>
      <c r="D68" s="1086"/>
      <c r="E68" s="890"/>
      <c r="F68" s="1081"/>
      <c r="G68" s="411" t="str">
        <f>IF(【4】見・交通費!G68="","",【4】見・交通費!G68)</f>
        <v/>
      </c>
      <c r="H68" s="1086"/>
      <c r="I68" s="898"/>
      <c r="J68" s="1082"/>
      <c r="K68" s="1084"/>
    </row>
    <row r="69" spans="2:11" ht="18.75" customHeight="1">
      <c r="B69" s="1076" t="str">
        <f>IF(【4】見・交通費!B69="","",【4】見・交通費!B69)</f>
        <v/>
      </c>
      <c r="C69" s="1076"/>
      <c r="D69" s="1085" t="str">
        <f>IF(【4】見・交通費!D69="","",【4】見・交通費!D69)</f>
        <v/>
      </c>
      <c r="E69" s="889"/>
      <c r="F69" s="1080" t="str">
        <f>IF(【4】見・交通費!F69="","",【4】見・交通費!F69)</f>
        <v/>
      </c>
      <c r="G69" s="680" t="str">
        <f>IF(【4】見・交通費!G69="","",【4】見・交通費!G69)</f>
        <v/>
      </c>
      <c r="H69" s="1085" t="str">
        <f>IF(【4】見・交通費!H69="","",【4】見・交通費!H69)</f>
        <v/>
      </c>
      <c r="I69" s="897" t="str">
        <f t="shared" ref="I69" si="25">IF(H69="","",(IF(H69="往復",(G70*2*D69),G70*D69)))</f>
        <v/>
      </c>
      <c r="J69" s="1089"/>
      <c r="K69" s="1083" t="str">
        <f>IF(【4】見・交通費!K69="","",【4】見・交通費!K69)</f>
        <v/>
      </c>
    </row>
    <row r="70" spans="2:11" ht="18.75" customHeight="1">
      <c r="B70" s="1077"/>
      <c r="C70" s="1077"/>
      <c r="D70" s="1086"/>
      <c r="E70" s="890"/>
      <c r="F70" s="1081"/>
      <c r="G70" s="411" t="str">
        <f>IF(【4】見・交通費!G70="","",【4】見・交通費!G70)</f>
        <v/>
      </c>
      <c r="H70" s="1086"/>
      <c r="I70" s="898"/>
      <c r="J70" s="1090"/>
      <c r="K70" s="1084"/>
    </row>
    <row r="71" spans="2:11" ht="18.75" customHeight="1">
      <c r="B71" s="1076" t="str">
        <f>IF(【4】見・交通費!B71="","",【4】見・交通費!B71)</f>
        <v/>
      </c>
      <c r="C71" s="1076"/>
      <c r="D71" s="1085" t="str">
        <f>IF(【4】見・交通費!D71="","",【4】見・交通費!D71)</f>
        <v/>
      </c>
      <c r="E71" s="889"/>
      <c r="F71" s="1080" t="str">
        <f>IF(【4】見・交通費!F71="","",【4】見・交通費!F71)</f>
        <v/>
      </c>
      <c r="G71" s="680" t="str">
        <f>IF(【4】見・交通費!G71="","",【4】見・交通費!G71)</f>
        <v/>
      </c>
      <c r="H71" s="1085" t="str">
        <f>IF(【4】見・交通費!H71="","",【4】見・交通費!H71)</f>
        <v/>
      </c>
      <c r="I71" s="897" t="str">
        <f t="shared" ref="I71" si="26">IF(H71="","",(IF(H71="往復",(G72*2*D71),G72*D71)))</f>
        <v/>
      </c>
      <c r="J71" s="1089"/>
      <c r="K71" s="1083" t="str">
        <f>IF(【4】見・交通費!K71="","",【4】見・交通費!K71)</f>
        <v/>
      </c>
    </row>
    <row r="72" spans="2:11" ht="18.75" customHeight="1">
      <c r="B72" s="1077"/>
      <c r="C72" s="1077"/>
      <c r="D72" s="1086"/>
      <c r="E72" s="890"/>
      <c r="F72" s="1081"/>
      <c r="G72" s="411" t="str">
        <f>IF(【4】見・交通費!G72="","",【4】見・交通費!G72)</f>
        <v/>
      </c>
      <c r="H72" s="1086"/>
      <c r="I72" s="898"/>
      <c r="J72" s="1090"/>
      <c r="K72" s="1084"/>
    </row>
    <row r="73" spans="2:11" ht="18.75" customHeight="1">
      <c r="B73" s="1076" t="str">
        <f>IF(【4】見・交通費!B73="","",【4】見・交通費!B73)</f>
        <v/>
      </c>
      <c r="C73" s="1076"/>
      <c r="D73" s="1085" t="str">
        <f>IF(【4】見・交通費!D73="","",【4】見・交通費!D73)</f>
        <v/>
      </c>
      <c r="E73" s="889"/>
      <c r="F73" s="1080" t="str">
        <f>IF(【4】見・交通費!F73="","",【4】見・交通費!F73)</f>
        <v/>
      </c>
      <c r="G73" s="680" t="str">
        <f>IF(【4】見・交通費!G73="","",【4】見・交通費!G73)</f>
        <v/>
      </c>
      <c r="H73" s="1085" t="str">
        <f>IF(【4】見・交通費!H73="","",【4】見・交通費!H73)</f>
        <v/>
      </c>
      <c r="I73" s="897" t="str">
        <f t="shared" ref="I73" si="27">IF(H73="","",(IF(H73="往復",(G74*2*D73),G74*D73)))</f>
        <v/>
      </c>
      <c r="J73" s="1089"/>
      <c r="K73" s="1083" t="str">
        <f>IF(【4】見・交通費!K73="","",【4】見・交通費!K73)</f>
        <v/>
      </c>
    </row>
    <row r="74" spans="2:11" ht="18.75" customHeight="1">
      <c r="B74" s="1077"/>
      <c r="C74" s="1077"/>
      <c r="D74" s="1086"/>
      <c r="E74" s="890"/>
      <c r="F74" s="1081"/>
      <c r="G74" s="411" t="str">
        <f>IF(【4】見・交通費!G74="","",【4】見・交通費!G74)</f>
        <v/>
      </c>
      <c r="H74" s="1086"/>
      <c r="I74" s="898"/>
      <c r="J74" s="1090"/>
      <c r="K74" s="1084"/>
    </row>
    <row r="75" spans="2:11" ht="18.75" customHeight="1">
      <c r="B75" s="1076" t="str">
        <f>IF(【4】見・交通費!B75="","",【4】見・交通費!B75)</f>
        <v/>
      </c>
      <c r="C75" s="1076"/>
      <c r="D75" s="1085" t="str">
        <f>IF(【4】見・交通費!D75="","",【4】見・交通費!D75)</f>
        <v/>
      </c>
      <c r="E75" s="889"/>
      <c r="F75" s="1080" t="str">
        <f>IF(【4】見・交通費!F75="","",【4】見・交通費!F75)</f>
        <v/>
      </c>
      <c r="G75" s="680" t="str">
        <f>IF(【4】見・交通費!G75="","",【4】見・交通費!G75)</f>
        <v/>
      </c>
      <c r="H75" s="1085" t="str">
        <f>IF(【4】見・交通費!H75="","",【4】見・交通費!H75)</f>
        <v/>
      </c>
      <c r="I75" s="897" t="str">
        <f t="shared" ref="I75" si="28">IF(H75="","",(IF(H75="往復",(G76*2*D75),G76*D75)))</f>
        <v/>
      </c>
      <c r="J75" s="1089"/>
      <c r="K75" s="1083" t="str">
        <f>IF(【4】見・交通費!K75="","",【4】見・交通費!K75)</f>
        <v/>
      </c>
    </row>
    <row r="76" spans="2:11" ht="18.75" customHeight="1">
      <c r="B76" s="1077"/>
      <c r="C76" s="1077"/>
      <c r="D76" s="1086"/>
      <c r="E76" s="890"/>
      <c r="F76" s="1081"/>
      <c r="G76" s="411" t="str">
        <f>IF(【4】見・交通費!G76="","",【4】見・交通費!G76)</f>
        <v/>
      </c>
      <c r="H76" s="1086"/>
      <c r="I76" s="898"/>
      <c r="J76" s="1090"/>
      <c r="K76" s="1084"/>
    </row>
    <row r="77" spans="2:11" ht="18.75" customHeight="1">
      <c r="B77" s="1076" t="str">
        <f>IF(【4】見・交通費!B77="","",【4】見・交通費!B77)</f>
        <v/>
      </c>
      <c r="C77" s="1076"/>
      <c r="D77" s="1085" t="str">
        <f>IF(【4】見・交通費!D77="","",【4】見・交通費!D77)</f>
        <v/>
      </c>
      <c r="E77" s="889"/>
      <c r="F77" s="1080" t="str">
        <f>IF(【4】見・交通費!F77="","",【4】見・交通費!F77)</f>
        <v/>
      </c>
      <c r="G77" s="680" t="str">
        <f>IF(【4】見・交通費!G77="","",【4】見・交通費!G77)</f>
        <v/>
      </c>
      <c r="H77" s="1085" t="str">
        <f>IF(【4】見・交通費!H77="","",【4】見・交通費!H77)</f>
        <v/>
      </c>
      <c r="I77" s="897" t="str">
        <f t="shared" ref="I77" si="29">IF(H77="","",(IF(H77="往復",(G78*2*D77),G78*D77)))</f>
        <v/>
      </c>
      <c r="J77" s="1089"/>
      <c r="K77" s="1083" t="str">
        <f>IF(【4】見・交通費!K77="","",【4】見・交通費!K77)</f>
        <v/>
      </c>
    </row>
    <row r="78" spans="2:11" ht="18.75" customHeight="1">
      <c r="B78" s="1077"/>
      <c r="C78" s="1077"/>
      <c r="D78" s="1086"/>
      <c r="E78" s="890"/>
      <c r="F78" s="1081"/>
      <c r="G78" s="411" t="str">
        <f>IF(【4】見・交通費!G78="","",【4】見・交通費!G78)</f>
        <v/>
      </c>
      <c r="H78" s="1086"/>
      <c r="I78" s="898"/>
      <c r="J78" s="1090"/>
      <c r="K78" s="1084"/>
    </row>
    <row r="79" spans="2:11" ht="18.75" customHeight="1">
      <c r="B79" s="1076" t="str">
        <f>IF(【4】見・交通費!B79="","",【4】見・交通費!B79)</f>
        <v/>
      </c>
      <c r="C79" s="1076"/>
      <c r="D79" s="1085" t="str">
        <f>IF(【4】見・交通費!D79="","",【4】見・交通費!D79)</f>
        <v/>
      </c>
      <c r="E79" s="889"/>
      <c r="F79" s="1080" t="str">
        <f>IF(【4】見・交通費!F79="","",【4】見・交通費!F79)</f>
        <v/>
      </c>
      <c r="G79" s="680" t="str">
        <f>IF(【4】見・交通費!G79="","",【4】見・交通費!G79)</f>
        <v/>
      </c>
      <c r="H79" s="1085" t="str">
        <f>IF(【4】見・交通費!H79="","",【4】見・交通費!H79)</f>
        <v/>
      </c>
      <c r="I79" s="897" t="str">
        <f t="shared" ref="I79" si="30">IF(H79="","",(IF(H79="往復",(G80*2*D79),G80*D79)))</f>
        <v/>
      </c>
      <c r="J79" s="1089"/>
      <c r="K79" s="1083" t="str">
        <f>IF(【4】見・交通費!K79="","",【4】見・交通費!K79)</f>
        <v/>
      </c>
    </row>
    <row r="80" spans="2:11" ht="18.75" customHeight="1">
      <c r="B80" s="1077"/>
      <c r="C80" s="1077"/>
      <c r="D80" s="1086"/>
      <c r="E80" s="890"/>
      <c r="F80" s="1081"/>
      <c r="G80" s="411" t="str">
        <f>IF(【4】見・交通費!G80="","",【4】見・交通費!G80)</f>
        <v/>
      </c>
      <c r="H80" s="1086"/>
      <c r="I80" s="898"/>
      <c r="J80" s="1090"/>
      <c r="K80" s="1084"/>
    </row>
    <row r="81" spans="2:11" ht="18.75" customHeight="1">
      <c r="B81" s="1076" t="str">
        <f>IF(【4】見・交通費!B81="","",【4】見・交通費!B81)</f>
        <v/>
      </c>
      <c r="C81" s="1076"/>
      <c r="D81" s="1085" t="str">
        <f>IF(【4】見・交通費!D81="","",【4】見・交通費!D81)</f>
        <v/>
      </c>
      <c r="E81" s="889"/>
      <c r="F81" s="1080" t="str">
        <f>IF(【4】見・交通費!F81="","",【4】見・交通費!F81)</f>
        <v/>
      </c>
      <c r="G81" s="680" t="str">
        <f>IF(【4】見・交通費!G81="","",【4】見・交通費!G81)</f>
        <v/>
      </c>
      <c r="H81" s="1085" t="str">
        <f>IF(【4】見・交通費!H81="","",【4】見・交通費!H81)</f>
        <v/>
      </c>
      <c r="I81" s="897" t="str">
        <f t="shared" ref="I81" si="31">IF(H81="","",(IF(H81="往復",(G82*2*D81),G82*D81)))</f>
        <v/>
      </c>
      <c r="J81" s="1089"/>
      <c r="K81" s="1083" t="str">
        <f>IF(【4】見・交通費!K81="","",【4】見・交通費!K81)</f>
        <v/>
      </c>
    </row>
    <row r="82" spans="2:11" ht="18.75" customHeight="1">
      <c r="B82" s="1077"/>
      <c r="C82" s="1077"/>
      <c r="D82" s="1086"/>
      <c r="E82" s="890"/>
      <c r="F82" s="1081"/>
      <c r="G82" s="411" t="str">
        <f>IF(【4】見・交通費!G82="","",【4】見・交通費!G82)</f>
        <v/>
      </c>
      <c r="H82" s="1086"/>
      <c r="I82" s="898"/>
      <c r="J82" s="1090"/>
      <c r="K82" s="1084"/>
    </row>
    <row r="83" spans="2:11" ht="18.75" customHeight="1">
      <c r="B83" s="1076" t="str">
        <f>IF(【4】見・交通費!B83="","",【4】見・交通費!B83)</f>
        <v/>
      </c>
      <c r="C83" s="1076"/>
      <c r="D83" s="1085" t="str">
        <f>IF(【4】見・交通費!D83="","",【4】見・交通費!D83)</f>
        <v/>
      </c>
      <c r="E83" s="889"/>
      <c r="F83" s="1080" t="str">
        <f>IF(【4】見・交通費!F83="","",【4】見・交通費!F83)</f>
        <v/>
      </c>
      <c r="G83" s="680" t="str">
        <f>IF(【4】見・交通費!G83="","",【4】見・交通費!G83)</f>
        <v/>
      </c>
      <c r="H83" s="1085" t="str">
        <f>IF(【4】見・交通費!H83="","",【4】見・交通費!H83)</f>
        <v/>
      </c>
      <c r="I83" s="897" t="str">
        <f t="shared" ref="I83" si="32">IF(H83="","",(IF(H83="往復",(G84*2*D83),G84*D83)))</f>
        <v/>
      </c>
      <c r="J83" s="1089"/>
      <c r="K83" s="1083" t="str">
        <f>IF(【4】見・交通費!K83="","",【4】見・交通費!K83)</f>
        <v/>
      </c>
    </row>
    <row r="84" spans="2:11" ht="18.75" customHeight="1">
      <c r="B84" s="1077"/>
      <c r="C84" s="1077"/>
      <c r="D84" s="1086"/>
      <c r="E84" s="890"/>
      <c r="F84" s="1081"/>
      <c r="G84" s="411" t="str">
        <f>IF(【4】見・交通費!G84="","",【4】見・交通費!G84)</f>
        <v/>
      </c>
      <c r="H84" s="1086"/>
      <c r="I84" s="898"/>
      <c r="J84" s="1090"/>
      <c r="K84" s="1084"/>
    </row>
    <row r="85" spans="2:11" ht="18.75" customHeight="1">
      <c r="B85" s="1076" t="str">
        <f>IF(【4】見・交通費!B85="","",【4】見・交通費!B85)</f>
        <v/>
      </c>
      <c r="C85" s="1076"/>
      <c r="D85" s="1085" t="str">
        <f>IF(【4】見・交通費!D85="","",【4】見・交通費!D85)</f>
        <v/>
      </c>
      <c r="E85" s="889"/>
      <c r="F85" s="1080" t="str">
        <f>IF(【4】見・交通費!F85="","",【4】見・交通費!F85)</f>
        <v/>
      </c>
      <c r="G85" s="680" t="str">
        <f>IF(【4】見・交通費!G85="","",【4】見・交通費!G85)</f>
        <v/>
      </c>
      <c r="H85" s="1085" t="str">
        <f>IF(【4】見・交通費!H85="","",【4】見・交通費!H85)</f>
        <v/>
      </c>
      <c r="I85" s="897" t="str">
        <f t="shared" ref="I85" si="33">IF(H85="","",(IF(H85="往復",(G86*2*D85),G86*D85)))</f>
        <v/>
      </c>
      <c r="J85" s="1082"/>
      <c r="K85" s="1083" t="str">
        <f>IF(【4】見・交通費!K85="","",【4】見・交通費!K85)</f>
        <v/>
      </c>
    </row>
    <row r="86" spans="2:11" ht="18.75" customHeight="1">
      <c r="B86" s="1077"/>
      <c r="C86" s="1077"/>
      <c r="D86" s="1086"/>
      <c r="E86" s="890"/>
      <c r="F86" s="1081"/>
      <c r="G86" s="411" t="str">
        <f>IF(【4】見・交通費!G86="","",【4】見・交通費!G86)</f>
        <v/>
      </c>
      <c r="H86" s="1086"/>
      <c r="I86" s="898"/>
      <c r="J86" s="1082"/>
      <c r="K86" s="1084"/>
    </row>
    <row r="87" spans="2:11" ht="18.75" customHeight="1">
      <c r="B87" s="1076" t="str">
        <f>IF(【4】見・交通費!B87="","",【4】見・交通費!B87)</f>
        <v/>
      </c>
      <c r="C87" s="1076"/>
      <c r="D87" s="1085" t="str">
        <f>IF(【4】見・交通費!D87="","",【4】見・交通費!D87)</f>
        <v/>
      </c>
      <c r="E87" s="889"/>
      <c r="F87" s="1080" t="str">
        <f>IF(【4】見・交通費!F87="","",【4】見・交通費!F87)</f>
        <v/>
      </c>
      <c r="G87" s="680" t="str">
        <f>IF(【4】見・交通費!G87="","",【4】見・交通費!G87)</f>
        <v/>
      </c>
      <c r="H87" s="1085" t="str">
        <f>IF(【4】見・交通費!H87="","",【4】見・交通費!H87)</f>
        <v/>
      </c>
      <c r="I87" s="897" t="str">
        <f t="shared" ref="I87" si="34">IF(H87="","",(IF(H87="往復",(G88*2*D87),G88*D87)))</f>
        <v/>
      </c>
      <c r="J87" s="1082"/>
      <c r="K87" s="1083" t="str">
        <f>IF(【4】見・交通費!K87="","",【4】見・交通費!K87)</f>
        <v/>
      </c>
    </row>
    <row r="88" spans="2:11" ht="18.75" customHeight="1">
      <c r="B88" s="1077"/>
      <c r="C88" s="1077"/>
      <c r="D88" s="1086"/>
      <c r="E88" s="890"/>
      <c r="F88" s="1081"/>
      <c r="G88" s="411" t="str">
        <f>IF(【4】見・交通費!G88="","",【4】見・交通費!G88)</f>
        <v/>
      </c>
      <c r="H88" s="1086"/>
      <c r="I88" s="898"/>
      <c r="J88" s="1082"/>
      <c r="K88" s="1084"/>
    </row>
    <row r="89" spans="2:11" ht="18.75" customHeight="1">
      <c r="B89" s="1076" t="str">
        <f>IF(【4】見・交通費!B89="","",【4】見・交通費!B89)</f>
        <v/>
      </c>
      <c r="C89" s="1076"/>
      <c r="D89" s="1085" t="str">
        <f>IF(【4】見・交通費!D89="","",【4】見・交通費!D89)</f>
        <v/>
      </c>
      <c r="E89" s="889"/>
      <c r="F89" s="1080" t="str">
        <f>IF(【4】見・交通費!F89="","",【4】見・交通費!F89)</f>
        <v/>
      </c>
      <c r="G89" s="680" t="str">
        <f>IF(【4】見・交通費!G89="","",【4】見・交通費!G89)</f>
        <v/>
      </c>
      <c r="H89" s="1085" t="str">
        <f>IF(【4】見・交通費!H89="","",【4】見・交通費!H89)</f>
        <v/>
      </c>
      <c r="I89" s="897" t="str">
        <f t="shared" ref="I89" si="35">IF(H89="","",(IF(H89="往復",(G90*2*D89),G90*D89)))</f>
        <v/>
      </c>
      <c r="J89" s="1082"/>
      <c r="K89" s="1083" t="str">
        <f>IF(【4】見・交通費!K89="","",【4】見・交通費!K89)</f>
        <v/>
      </c>
    </row>
    <row r="90" spans="2:11" ht="18.75" customHeight="1">
      <c r="B90" s="1077"/>
      <c r="C90" s="1077"/>
      <c r="D90" s="1086"/>
      <c r="E90" s="890"/>
      <c r="F90" s="1081"/>
      <c r="G90" s="411" t="str">
        <f>IF(【4】見・交通費!G90="","",【4】見・交通費!G90)</f>
        <v/>
      </c>
      <c r="H90" s="1086"/>
      <c r="I90" s="898"/>
      <c r="J90" s="1082"/>
      <c r="K90" s="1084"/>
    </row>
    <row r="91" spans="2:11" ht="18.75" customHeight="1">
      <c r="B91" s="1076" t="str">
        <f>IF(【4】見・交通費!B91="","",【4】見・交通費!B91)</f>
        <v/>
      </c>
      <c r="C91" s="1076"/>
      <c r="D91" s="1085" t="str">
        <f>IF(【4】見・交通費!D91="","",【4】見・交通費!D91)</f>
        <v/>
      </c>
      <c r="E91" s="889"/>
      <c r="F91" s="1080" t="str">
        <f>IF(【4】見・交通費!F91="","",【4】見・交通費!F91)</f>
        <v/>
      </c>
      <c r="G91" s="680" t="str">
        <f>IF(【4】見・交通費!G91="","",【4】見・交通費!G91)</f>
        <v/>
      </c>
      <c r="H91" s="1085" t="str">
        <f>IF(【4】見・交通費!H91="","",【4】見・交通費!H91)</f>
        <v/>
      </c>
      <c r="I91" s="897" t="str">
        <f t="shared" ref="I91" si="36">IF(H91="","",(IF(H91="往復",(G92*2*D91),G92*D91)))</f>
        <v/>
      </c>
      <c r="J91" s="1082"/>
      <c r="K91" s="1083" t="str">
        <f>IF(【4】見・交通費!K91="","",【4】見・交通費!K91)</f>
        <v/>
      </c>
    </row>
    <row r="92" spans="2:11" ht="18.75" customHeight="1">
      <c r="B92" s="1077"/>
      <c r="C92" s="1077"/>
      <c r="D92" s="1086"/>
      <c r="E92" s="890"/>
      <c r="F92" s="1081"/>
      <c r="G92" s="411" t="str">
        <f>IF(【4】見・交通費!G92="","",【4】見・交通費!G92)</f>
        <v/>
      </c>
      <c r="H92" s="1086"/>
      <c r="I92" s="898"/>
      <c r="J92" s="1082"/>
      <c r="K92" s="1084"/>
    </row>
    <row r="93" spans="2:11" ht="18.75" customHeight="1">
      <c r="B93" s="1076" t="str">
        <f>IF(【4】見・交通費!B93="","",【4】見・交通費!B93)</f>
        <v/>
      </c>
      <c r="C93" s="1076"/>
      <c r="D93" s="1085" t="str">
        <f>IF(【4】見・交通費!D93="","",【4】見・交通費!D93)</f>
        <v/>
      </c>
      <c r="E93" s="889"/>
      <c r="F93" s="1080" t="str">
        <f>IF(【4】見・交通費!F93="","",【4】見・交通費!F93)</f>
        <v/>
      </c>
      <c r="G93" s="680" t="str">
        <f>IF(【4】見・交通費!G93="","",【4】見・交通費!G93)</f>
        <v/>
      </c>
      <c r="H93" s="1085" t="str">
        <f>IF(【4】見・交通費!H93="","",【4】見・交通費!H93)</f>
        <v/>
      </c>
      <c r="I93" s="897" t="str">
        <f t="shared" ref="I93" si="37">IF(H93="","",(IF(H93="往復",(G94*2*D93),G94*D93)))</f>
        <v/>
      </c>
      <c r="J93" s="1082"/>
      <c r="K93" s="1083" t="str">
        <f>IF(【4】見・交通費!K93="","",【4】見・交通費!K93)</f>
        <v/>
      </c>
    </row>
    <row r="94" spans="2:11" ht="18.75" customHeight="1">
      <c r="B94" s="1077"/>
      <c r="C94" s="1077"/>
      <c r="D94" s="1086"/>
      <c r="E94" s="890"/>
      <c r="F94" s="1081"/>
      <c r="G94" s="411" t="str">
        <f>IF(【4】見・交通費!G94="","",【4】見・交通費!G94)</f>
        <v/>
      </c>
      <c r="H94" s="1086"/>
      <c r="I94" s="898"/>
      <c r="J94" s="1082"/>
      <c r="K94" s="1084"/>
    </row>
    <row r="95" spans="2:11" ht="18.75" customHeight="1">
      <c r="B95" s="1076" t="str">
        <f>IF(【4】見・交通費!B95="","",【4】見・交通費!B95)</f>
        <v/>
      </c>
      <c r="C95" s="1076"/>
      <c r="D95" s="1085" t="str">
        <f>IF(【4】見・交通費!D95="","",【4】見・交通費!D95)</f>
        <v/>
      </c>
      <c r="E95" s="889"/>
      <c r="F95" s="1080" t="str">
        <f>IF(【4】見・交通費!F95="","",【4】見・交通費!F95)</f>
        <v/>
      </c>
      <c r="G95" s="680" t="str">
        <f>IF(【4】見・交通費!G95="","",【4】見・交通費!G95)</f>
        <v/>
      </c>
      <c r="H95" s="1085" t="str">
        <f>IF(【4】見・交通費!H95="","",【4】見・交通費!H95)</f>
        <v/>
      </c>
      <c r="I95" s="897" t="str">
        <f t="shared" ref="I95" si="38">IF(H95="","",(IF(H95="往復",(G96*2*D95),G96*D95)))</f>
        <v/>
      </c>
      <c r="J95" s="1082"/>
      <c r="K95" s="1083" t="str">
        <f>IF(【4】見・交通費!K95="","",【4】見・交通費!K95)</f>
        <v/>
      </c>
    </row>
    <row r="96" spans="2:11" ht="18.75" customHeight="1">
      <c r="B96" s="1077"/>
      <c r="C96" s="1077"/>
      <c r="D96" s="1086"/>
      <c r="E96" s="890"/>
      <c r="F96" s="1081"/>
      <c r="G96" s="411" t="str">
        <f>IF(【4】見・交通費!G96="","",【4】見・交通費!G96)</f>
        <v/>
      </c>
      <c r="H96" s="1086"/>
      <c r="I96" s="898"/>
      <c r="J96" s="1082"/>
      <c r="K96" s="1084"/>
    </row>
    <row r="97" spans="2:11" ht="18.75" customHeight="1">
      <c r="B97" s="1076" t="str">
        <f>IF(【4】見・交通費!B97="","",【4】見・交通費!B97)</f>
        <v/>
      </c>
      <c r="C97" s="1076"/>
      <c r="D97" s="1085" t="str">
        <f>IF(【4】見・交通費!D97="","",【4】見・交通費!D97)</f>
        <v/>
      </c>
      <c r="E97" s="889"/>
      <c r="F97" s="1080" t="str">
        <f>IF(【4】見・交通費!F97="","",【4】見・交通費!F97)</f>
        <v/>
      </c>
      <c r="G97" s="680" t="str">
        <f>IF(【4】見・交通費!G97="","",【4】見・交通費!G97)</f>
        <v/>
      </c>
      <c r="H97" s="1085" t="str">
        <f>IF(【4】見・交通費!H97="","",【4】見・交通費!H97)</f>
        <v/>
      </c>
      <c r="I97" s="897" t="str">
        <f t="shared" ref="I97" si="39">IF(H97="","",(IF(H97="往復",(G98*2*D97),G98*D97)))</f>
        <v/>
      </c>
      <c r="J97" s="1082"/>
      <c r="K97" s="1083" t="str">
        <f>IF(【4】見・交通費!K97="","",【4】見・交通費!K97)</f>
        <v/>
      </c>
    </row>
    <row r="98" spans="2:11" ht="18.75" customHeight="1">
      <c r="B98" s="1077"/>
      <c r="C98" s="1077"/>
      <c r="D98" s="1086"/>
      <c r="E98" s="890"/>
      <c r="F98" s="1081"/>
      <c r="G98" s="411" t="str">
        <f>IF(【4】見・交通費!G98="","",【4】見・交通費!G98)</f>
        <v/>
      </c>
      <c r="H98" s="1086"/>
      <c r="I98" s="898"/>
      <c r="J98" s="1082"/>
      <c r="K98" s="1084"/>
    </row>
    <row r="99" spans="2:11" ht="18.75" customHeight="1">
      <c r="B99" s="1076" t="str">
        <f>IF(【4】見・交通費!B99="","",【4】見・交通費!B99)</f>
        <v/>
      </c>
      <c r="C99" s="1076"/>
      <c r="D99" s="1085" t="str">
        <f>IF(【4】見・交通費!D99="","",【4】見・交通費!D99)</f>
        <v/>
      </c>
      <c r="E99" s="889"/>
      <c r="F99" s="1080" t="str">
        <f>IF(【4】見・交通費!F99="","",【4】見・交通費!F99)</f>
        <v/>
      </c>
      <c r="G99" s="680" t="str">
        <f>IF(【4】見・交通費!G99="","",【4】見・交通費!G99)</f>
        <v/>
      </c>
      <c r="H99" s="1085" t="str">
        <f>IF(【4】見・交通費!H99="","",【4】見・交通費!H99)</f>
        <v/>
      </c>
      <c r="I99" s="897" t="str">
        <f t="shared" ref="I99" si="40">IF(H99="","",(IF(H99="往復",(G100*2*D99),G100*D99)))</f>
        <v/>
      </c>
      <c r="J99" s="1082"/>
      <c r="K99" s="1083" t="str">
        <f>IF(【4】見・交通費!K99="","",【4】見・交通費!K99)</f>
        <v/>
      </c>
    </row>
    <row r="100" spans="2:11" ht="18.75" customHeight="1">
      <c r="B100" s="1077"/>
      <c r="C100" s="1077"/>
      <c r="D100" s="1086"/>
      <c r="E100" s="890"/>
      <c r="F100" s="1081"/>
      <c r="G100" s="411" t="str">
        <f>IF(【4】見・交通費!G100="","",【4】見・交通費!G100)</f>
        <v/>
      </c>
      <c r="H100" s="1086"/>
      <c r="I100" s="898"/>
      <c r="J100" s="1082"/>
      <c r="K100" s="1084"/>
    </row>
    <row r="101" spans="2:11" ht="18.75" customHeight="1">
      <c r="B101" s="1076" t="str">
        <f>IF(【4】見・交通費!B101="","",【4】見・交通費!B101)</f>
        <v/>
      </c>
      <c r="C101" s="1076"/>
      <c r="D101" s="1085" t="str">
        <f>IF(【4】見・交通費!D101="","",【4】見・交通費!D101)</f>
        <v/>
      </c>
      <c r="E101" s="889"/>
      <c r="F101" s="1080" t="str">
        <f>IF(【4】見・交通費!F101="","",【4】見・交通費!F101)</f>
        <v/>
      </c>
      <c r="G101" s="680" t="str">
        <f>IF(【4】見・交通費!G101="","",【4】見・交通費!G101)</f>
        <v/>
      </c>
      <c r="H101" s="1085" t="str">
        <f>IF(【4】見・交通費!H101="","",【4】見・交通費!H101)</f>
        <v/>
      </c>
      <c r="I101" s="897" t="str">
        <f t="shared" ref="I101" si="41">IF(H101="","",(IF(H101="往復",(G102*2*D101),G102*D101)))</f>
        <v/>
      </c>
      <c r="J101" s="1082"/>
      <c r="K101" s="1083" t="str">
        <f>IF(【4】見・交通費!K101="","",【4】見・交通費!K101)</f>
        <v/>
      </c>
    </row>
    <row r="102" spans="2:11" ht="18.75" customHeight="1">
      <c r="B102" s="1077"/>
      <c r="C102" s="1077"/>
      <c r="D102" s="1086"/>
      <c r="E102" s="890"/>
      <c r="F102" s="1081"/>
      <c r="G102" s="411" t="str">
        <f>IF(【4】見・交通費!G102="","",【4】見・交通費!G102)</f>
        <v/>
      </c>
      <c r="H102" s="1086"/>
      <c r="I102" s="898"/>
      <c r="J102" s="1082"/>
      <c r="K102" s="1084"/>
    </row>
    <row r="103" spans="2:11" ht="18.75" customHeight="1">
      <c r="B103" s="1076" t="str">
        <f>IF(【4】見・交通費!B103="","",【4】見・交通費!B103)</f>
        <v/>
      </c>
      <c r="C103" s="1076"/>
      <c r="D103" s="1085" t="str">
        <f>IF(【4】見・交通費!D103="","",【4】見・交通費!D103)</f>
        <v/>
      </c>
      <c r="E103" s="889"/>
      <c r="F103" s="1080" t="str">
        <f>IF(【4】見・交通費!F103="","",【4】見・交通費!F103)</f>
        <v/>
      </c>
      <c r="G103" s="680" t="str">
        <f>IF(【4】見・交通費!G103="","",【4】見・交通費!G103)</f>
        <v/>
      </c>
      <c r="H103" s="1085" t="str">
        <f>IF(【4】見・交通費!H103="","",【4】見・交通費!H103)</f>
        <v/>
      </c>
      <c r="I103" s="897" t="str">
        <f t="shared" ref="I103" si="42">IF(H103="","",(IF(H103="往復",(G104*2*D103),G104*D103)))</f>
        <v/>
      </c>
      <c r="J103" s="1082"/>
      <c r="K103" s="1083" t="str">
        <f>IF(【4】見・交通費!K103="","",【4】見・交通費!K103)</f>
        <v/>
      </c>
    </row>
    <row r="104" spans="2:11" ht="18.75" customHeight="1">
      <c r="B104" s="1077"/>
      <c r="C104" s="1077"/>
      <c r="D104" s="1086"/>
      <c r="E104" s="890"/>
      <c r="F104" s="1081"/>
      <c r="G104" s="411" t="str">
        <f>IF(【4】見・交通費!G104="","",【4】見・交通費!G104)</f>
        <v/>
      </c>
      <c r="H104" s="1086"/>
      <c r="I104" s="898"/>
      <c r="J104" s="1082"/>
      <c r="K104" s="1084"/>
    </row>
    <row r="105" spans="2:11" ht="18.75" customHeight="1">
      <c r="B105" s="1076" t="str">
        <f>IF(【4】見・交通費!B105="","",【4】見・交通費!B105)</f>
        <v/>
      </c>
      <c r="C105" s="1076"/>
      <c r="D105" s="1085" t="str">
        <f>IF(【4】見・交通費!D105="","",【4】見・交通費!D105)</f>
        <v/>
      </c>
      <c r="E105" s="889"/>
      <c r="F105" s="1080" t="str">
        <f>IF(【4】見・交通費!F105="","",【4】見・交通費!F105)</f>
        <v/>
      </c>
      <c r="G105" s="680" t="str">
        <f>IF(【4】見・交通費!G105="","",【4】見・交通費!G105)</f>
        <v/>
      </c>
      <c r="H105" s="1085" t="str">
        <f>IF(【4】見・交通費!H105="","",【4】見・交通費!H105)</f>
        <v/>
      </c>
      <c r="I105" s="897" t="str">
        <f t="shared" ref="I105" si="43">IF(H105="","",(IF(H105="往復",(G106*2*D105),G106*D105)))</f>
        <v/>
      </c>
      <c r="J105" s="1082"/>
      <c r="K105" s="1083" t="str">
        <f>IF(【4】見・交通費!K105="","",【4】見・交通費!K105)</f>
        <v/>
      </c>
    </row>
    <row r="106" spans="2:11" ht="18.75" customHeight="1">
      <c r="B106" s="1077"/>
      <c r="C106" s="1077"/>
      <c r="D106" s="1086"/>
      <c r="E106" s="890"/>
      <c r="F106" s="1081"/>
      <c r="G106" s="411" t="str">
        <f>IF(【4】見・交通費!G106="","",【4】見・交通費!G106)</f>
        <v/>
      </c>
      <c r="H106" s="1086"/>
      <c r="I106" s="898"/>
      <c r="J106" s="1082"/>
      <c r="K106" s="1084"/>
    </row>
    <row r="107" spans="2:11" ht="18.75" customHeight="1">
      <c r="B107" s="1076" t="str">
        <f>IF(【4】見・交通費!B107="","",【4】見・交通費!B107)</f>
        <v/>
      </c>
      <c r="C107" s="1076"/>
      <c r="D107" s="1085" t="str">
        <f>IF(【4】見・交通費!D107="","",【4】見・交通費!D107)</f>
        <v/>
      </c>
      <c r="E107" s="889"/>
      <c r="F107" s="1080" t="str">
        <f>IF(【4】見・交通費!F107="","",【4】見・交通費!F107)</f>
        <v/>
      </c>
      <c r="G107" s="680" t="str">
        <f>IF(【4】見・交通費!G107="","",【4】見・交通費!G107)</f>
        <v/>
      </c>
      <c r="H107" s="1085" t="str">
        <f>IF(【4】見・交通費!H107="","",【4】見・交通費!H107)</f>
        <v/>
      </c>
      <c r="I107" s="897" t="str">
        <f t="shared" ref="I107" si="44">IF(H107="","",(IF(H107="往復",(G108*2*D107),G108*D107)))</f>
        <v/>
      </c>
      <c r="J107" s="1082"/>
      <c r="K107" s="1083" t="str">
        <f>IF(【4】見・交通費!K107="","",【4】見・交通費!K107)</f>
        <v/>
      </c>
    </row>
    <row r="108" spans="2:11" ht="18.75" customHeight="1">
      <c r="B108" s="1077"/>
      <c r="C108" s="1077"/>
      <c r="D108" s="1086"/>
      <c r="E108" s="890"/>
      <c r="F108" s="1081"/>
      <c r="G108" s="411" t="str">
        <f>IF(【4】見・交通費!G108="","",【4】見・交通費!G108)</f>
        <v/>
      </c>
      <c r="H108" s="1086"/>
      <c r="I108" s="898"/>
      <c r="J108" s="1082"/>
      <c r="K108" s="1084"/>
    </row>
    <row r="109" spans="2:11" ht="18.75" customHeight="1">
      <c r="B109" s="1076" t="str">
        <f>IF(【4】見・交通費!B109="","",【4】見・交通費!B109)</f>
        <v/>
      </c>
      <c r="C109" s="1076"/>
      <c r="D109" s="1085" t="str">
        <f>IF(【4】見・交通費!D109="","",【4】見・交通費!D109)</f>
        <v/>
      </c>
      <c r="E109" s="889"/>
      <c r="F109" s="1080" t="str">
        <f>IF(【4】見・交通費!F109="","",【4】見・交通費!F109)</f>
        <v/>
      </c>
      <c r="G109" s="680" t="str">
        <f>IF(【4】見・交通費!G109="","",【4】見・交通費!G109)</f>
        <v/>
      </c>
      <c r="H109" s="1085" t="str">
        <f>IF(【4】見・交通費!H109="","",【4】見・交通費!H109)</f>
        <v/>
      </c>
      <c r="I109" s="897" t="str">
        <f t="shared" ref="I109" si="45">IF(H109="","",(IF(H109="往復",(G110*2*D109),G110*D109)))</f>
        <v/>
      </c>
      <c r="J109" s="1082"/>
      <c r="K109" s="1083" t="str">
        <f>IF(【4】見・交通費!K109="","",【4】見・交通費!K109)</f>
        <v/>
      </c>
    </row>
    <row r="110" spans="2:11" ht="18.75" customHeight="1">
      <c r="B110" s="1077"/>
      <c r="C110" s="1077"/>
      <c r="D110" s="1086"/>
      <c r="E110" s="890"/>
      <c r="F110" s="1081"/>
      <c r="G110" s="411" t="str">
        <f>IF(【4】見・交通費!G110="","",【4】見・交通費!G110)</f>
        <v/>
      </c>
      <c r="H110" s="1086"/>
      <c r="I110" s="898"/>
      <c r="J110" s="1082"/>
      <c r="K110" s="1084"/>
    </row>
    <row r="111" spans="2:11" ht="18.75" customHeight="1">
      <c r="B111" s="1076" t="str">
        <f>IF(【4】見・交通費!B111="","",【4】見・交通費!B111)</f>
        <v/>
      </c>
      <c r="C111" s="1076"/>
      <c r="D111" s="1085" t="str">
        <f>IF(【4】見・交通費!D111="","",【4】見・交通費!D111)</f>
        <v/>
      </c>
      <c r="E111" s="889"/>
      <c r="F111" s="1080" t="str">
        <f>IF(【4】見・交通費!F111="","",【4】見・交通費!F111)</f>
        <v/>
      </c>
      <c r="G111" s="680" t="str">
        <f>IF(【4】見・交通費!G111="","",【4】見・交通費!G111)</f>
        <v/>
      </c>
      <c r="H111" s="1085" t="str">
        <f>IF(【4】見・交通費!H111="","",【4】見・交通費!H111)</f>
        <v/>
      </c>
      <c r="I111" s="897" t="str">
        <f t="shared" ref="I111" si="46">IF(H111="","",(IF(H111="往復",(G112*2*D111),G112*D111)))</f>
        <v/>
      </c>
      <c r="J111" s="1082"/>
      <c r="K111" s="1083" t="str">
        <f>IF(【4】見・交通費!K111="","",【4】見・交通費!K111)</f>
        <v/>
      </c>
    </row>
    <row r="112" spans="2:11" ht="18.75" customHeight="1">
      <c r="B112" s="1077"/>
      <c r="C112" s="1077"/>
      <c r="D112" s="1086"/>
      <c r="E112" s="890"/>
      <c r="F112" s="1081"/>
      <c r="G112" s="411" t="str">
        <f>IF(【4】見・交通費!G112="","",【4】見・交通費!G112)</f>
        <v/>
      </c>
      <c r="H112" s="1086"/>
      <c r="I112" s="898"/>
      <c r="J112" s="1082"/>
      <c r="K112" s="1084"/>
    </row>
    <row r="113" spans="2:11" ht="18.75" customHeight="1">
      <c r="B113" s="1076" t="str">
        <f>IF(【4】見・交通費!B113="","",【4】見・交通費!B113)</f>
        <v/>
      </c>
      <c r="C113" s="1076"/>
      <c r="D113" s="1085" t="str">
        <f>IF(【4】見・交通費!D113="","",【4】見・交通費!D113)</f>
        <v/>
      </c>
      <c r="E113" s="889"/>
      <c r="F113" s="1080" t="str">
        <f>IF(【4】見・交通費!F113="","",【4】見・交通費!F113)</f>
        <v/>
      </c>
      <c r="G113" s="680" t="str">
        <f>IF(【4】見・交通費!G113="","",【4】見・交通費!G113)</f>
        <v/>
      </c>
      <c r="H113" s="1085" t="str">
        <f>IF(【4】見・交通費!H113="","",【4】見・交通費!H113)</f>
        <v/>
      </c>
      <c r="I113" s="897" t="str">
        <f t="shared" ref="I113" si="47">IF(H113="","",(IF(H113="往復",(G114*2*D113),G114*D113)))</f>
        <v/>
      </c>
      <c r="J113" s="1082"/>
      <c r="K113" s="1083" t="str">
        <f>IF(【4】見・交通費!K113="","",【4】見・交通費!K113)</f>
        <v/>
      </c>
    </row>
    <row r="114" spans="2:11" ht="18.75" customHeight="1">
      <c r="B114" s="1077"/>
      <c r="C114" s="1077"/>
      <c r="D114" s="1086"/>
      <c r="E114" s="890"/>
      <c r="F114" s="1081"/>
      <c r="G114" s="411" t="str">
        <f>IF(【4】見・交通費!G114="","",【4】見・交通費!G114)</f>
        <v/>
      </c>
      <c r="H114" s="1086"/>
      <c r="I114" s="898"/>
      <c r="J114" s="1082"/>
      <c r="K114" s="1084"/>
    </row>
    <row r="115" spans="2:11" ht="18.75" customHeight="1">
      <c r="B115" s="1076" t="str">
        <f>IF(【4】見・交通費!B115="","",【4】見・交通費!B115)</f>
        <v/>
      </c>
      <c r="C115" s="1076"/>
      <c r="D115" s="1085" t="str">
        <f>IF(【4】見・交通費!D115="","",【4】見・交通費!D115)</f>
        <v/>
      </c>
      <c r="E115" s="889"/>
      <c r="F115" s="1080" t="str">
        <f>IF(【4】見・交通費!F115="","",【4】見・交通費!F115)</f>
        <v/>
      </c>
      <c r="G115" s="680" t="str">
        <f>IF(【4】見・交通費!G115="","",【4】見・交通費!G115)</f>
        <v/>
      </c>
      <c r="H115" s="1085" t="str">
        <f>IF(【4】見・交通費!H115="","",【4】見・交通費!H115)</f>
        <v/>
      </c>
      <c r="I115" s="897" t="str">
        <f t="shared" ref="I115" si="48">IF(H115="","",(IF(H115="往復",(G116*2*D115),G116*D115)))</f>
        <v/>
      </c>
      <c r="J115" s="1082"/>
      <c r="K115" s="1083" t="str">
        <f>IF(【4】見・交通費!K115="","",【4】見・交通費!K115)</f>
        <v/>
      </c>
    </row>
    <row r="116" spans="2:11" ht="18.75" customHeight="1">
      <c r="B116" s="1077"/>
      <c r="C116" s="1077"/>
      <c r="D116" s="1086"/>
      <c r="E116" s="890"/>
      <c r="F116" s="1081"/>
      <c r="G116" s="411" t="str">
        <f>IF(【4】見・交通費!G116="","",【4】見・交通費!G116)</f>
        <v/>
      </c>
      <c r="H116" s="1086"/>
      <c r="I116" s="898"/>
      <c r="J116" s="1082"/>
      <c r="K116" s="1084"/>
    </row>
    <row r="117" spans="2:11" ht="18.75" customHeight="1">
      <c r="B117" s="1076" t="str">
        <f>IF(【4】見・交通費!B117="","",【4】見・交通費!B117)</f>
        <v/>
      </c>
      <c r="C117" s="1076"/>
      <c r="D117" s="1085" t="str">
        <f>IF(【4】見・交通費!D117="","",【4】見・交通費!D117)</f>
        <v/>
      </c>
      <c r="E117" s="889"/>
      <c r="F117" s="1080" t="str">
        <f>IF(【4】見・交通費!F117="","",【4】見・交通費!F117)</f>
        <v/>
      </c>
      <c r="G117" s="461" t="str">
        <f>IF(【4】見・交通費!G117="","",【4】見・交通費!G117)</f>
        <v/>
      </c>
      <c r="H117" s="1085" t="str">
        <f>IF(【4】見・交通費!H117="","",【4】見・交通費!H117)</f>
        <v/>
      </c>
      <c r="I117" s="897" t="str">
        <f t="shared" ref="I117" si="49">IF(H117="","",(IF(H117="往復",(G118*2*D117),G118*D117)))</f>
        <v/>
      </c>
      <c r="J117" s="1082"/>
      <c r="K117" s="1083" t="str">
        <f>IF(【4】見・交通費!K117="","",【4】見・交通費!K117)</f>
        <v/>
      </c>
    </row>
    <row r="118" spans="2:11" ht="18.75" customHeight="1">
      <c r="B118" s="1077"/>
      <c r="C118" s="1077"/>
      <c r="D118" s="1086"/>
      <c r="E118" s="890"/>
      <c r="F118" s="1081"/>
      <c r="G118" s="411" t="str">
        <f>IF(【4】見・交通費!G118="","",【4】見・交通費!G118)</f>
        <v/>
      </c>
      <c r="H118" s="1086"/>
      <c r="I118" s="898"/>
      <c r="J118" s="1082"/>
      <c r="K118" s="1084"/>
    </row>
    <row r="119" spans="2:11" ht="18.75" customHeight="1">
      <c r="B119" s="1076" t="str">
        <f>IF(【4】見・交通費!B119="","",【4】見・交通費!B119)</f>
        <v/>
      </c>
      <c r="C119" s="1076"/>
      <c r="D119" s="1085" t="str">
        <f>IF(【4】見・交通費!D119="","",【4】見・交通費!D119)</f>
        <v/>
      </c>
      <c r="E119" s="889"/>
      <c r="F119" s="1080" t="str">
        <f>IF(【4】見・交通費!F119="","",【4】見・交通費!F119)</f>
        <v/>
      </c>
      <c r="G119" s="680" t="str">
        <f>IF(【4】見・交通費!G119="","",【4】見・交通費!G119)</f>
        <v/>
      </c>
      <c r="H119" s="1085" t="str">
        <f>IF(【4】見・交通費!H119="","",【4】見・交通費!H119)</f>
        <v/>
      </c>
      <c r="I119" s="897" t="str">
        <f t="shared" ref="I119" si="50">IF(H119="","",(IF(H119="往復",(G120*2*D119),G120*D119)))</f>
        <v/>
      </c>
      <c r="J119" s="1082"/>
      <c r="K119" s="1083" t="str">
        <f>IF(【4】見・交通費!K119="","",【4】見・交通費!K119)</f>
        <v/>
      </c>
    </row>
    <row r="120" spans="2:11" ht="18.75" customHeight="1">
      <c r="B120" s="1077"/>
      <c r="C120" s="1077"/>
      <c r="D120" s="1086"/>
      <c r="E120" s="890"/>
      <c r="F120" s="1081"/>
      <c r="G120" s="411" t="str">
        <f>IF(【4】見・交通費!G120="","",【4】見・交通費!G120)</f>
        <v/>
      </c>
      <c r="H120" s="1086"/>
      <c r="I120" s="898"/>
      <c r="J120" s="1082"/>
      <c r="K120" s="1084"/>
    </row>
    <row r="121" spans="2:11" ht="18.75" customHeight="1">
      <c r="B121" s="1076" t="str">
        <f>IF(【4】見・交通費!B121="","",【4】見・交通費!B121)</f>
        <v/>
      </c>
      <c r="C121" s="1076"/>
      <c r="D121" s="1085" t="str">
        <f>IF(【4】見・交通費!D121="","",【4】見・交通費!D121)</f>
        <v/>
      </c>
      <c r="E121" s="889"/>
      <c r="F121" s="1080" t="str">
        <f>IF(【4】見・交通費!F121="","",【4】見・交通費!F121)</f>
        <v/>
      </c>
      <c r="G121" s="680" t="str">
        <f>IF(【4】見・交通費!G121="","",【4】見・交通費!G121)</f>
        <v/>
      </c>
      <c r="H121" s="1085" t="str">
        <f>IF(【4】見・交通費!H121="","",【4】見・交通費!H121)</f>
        <v/>
      </c>
      <c r="I121" s="897" t="str">
        <f t="shared" ref="I121" si="51">IF(H121="","",(IF(H121="往復",(G122*2*D121),G122*D121)))</f>
        <v/>
      </c>
      <c r="J121" s="1082"/>
      <c r="K121" s="1083" t="str">
        <f>IF(【4】見・交通費!K121="","",【4】見・交通費!K121)</f>
        <v/>
      </c>
    </row>
    <row r="122" spans="2:11" ht="18.75" customHeight="1">
      <c r="B122" s="1077"/>
      <c r="C122" s="1077"/>
      <c r="D122" s="1086"/>
      <c r="E122" s="890"/>
      <c r="F122" s="1081"/>
      <c r="G122" s="411" t="str">
        <f>IF(【4】見・交通費!G122="","",【4】見・交通費!G122)</f>
        <v/>
      </c>
      <c r="H122" s="1086"/>
      <c r="I122" s="898"/>
      <c r="J122" s="1082"/>
      <c r="K122" s="1084"/>
    </row>
    <row r="123" spans="2:11" ht="24" customHeight="1">
      <c r="C123" s="135"/>
      <c r="D123" s="135"/>
      <c r="E123" s="135"/>
      <c r="F123" s="135"/>
      <c r="G123" s="135"/>
      <c r="H123" s="136" t="s">
        <v>320</v>
      </c>
      <c r="I123" s="262">
        <f>SUM(I67:I122)</f>
        <v>0</v>
      </c>
    </row>
    <row r="124" spans="2:11" ht="24" customHeight="1">
      <c r="C124" s="135"/>
      <c r="D124" s="135"/>
      <c r="E124" s="135"/>
      <c r="F124" s="135"/>
      <c r="G124" s="135"/>
      <c r="H124" s="136" t="s">
        <v>321</v>
      </c>
      <c r="I124" s="262">
        <f>SUM(I67:I122)/1.1</f>
        <v>0</v>
      </c>
    </row>
    <row r="125" spans="2:11" ht="19.5" customHeight="1">
      <c r="B125" s="121" t="s">
        <v>326</v>
      </c>
      <c r="I125" s="410"/>
      <c r="K125" s="108" t="s">
        <v>224</v>
      </c>
    </row>
    <row r="126" spans="2:11" ht="19.5" customHeight="1">
      <c r="B126" s="901" t="s">
        <v>273</v>
      </c>
      <c r="C126" s="901"/>
      <c r="D126" s="908" t="s">
        <v>252</v>
      </c>
      <c r="E126" s="903" t="s">
        <v>327</v>
      </c>
      <c r="F126" s="903" t="s">
        <v>278</v>
      </c>
      <c r="G126" s="911" t="s">
        <v>328</v>
      </c>
      <c r="H126" s="912"/>
      <c r="I126" s="887" t="s">
        <v>307</v>
      </c>
      <c r="J126" s="888" t="s">
        <v>288</v>
      </c>
      <c r="K126" s="887" t="s">
        <v>289</v>
      </c>
    </row>
    <row r="127" spans="2:11" ht="19.5" customHeight="1">
      <c r="B127" s="902"/>
      <c r="C127" s="902"/>
      <c r="D127" s="902"/>
      <c r="E127" s="903"/>
      <c r="F127" s="903"/>
      <c r="G127" s="909" t="s">
        <v>329</v>
      </c>
      <c r="H127" s="910"/>
      <c r="I127" s="887"/>
      <c r="J127" s="888"/>
      <c r="K127" s="887"/>
    </row>
    <row r="128" spans="2:11" ht="18.75" customHeight="1">
      <c r="B128" s="1076" t="str">
        <f>IF(【4】見・交通費!B128="","",【4】見・交通費!B128)</f>
        <v/>
      </c>
      <c r="C128" s="1076"/>
      <c r="D128" s="1078" t="str">
        <f>IF(【4】見・交通費!D128="","",【4】見・交通費!D128)</f>
        <v/>
      </c>
      <c r="E128" s="1080" t="str">
        <f>IF(【4】見・交通費!E128="","",【4】見・交通費!E128)</f>
        <v/>
      </c>
      <c r="F128" s="1080" t="str">
        <f>IF(【4】見・交通費!F128="","",【4】見・交通費!F128)</f>
        <v/>
      </c>
      <c r="G128" s="1070" t="str">
        <f>IF(【4】見・交通費!G128="","",【4】見・交通費!G128)</f>
        <v/>
      </c>
      <c r="H128" s="1071"/>
      <c r="I128" s="897" t="str">
        <f>IF(G129="","",G129)</f>
        <v/>
      </c>
      <c r="J128" s="1082"/>
      <c r="K128" s="1083" t="str">
        <f>IF(【4】見・交通費!K128="","",【4】見・交通費!K128)</f>
        <v/>
      </c>
    </row>
    <row r="129" spans="2:11" ht="18.75" customHeight="1">
      <c r="B129" s="1077"/>
      <c r="C129" s="1077"/>
      <c r="D129" s="1079"/>
      <c r="E129" s="1081"/>
      <c r="F129" s="1081"/>
      <c r="G129" s="1072" t="str">
        <f>IF(【4】見・交通費!G129="","",【4】見・交通費!G129)</f>
        <v/>
      </c>
      <c r="H129" s="1073"/>
      <c r="I129" s="898" t="str">
        <f>IF(G129="","",(ROUND(IF(G129="税抜",F129*H129,(F129*H129)/1.08),0)))</f>
        <v/>
      </c>
      <c r="J129" s="1082"/>
      <c r="K129" s="1084"/>
    </row>
    <row r="130" spans="2:11" ht="18.75" customHeight="1">
      <c r="B130" s="1076" t="str">
        <f>IF(【4】見・交通費!B130="","",【4】見・交通費!B130)</f>
        <v/>
      </c>
      <c r="C130" s="1076"/>
      <c r="D130" s="1078" t="str">
        <f>IF(【4】見・交通費!D130="","",【4】見・交通費!D130)</f>
        <v/>
      </c>
      <c r="E130" s="1080" t="str">
        <f>IF(【4】見・交通費!E130="","",【4】見・交通費!E130)</f>
        <v/>
      </c>
      <c r="F130" s="1080" t="str">
        <f>IF(【4】見・交通費!F130="","",【4】見・交通費!F130)</f>
        <v/>
      </c>
      <c r="G130" s="1070" t="str">
        <f>IF(【4】見・交通費!G130="","",【4】見・交通費!G130)</f>
        <v/>
      </c>
      <c r="H130" s="1071"/>
      <c r="I130" s="897" t="str">
        <f t="shared" ref="I130" si="52">IF(G131="","",G131)</f>
        <v/>
      </c>
      <c r="J130" s="1082"/>
      <c r="K130" s="1083" t="str">
        <f>IF(【4】見・交通費!K130="","",【4】見・交通費!K130)</f>
        <v/>
      </c>
    </row>
    <row r="131" spans="2:11" ht="18.75" customHeight="1">
      <c r="B131" s="1077"/>
      <c r="C131" s="1077"/>
      <c r="D131" s="1079"/>
      <c r="E131" s="1081"/>
      <c r="F131" s="1081"/>
      <c r="G131" s="1072" t="str">
        <f>IF(【4】見・交通費!G131="","",【4】見・交通費!G131)</f>
        <v/>
      </c>
      <c r="H131" s="1073"/>
      <c r="I131" s="898" t="str">
        <f t="shared" ref="I131" si="53">IF(G131="","",(ROUND(IF(G131="税抜",F131*H131,(F131*H131)/1.08),0)))</f>
        <v/>
      </c>
      <c r="J131" s="1082"/>
      <c r="K131" s="1084"/>
    </row>
    <row r="132" spans="2:11" ht="18.75" customHeight="1">
      <c r="B132" s="1076" t="str">
        <f>IF(【4】見・交通費!B132="","",【4】見・交通費!B132)</f>
        <v/>
      </c>
      <c r="C132" s="1076"/>
      <c r="D132" s="1078" t="str">
        <f>IF(【4】見・交通費!D132="","",【4】見・交通費!D132)</f>
        <v/>
      </c>
      <c r="E132" s="1080" t="str">
        <f>IF(【4】見・交通費!E132="","",【4】見・交通費!E132)</f>
        <v/>
      </c>
      <c r="F132" s="1080" t="str">
        <f>IF(【4】見・交通費!F132="","",【4】見・交通費!F132)</f>
        <v/>
      </c>
      <c r="G132" s="1070" t="str">
        <f>IF(【4】見・交通費!G132="","",【4】見・交通費!G132)</f>
        <v/>
      </c>
      <c r="H132" s="1071"/>
      <c r="I132" s="897" t="str">
        <f t="shared" ref="I132" si="54">IF(G133="","",G133)</f>
        <v/>
      </c>
      <c r="J132" s="1082"/>
      <c r="K132" s="1083" t="str">
        <f>IF(【4】見・交通費!K132="","",【4】見・交通費!K132)</f>
        <v/>
      </c>
    </row>
    <row r="133" spans="2:11" ht="18.75" customHeight="1">
      <c r="B133" s="1077"/>
      <c r="C133" s="1077"/>
      <c r="D133" s="1079"/>
      <c r="E133" s="1081"/>
      <c r="F133" s="1081"/>
      <c r="G133" s="1072" t="str">
        <f>IF(【4】見・交通費!G133="","",【4】見・交通費!G133)</f>
        <v/>
      </c>
      <c r="H133" s="1073"/>
      <c r="I133" s="898" t="str">
        <f t="shared" ref="I133" si="55">IF(G133="","",(ROUND(IF(G133="税抜",F133*H133,(F133*H133)/1.08),0)))</f>
        <v/>
      </c>
      <c r="J133" s="1082"/>
      <c r="K133" s="1084"/>
    </row>
    <row r="134" spans="2:11" ht="18.75" customHeight="1">
      <c r="B134" s="1076" t="str">
        <f>IF(【4】見・交通費!B134="","",【4】見・交通費!B134)</f>
        <v/>
      </c>
      <c r="C134" s="1076"/>
      <c r="D134" s="1078" t="str">
        <f>IF(【4】見・交通費!D134="","",【4】見・交通費!D134)</f>
        <v/>
      </c>
      <c r="E134" s="1080" t="str">
        <f>IF(【4】見・交通費!E134="","",【4】見・交通費!E134)</f>
        <v/>
      </c>
      <c r="F134" s="1080" t="str">
        <f>IF(【4】見・交通費!F134="","",【4】見・交通費!F134)</f>
        <v/>
      </c>
      <c r="G134" s="1070" t="str">
        <f>IF(【4】見・交通費!G134="","",【4】見・交通費!G134)</f>
        <v/>
      </c>
      <c r="H134" s="1071"/>
      <c r="I134" s="897" t="str">
        <f t="shared" ref="I134" si="56">IF(G135="","",G135)</f>
        <v/>
      </c>
      <c r="J134" s="1082"/>
      <c r="K134" s="1083" t="str">
        <f>IF(【4】見・交通費!K134="","",【4】見・交通費!K134)</f>
        <v/>
      </c>
    </row>
    <row r="135" spans="2:11" ht="18.75" customHeight="1">
      <c r="B135" s="1077"/>
      <c r="C135" s="1077"/>
      <c r="D135" s="1079"/>
      <c r="E135" s="1081"/>
      <c r="F135" s="1081"/>
      <c r="G135" s="1072" t="str">
        <f>IF(【4】見・交通費!G135="","",【4】見・交通費!G135)</f>
        <v/>
      </c>
      <c r="H135" s="1073"/>
      <c r="I135" s="898" t="str">
        <f t="shared" ref="I135" si="57">IF(G135="","",(ROUND(IF(G135="税抜",F135*H135,(F135*H135)/1.08),0)))</f>
        <v/>
      </c>
      <c r="J135" s="1082"/>
      <c r="K135" s="1084"/>
    </row>
    <row r="136" spans="2:11" ht="18.75" customHeight="1">
      <c r="B136" s="1076" t="str">
        <f>IF(【4】見・交通費!B136="","",【4】見・交通費!B136)</f>
        <v/>
      </c>
      <c r="C136" s="1076"/>
      <c r="D136" s="1078" t="str">
        <f>IF(【4】見・交通費!D136="","",【4】見・交通費!D136)</f>
        <v/>
      </c>
      <c r="E136" s="1080" t="str">
        <f>IF(【4】見・交通費!E136="","",【4】見・交通費!E136)</f>
        <v/>
      </c>
      <c r="F136" s="1080" t="str">
        <f>IF(【4】見・交通費!F136="","",【4】見・交通費!F136)</f>
        <v/>
      </c>
      <c r="G136" s="1070" t="str">
        <f>IF(【4】見・交通費!G136="","",【4】見・交通費!G136)</f>
        <v/>
      </c>
      <c r="H136" s="1071"/>
      <c r="I136" s="897" t="str">
        <f t="shared" ref="I136" si="58">IF(G137="","",G137)</f>
        <v/>
      </c>
      <c r="J136" s="1082"/>
      <c r="K136" s="1083" t="str">
        <f>IF(【4】見・交通費!K136="","",【4】見・交通費!K136)</f>
        <v/>
      </c>
    </row>
    <row r="137" spans="2:11" ht="18.75" customHeight="1">
      <c r="B137" s="1077"/>
      <c r="C137" s="1077"/>
      <c r="D137" s="1079"/>
      <c r="E137" s="1081"/>
      <c r="F137" s="1081"/>
      <c r="G137" s="1072" t="str">
        <f>IF(【4】見・交通費!G137="","",【4】見・交通費!G137)</f>
        <v/>
      </c>
      <c r="H137" s="1073"/>
      <c r="I137" s="898" t="str">
        <f t="shared" ref="I137" si="59">IF(G137="","",(ROUND(IF(G137="税抜",F137*H137,(F137*H137)/1.08),0)))</f>
        <v/>
      </c>
      <c r="J137" s="1082"/>
      <c r="K137" s="1084"/>
    </row>
    <row r="138" spans="2:11" ht="18.75" customHeight="1">
      <c r="B138" s="1076" t="str">
        <f>IF(【4】見・交通費!B138="","",【4】見・交通費!B138)</f>
        <v/>
      </c>
      <c r="C138" s="1076"/>
      <c r="D138" s="1078" t="str">
        <f>IF(【4】見・交通費!D138="","",【4】見・交通費!D138)</f>
        <v/>
      </c>
      <c r="E138" s="1080" t="str">
        <f>IF(【4】見・交通費!E138="","",【4】見・交通費!E138)</f>
        <v/>
      </c>
      <c r="F138" s="1080" t="str">
        <f>IF(【4】見・交通費!F138="","",【4】見・交通費!F138)</f>
        <v/>
      </c>
      <c r="G138" s="1070" t="str">
        <f>IF(【4】見・交通費!G138="","",【4】見・交通費!G138)</f>
        <v/>
      </c>
      <c r="H138" s="1071"/>
      <c r="I138" s="897" t="str">
        <f t="shared" ref="I138" si="60">IF(G139="","",G139)</f>
        <v/>
      </c>
      <c r="J138" s="1082"/>
      <c r="K138" s="1083" t="str">
        <f>IF(【4】見・交通費!K138="","",【4】見・交通費!K138)</f>
        <v/>
      </c>
    </row>
    <row r="139" spans="2:11" ht="18.75" customHeight="1">
      <c r="B139" s="1077"/>
      <c r="C139" s="1077"/>
      <c r="D139" s="1079"/>
      <c r="E139" s="1081"/>
      <c r="F139" s="1081"/>
      <c r="G139" s="1072" t="str">
        <f>IF(【4】見・交通費!G139="","",【4】見・交通費!G139)</f>
        <v/>
      </c>
      <c r="H139" s="1073"/>
      <c r="I139" s="898" t="str">
        <f t="shared" ref="I139" si="61">IF(G139="","",(ROUND(IF(G139="税抜",F139*H139,(F139*H139)/1.08),0)))</f>
        <v/>
      </c>
      <c r="J139" s="1082"/>
      <c r="K139" s="1084"/>
    </row>
    <row r="140" spans="2:11" ht="18.75" customHeight="1">
      <c r="B140" s="1076" t="str">
        <f>IF(【4】見・交通費!B140="","",【4】見・交通費!B140)</f>
        <v/>
      </c>
      <c r="C140" s="1076"/>
      <c r="D140" s="1078" t="str">
        <f>IF(【4】見・交通費!D140="","",【4】見・交通費!D140)</f>
        <v/>
      </c>
      <c r="E140" s="1080" t="str">
        <f>IF(【4】見・交通費!E140="","",【4】見・交通費!E140)</f>
        <v/>
      </c>
      <c r="F140" s="1080" t="str">
        <f>IF(【4】見・交通費!F140="","",【4】見・交通費!F140)</f>
        <v/>
      </c>
      <c r="G140" s="1070" t="str">
        <f>IF(【4】見・交通費!G140="","",【4】見・交通費!G140)</f>
        <v/>
      </c>
      <c r="H140" s="1071"/>
      <c r="I140" s="897" t="str">
        <f t="shared" ref="I140" si="62">IF(G141="","",G141)</f>
        <v/>
      </c>
      <c r="J140" s="1082"/>
      <c r="K140" s="1083" t="str">
        <f>IF(【4】見・交通費!K140="","",【4】見・交通費!K140)</f>
        <v/>
      </c>
    </row>
    <row r="141" spans="2:11" ht="18.75" customHeight="1">
      <c r="B141" s="1077"/>
      <c r="C141" s="1077"/>
      <c r="D141" s="1079"/>
      <c r="E141" s="1081"/>
      <c r="F141" s="1081"/>
      <c r="G141" s="1072" t="str">
        <f>IF(【4】見・交通費!G141="","",【4】見・交通費!G141)</f>
        <v/>
      </c>
      <c r="H141" s="1073"/>
      <c r="I141" s="898" t="str">
        <f t="shared" ref="I141" si="63">IF(G141="","",(ROUND(IF(G141="税抜",F141*H141,(F141*H141)/1.08),0)))</f>
        <v/>
      </c>
      <c r="J141" s="1082"/>
      <c r="K141" s="1084"/>
    </row>
    <row r="142" spans="2:11" ht="18.75" customHeight="1">
      <c r="B142" s="1076" t="str">
        <f>IF(【4】見・交通費!B142="","",【4】見・交通費!B142)</f>
        <v/>
      </c>
      <c r="C142" s="1076"/>
      <c r="D142" s="1078" t="str">
        <f>IF(【4】見・交通費!D142="","",【4】見・交通費!D142)</f>
        <v/>
      </c>
      <c r="E142" s="1080" t="str">
        <f>IF(【4】見・交通費!E142="","",【4】見・交通費!E142)</f>
        <v/>
      </c>
      <c r="F142" s="1080" t="str">
        <f>IF(【4】見・交通費!F142="","",【4】見・交通費!F142)</f>
        <v/>
      </c>
      <c r="G142" s="1070" t="str">
        <f>IF(【4】見・交通費!G142="","",【4】見・交通費!G142)</f>
        <v/>
      </c>
      <c r="H142" s="1071"/>
      <c r="I142" s="897" t="str">
        <f t="shared" ref="I142" si="64">IF(G143="","",G143)</f>
        <v/>
      </c>
      <c r="J142" s="1082"/>
      <c r="K142" s="1083" t="str">
        <f>IF(【4】見・交通費!K142="","",【4】見・交通費!K142)</f>
        <v/>
      </c>
    </row>
    <row r="143" spans="2:11" ht="18.75" customHeight="1">
      <c r="B143" s="1077"/>
      <c r="C143" s="1077"/>
      <c r="D143" s="1079"/>
      <c r="E143" s="1081"/>
      <c r="F143" s="1081"/>
      <c r="G143" s="1072" t="str">
        <f>IF(【4】見・交通費!G143="","",【4】見・交通費!G143)</f>
        <v/>
      </c>
      <c r="H143" s="1073"/>
      <c r="I143" s="898" t="str">
        <f t="shared" ref="I143" si="65">IF(G143="","",(ROUND(IF(G143="税抜",F143*H143,(F143*H143)/1.08),0)))</f>
        <v/>
      </c>
      <c r="J143" s="1082"/>
      <c r="K143" s="1084"/>
    </row>
    <row r="144" spans="2:11" ht="18.75" customHeight="1">
      <c r="B144" s="1076" t="str">
        <f>IF(【4】見・交通費!B144="","",【4】見・交通費!B144)</f>
        <v/>
      </c>
      <c r="C144" s="1076"/>
      <c r="D144" s="1078" t="str">
        <f>IF(【4】見・交通費!D144="","",【4】見・交通費!D144)</f>
        <v/>
      </c>
      <c r="E144" s="1080" t="str">
        <f>IF(【4】見・交通費!E144="","",【4】見・交通費!E144)</f>
        <v/>
      </c>
      <c r="F144" s="1080" t="str">
        <f>IF(【4】見・交通費!F144="","",【4】見・交通費!F144)</f>
        <v/>
      </c>
      <c r="G144" s="1070" t="str">
        <f>IF(【4】見・交通費!G144="","",【4】見・交通費!G144)</f>
        <v/>
      </c>
      <c r="H144" s="1071"/>
      <c r="I144" s="897" t="str">
        <f t="shared" ref="I144" si="66">IF(G145="","",G145)</f>
        <v/>
      </c>
      <c r="J144" s="1082"/>
      <c r="K144" s="1083" t="str">
        <f>IF(【4】見・交通費!K144="","",【4】見・交通費!K144)</f>
        <v/>
      </c>
    </row>
    <row r="145" spans="2:11" ht="18.75" customHeight="1">
      <c r="B145" s="1077"/>
      <c r="C145" s="1077"/>
      <c r="D145" s="1079"/>
      <c r="E145" s="1081"/>
      <c r="F145" s="1081"/>
      <c r="G145" s="1072" t="str">
        <f>IF(【4】見・交通費!G145="","",【4】見・交通費!G145)</f>
        <v/>
      </c>
      <c r="H145" s="1073"/>
      <c r="I145" s="898" t="str">
        <f t="shared" ref="I145" si="67">IF(G145="","",(ROUND(IF(G145="税抜",F145*H145,(F145*H145)/1.08),0)))</f>
        <v/>
      </c>
      <c r="J145" s="1082"/>
      <c r="K145" s="1084"/>
    </row>
    <row r="146" spans="2:11" ht="18.75" customHeight="1">
      <c r="B146" s="1076" t="str">
        <f>IF(【4】見・交通費!B146="","",【4】見・交通費!B146)</f>
        <v/>
      </c>
      <c r="C146" s="1076"/>
      <c r="D146" s="1078" t="str">
        <f>IF(【4】見・交通費!D146="","",【4】見・交通費!D146)</f>
        <v/>
      </c>
      <c r="E146" s="1080" t="str">
        <f>IF(【4】見・交通費!E146="","",【4】見・交通費!E146)</f>
        <v/>
      </c>
      <c r="F146" s="1080" t="str">
        <f>IF(【4】見・交通費!F146="","",【4】見・交通費!F146)</f>
        <v/>
      </c>
      <c r="G146" s="1070" t="str">
        <f>IF(【4】見・交通費!G146="","",【4】見・交通費!G146)</f>
        <v/>
      </c>
      <c r="H146" s="1071"/>
      <c r="I146" s="897" t="str">
        <f t="shared" ref="I146" si="68">IF(G147="","",G147)</f>
        <v/>
      </c>
      <c r="J146" s="1082"/>
      <c r="K146" s="1083" t="str">
        <f>IF(【4】見・交通費!K146="","",【4】見・交通費!K146)</f>
        <v/>
      </c>
    </row>
    <row r="147" spans="2:11" ht="18.75" customHeight="1">
      <c r="B147" s="1077"/>
      <c r="C147" s="1077"/>
      <c r="D147" s="1079"/>
      <c r="E147" s="1081"/>
      <c r="F147" s="1081"/>
      <c r="G147" s="1074" t="str">
        <f>IF(【4】見・交通費!G147="","",【4】見・交通費!G147)</f>
        <v/>
      </c>
      <c r="H147" s="1075"/>
      <c r="I147" s="898" t="str">
        <f t="shared" ref="I147" si="69">IF(G147="","",(ROUND(IF(G147="税抜",F147*H147,(F147*H147)/1.08),0)))</f>
        <v/>
      </c>
      <c r="J147" s="1082"/>
      <c r="K147" s="1084"/>
    </row>
    <row r="148" spans="2:11" ht="18.75" customHeight="1">
      <c r="B148" s="1076" t="str">
        <f>IF(【4】見・交通費!B148="","",【4】見・交通費!B148)</f>
        <v/>
      </c>
      <c r="C148" s="1076"/>
      <c r="D148" s="1078" t="str">
        <f>IF(【4】見・交通費!D148="","",【4】見・交通費!D148)</f>
        <v/>
      </c>
      <c r="E148" s="1080" t="str">
        <f>IF(【4】見・交通費!E148="","",【4】見・交通費!E148)</f>
        <v/>
      </c>
      <c r="F148" s="1080" t="str">
        <f>IF(【4】見・交通費!F148="","",【4】見・交通費!F148)</f>
        <v/>
      </c>
      <c r="G148" s="1070" t="str">
        <f>IF(【4】見・交通費!G148="","",【4】見・交通費!G148)</f>
        <v/>
      </c>
      <c r="H148" s="1071"/>
      <c r="I148" s="897" t="str">
        <f t="shared" ref="I148" si="70">IF(G149="","",G149)</f>
        <v/>
      </c>
      <c r="J148" s="1082"/>
      <c r="K148" s="1083" t="str">
        <f>IF(【4】見・交通費!K148="","",【4】見・交通費!K148)</f>
        <v/>
      </c>
    </row>
    <row r="149" spans="2:11" ht="18.75" customHeight="1">
      <c r="B149" s="1077"/>
      <c r="C149" s="1077"/>
      <c r="D149" s="1079"/>
      <c r="E149" s="1081"/>
      <c r="F149" s="1081"/>
      <c r="G149" s="1072" t="str">
        <f>IF(【4】見・交通費!G149="","",【4】見・交通費!G149)</f>
        <v/>
      </c>
      <c r="H149" s="1073"/>
      <c r="I149" s="898" t="str">
        <f t="shared" ref="I149" si="71">IF(G149="","",(ROUND(IF(G149="税抜",F149*H149,(F149*H149)/1.08),0)))</f>
        <v/>
      </c>
      <c r="J149" s="1082"/>
      <c r="K149" s="1084"/>
    </row>
    <row r="150" spans="2:11" ht="18.75" customHeight="1">
      <c r="B150" s="1076" t="str">
        <f>IF(【4】見・交通費!B150="","",【4】見・交通費!B150)</f>
        <v/>
      </c>
      <c r="C150" s="1076"/>
      <c r="D150" s="1078" t="str">
        <f>IF(【4】見・交通費!D150="","",【4】見・交通費!D150)</f>
        <v/>
      </c>
      <c r="E150" s="1080" t="str">
        <f>IF(【4】見・交通費!E150="","",【4】見・交通費!E150)</f>
        <v/>
      </c>
      <c r="F150" s="1080" t="str">
        <f>IF(【4】見・交通費!F150="","",【4】見・交通費!F150)</f>
        <v/>
      </c>
      <c r="G150" s="1070" t="str">
        <f>IF(【4】見・交通費!G150="","",【4】見・交通費!G150)</f>
        <v/>
      </c>
      <c r="H150" s="1071"/>
      <c r="I150" s="897" t="str">
        <f t="shared" ref="I150" si="72">IF(G151="","",G151)</f>
        <v/>
      </c>
      <c r="J150" s="1082"/>
      <c r="K150" s="1083" t="str">
        <f>IF(【4】見・交通費!K150="","",【4】見・交通費!K150)</f>
        <v/>
      </c>
    </row>
    <row r="151" spans="2:11" ht="18.75" customHeight="1">
      <c r="B151" s="1077"/>
      <c r="C151" s="1077"/>
      <c r="D151" s="1079"/>
      <c r="E151" s="1081"/>
      <c r="F151" s="1081"/>
      <c r="G151" s="1072" t="str">
        <f>IF(【4】見・交通費!G151="","",【4】見・交通費!G151)</f>
        <v/>
      </c>
      <c r="H151" s="1073"/>
      <c r="I151" s="898" t="str">
        <f t="shared" ref="I151" si="73">IF(G151="","",(ROUND(IF(G151="税抜",F151*H151,(F151*H151)/1.08),0)))</f>
        <v/>
      </c>
      <c r="J151" s="1082"/>
      <c r="K151" s="1084"/>
    </row>
    <row r="152" spans="2:11" ht="18.75" customHeight="1">
      <c r="B152" s="1076" t="str">
        <f>IF(【4】見・交通費!B152="","",【4】見・交通費!B152)</f>
        <v/>
      </c>
      <c r="C152" s="1076"/>
      <c r="D152" s="1078" t="str">
        <f>IF(【4】見・交通費!D152="","",【4】見・交通費!D152)</f>
        <v/>
      </c>
      <c r="E152" s="1080" t="str">
        <f>IF(【4】見・交通費!E152="","",【4】見・交通費!E152)</f>
        <v/>
      </c>
      <c r="F152" s="1080" t="str">
        <f>IF(【4】見・交通費!F152="","",【4】見・交通費!F152)</f>
        <v/>
      </c>
      <c r="G152" s="1070" t="str">
        <f>IF(【4】見・交通費!G152="","",【4】見・交通費!G152)</f>
        <v/>
      </c>
      <c r="H152" s="1071"/>
      <c r="I152" s="897" t="str">
        <f t="shared" ref="I152" si="74">IF(G153="","",G153)</f>
        <v/>
      </c>
      <c r="J152" s="1082"/>
      <c r="K152" s="1083" t="str">
        <f>IF(【4】見・交通費!K152="","",【4】見・交通費!K152)</f>
        <v/>
      </c>
    </row>
    <row r="153" spans="2:11" ht="18.75" customHeight="1">
      <c r="B153" s="1077"/>
      <c r="C153" s="1077"/>
      <c r="D153" s="1079"/>
      <c r="E153" s="1081"/>
      <c r="F153" s="1081"/>
      <c r="G153" s="1072" t="str">
        <f>IF(【4】見・交通費!G153="","",【4】見・交通費!G153)</f>
        <v/>
      </c>
      <c r="H153" s="1073"/>
      <c r="I153" s="898" t="str">
        <f t="shared" ref="I153" si="75">IF(G153="","",(ROUND(IF(G153="税抜",F153*H153,(F153*H153)/1.08),0)))</f>
        <v/>
      </c>
      <c r="J153" s="1082"/>
      <c r="K153" s="1084"/>
    </row>
    <row r="154" spans="2:11" ht="18.75" customHeight="1">
      <c r="B154" s="1076" t="str">
        <f>IF(【4】見・交通費!B154="","",【4】見・交通費!B154)</f>
        <v/>
      </c>
      <c r="C154" s="1076"/>
      <c r="D154" s="1078" t="str">
        <f>IF(【4】見・交通費!D154="","",【4】見・交通費!D154)</f>
        <v/>
      </c>
      <c r="E154" s="1080" t="str">
        <f>IF(【4】見・交通費!E154="","",【4】見・交通費!E154)</f>
        <v/>
      </c>
      <c r="F154" s="1080" t="str">
        <f>IF(【4】見・交通費!F154="","",【4】見・交通費!F154)</f>
        <v/>
      </c>
      <c r="G154" s="1070" t="str">
        <f>IF(【4】見・交通費!G154="","",【4】見・交通費!G154)</f>
        <v/>
      </c>
      <c r="H154" s="1071"/>
      <c r="I154" s="897" t="str">
        <f t="shared" ref="I154" si="76">IF(G155="","",G155)</f>
        <v/>
      </c>
      <c r="J154" s="1082"/>
      <c r="K154" s="1083" t="str">
        <f>IF(【4】見・交通費!K154="","",【4】見・交通費!K154)</f>
        <v/>
      </c>
    </row>
    <row r="155" spans="2:11" ht="18.75" customHeight="1">
      <c r="B155" s="1077"/>
      <c r="C155" s="1077"/>
      <c r="D155" s="1079"/>
      <c r="E155" s="1081"/>
      <c r="F155" s="1081"/>
      <c r="G155" s="1072" t="str">
        <f>IF(【4】見・交通費!G155="","",【4】見・交通費!G155)</f>
        <v/>
      </c>
      <c r="H155" s="1073"/>
      <c r="I155" s="898" t="str">
        <f t="shared" ref="I155" si="77">IF(G155="","",(ROUND(IF(G155="税抜",F155*H155,(F155*H155)/1.08),0)))</f>
        <v/>
      </c>
      <c r="J155" s="1082"/>
      <c r="K155" s="1084"/>
    </row>
    <row r="156" spans="2:11" ht="18.75" customHeight="1">
      <c r="B156" s="1076" t="str">
        <f>IF(【4】見・交通費!B156="","",【4】見・交通費!B156)</f>
        <v/>
      </c>
      <c r="C156" s="1076"/>
      <c r="D156" s="1078" t="str">
        <f>IF(【4】見・交通費!D156="","",【4】見・交通費!D156)</f>
        <v/>
      </c>
      <c r="E156" s="1080" t="str">
        <f>IF(【4】見・交通費!E156="","",【4】見・交通費!E156)</f>
        <v/>
      </c>
      <c r="F156" s="1080" t="str">
        <f>IF(【4】見・交通費!F156="","",【4】見・交通費!F156)</f>
        <v/>
      </c>
      <c r="G156" s="1070" t="str">
        <f>IF(【4】見・交通費!G156="","",【4】見・交通費!G156)</f>
        <v/>
      </c>
      <c r="H156" s="1071"/>
      <c r="I156" s="897" t="str">
        <f t="shared" ref="I156" si="78">IF(G157="","",G157)</f>
        <v/>
      </c>
      <c r="J156" s="1082"/>
      <c r="K156" s="1083" t="str">
        <f>IF(【4】見・交通費!K156="","",【4】見・交通費!K156)</f>
        <v/>
      </c>
    </row>
    <row r="157" spans="2:11" ht="18.75" customHeight="1">
      <c r="B157" s="1077"/>
      <c r="C157" s="1077"/>
      <c r="D157" s="1079"/>
      <c r="E157" s="1081"/>
      <c r="F157" s="1081"/>
      <c r="G157" s="1072" t="str">
        <f>IF(【4】見・交通費!G157="","",【4】見・交通費!G157)</f>
        <v/>
      </c>
      <c r="H157" s="1073"/>
      <c r="I157" s="898" t="str">
        <f t="shared" ref="I157" si="79">IF(G157="","",(ROUND(IF(G157="税抜",F157*H157,(F157*H157)/1.08),0)))</f>
        <v/>
      </c>
      <c r="J157" s="1082"/>
      <c r="K157" s="1084"/>
    </row>
    <row r="158" spans="2:11" ht="18.75" customHeight="1">
      <c r="B158" s="1076" t="str">
        <f>IF(【4】見・交通費!B158="","",【4】見・交通費!B158)</f>
        <v/>
      </c>
      <c r="C158" s="1076"/>
      <c r="D158" s="1078" t="str">
        <f>IF(【4】見・交通費!D158="","",【4】見・交通費!D158)</f>
        <v/>
      </c>
      <c r="E158" s="1080" t="str">
        <f>IF(【4】見・交通費!E158="","",【4】見・交通費!E158)</f>
        <v/>
      </c>
      <c r="F158" s="1080" t="str">
        <f>IF(【4】見・交通費!F158="","",【4】見・交通費!F158)</f>
        <v/>
      </c>
      <c r="G158" s="1070" t="str">
        <f>IF(【4】見・交通費!G158="","",【4】見・交通費!G158)</f>
        <v/>
      </c>
      <c r="H158" s="1071"/>
      <c r="I158" s="897" t="str">
        <f t="shared" ref="I158" si="80">IF(G159="","",G159)</f>
        <v/>
      </c>
      <c r="J158" s="1082"/>
      <c r="K158" s="1083" t="str">
        <f>IF(【4】見・交通費!K158="","",【4】見・交通費!K158)</f>
        <v/>
      </c>
    </row>
    <row r="159" spans="2:11" ht="18.75" customHeight="1">
      <c r="B159" s="1077"/>
      <c r="C159" s="1077"/>
      <c r="D159" s="1079"/>
      <c r="E159" s="1081"/>
      <c r="F159" s="1081"/>
      <c r="G159" s="1072" t="str">
        <f>IF(【4】見・交通費!G159="","",【4】見・交通費!G159)</f>
        <v/>
      </c>
      <c r="H159" s="1073"/>
      <c r="I159" s="898" t="str">
        <f t="shared" ref="I159" si="81">IF(G159="","",(ROUND(IF(G159="税抜",F159*H159,(F159*H159)/1.08),0)))</f>
        <v/>
      </c>
      <c r="J159" s="1082"/>
      <c r="K159" s="1084"/>
    </row>
    <row r="160" spans="2:11" ht="18.75" customHeight="1">
      <c r="B160" s="1076" t="str">
        <f>IF(【4】見・交通費!B160="","",【4】見・交通費!B160)</f>
        <v/>
      </c>
      <c r="C160" s="1076"/>
      <c r="D160" s="1078" t="str">
        <f>IF(【4】見・交通費!D160="","",【4】見・交通費!D160)</f>
        <v/>
      </c>
      <c r="E160" s="1080" t="str">
        <f>IF(【4】見・交通費!E160="","",【4】見・交通費!E160)</f>
        <v/>
      </c>
      <c r="F160" s="1080" t="str">
        <f>IF(【4】見・交通費!F160="","",【4】見・交通費!F160)</f>
        <v/>
      </c>
      <c r="G160" s="1070" t="str">
        <f>IF(【4】見・交通費!G160="","",【4】見・交通費!G160)</f>
        <v/>
      </c>
      <c r="H160" s="1071"/>
      <c r="I160" s="897" t="str">
        <f t="shared" ref="I160" si="82">IF(G161="","",G161)</f>
        <v/>
      </c>
      <c r="J160" s="1082"/>
      <c r="K160" s="1083" t="str">
        <f>IF(【4】見・交通費!K160="","",【4】見・交通費!K160)</f>
        <v/>
      </c>
    </row>
    <row r="161" spans="2:11" ht="18.75" customHeight="1">
      <c r="B161" s="1077"/>
      <c r="C161" s="1077"/>
      <c r="D161" s="1079"/>
      <c r="E161" s="1081"/>
      <c r="F161" s="1081"/>
      <c r="G161" s="1072" t="str">
        <f>IF(【4】見・交通費!G161="","",【4】見・交通費!G161)</f>
        <v/>
      </c>
      <c r="H161" s="1073"/>
      <c r="I161" s="898" t="str">
        <f t="shared" ref="I161" si="83">IF(G161="","",(ROUND(IF(G161="税抜",F161*H161,(F161*H161)/1.08),0)))</f>
        <v/>
      </c>
      <c r="J161" s="1082"/>
      <c r="K161" s="1084"/>
    </row>
    <row r="162" spans="2:11" ht="18.75" customHeight="1">
      <c r="B162" s="1076" t="str">
        <f>IF(【4】見・交通費!B162="","",【4】見・交通費!B162)</f>
        <v/>
      </c>
      <c r="C162" s="1076"/>
      <c r="D162" s="1078" t="str">
        <f>IF(【4】見・交通費!D162="","",【4】見・交通費!D162)</f>
        <v/>
      </c>
      <c r="E162" s="1080" t="str">
        <f>IF(【4】見・交通費!E162="","",【4】見・交通費!E162)</f>
        <v/>
      </c>
      <c r="F162" s="1080" t="str">
        <f>IF(【4】見・交通費!F162="","",【4】見・交通費!F162)</f>
        <v/>
      </c>
      <c r="G162" s="1070" t="str">
        <f>IF(【4】見・交通費!G162="","",【4】見・交通費!G162)</f>
        <v/>
      </c>
      <c r="H162" s="1071"/>
      <c r="I162" s="897" t="str">
        <f t="shared" ref="I162" si="84">IF(G163="","",G163)</f>
        <v/>
      </c>
      <c r="J162" s="1082"/>
      <c r="K162" s="1083" t="str">
        <f>IF(【4】見・交通費!K162="","",【4】見・交通費!K162)</f>
        <v/>
      </c>
    </row>
    <row r="163" spans="2:11" ht="18.75" customHeight="1">
      <c r="B163" s="1077"/>
      <c r="C163" s="1077"/>
      <c r="D163" s="1079"/>
      <c r="E163" s="1081"/>
      <c r="F163" s="1081"/>
      <c r="G163" s="1072" t="str">
        <f>IF(【4】見・交通費!G163="","",【4】見・交通費!G163)</f>
        <v/>
      </c>
      <c r="H163" s="1073"/>
      <c r="I163" s="898" t="str">
        <f t="shared" ref="I163" si="85">IF(G163="","",(ROUND(IF(G163="税抜",F163*H163,(F163*H163)/1.08),0)))</f>
        <v/>
      </c>
      <c r="J163" s="1082"/>
      <c r="K163" s="1084"/>
    </row>
    <row r="164" spans="2:11" ht="18.75" customHeight="1">
      <c r="B164" s="1076" t="str">
        <f>IF(【4】見・交通費!B164="","",【4】見・交通費!B164)</f>
        <v/>
      </c>
      <c r="C164" s="1076"/>
      <c r="D164" s="1078" t="str">
        <f>IF(【4】見・交通費!D164="","",【4】見・交通費!D164)</f>
        <v/>
      </c>
      <c r="E164" s="1080" t="str">
        <f>IF(【4】見・交通費!E164="","",【4】見・交通費!E164)</f>
        <v/>
      </c>
      <c r="F164" s="1080" t="str">
        <f>IF(【4】見・交通費!F164="","",【4】見・交通費!F164)</f>
        <v/>
      </c>
      <c r="G164" s="1070" t="str">
        <f>IF(【4】見・交通費!G164="","",【4】見・交通費!G164)</f>
        <v/>
      </c>
      <c r="H164" s="1071"/>
      <c r="I164" s="897" t="str">
        <f t="shared" ref="I164" si="86">IF(G165="","",G165)</f>
        <v/>
      </c>
      <c r="J164" s="1082"/>
      <c r="K164" s="1083" t="str">
        <f>IF(【4】見・交通費!K164="","",【4】見・交通費!K164)</f>
        <v/>
      </c>
    </row>
    <row r="165" spans="2:11" ht="18.75" customHeight="1">
      <c r="B165" s="1077"/>
      <c r="C165" s="1077"/>
      <c r="D165" s="1079"/>
      <c r="E165" s="1081"/>
      <c r="F165" s="1081"/>
      <c r="G165" s="1072" t="str">
        <f>IF(【4】見・交通費!G165="","",【4】見・交通費!G165)</f>
        <v/>
      </c>
      <c r="H165" s="1073"/>
      <c r="I165" s="898" t="str">
        <f t="shared" ref="I165" si="87">IF(G165="","",(ROUND(IF(G165="税抜",F165*H165,(F165*H165)/1.08),0)))</f>
        <v/>
      </c>
      <c r="J165" s="1082"/>
      <c r="K165" s="1084"/>
    </row>
    <row r="166" spans="2:11" ht="18.75" customHeight="1">
      <c r="B166" s="1076" t="str">
        <f>IF(【4】見・交通費!B166="","",【4】見・交通費!B166)</f>
        <v/>
      </c>
      <c r="C166" s="1076"/>
      <c r="D166" s="1078" t="str">
        <f>IF(【4】見・交通費!D166="","",【4】見・交通費!D166)</f>
        <v/>
      </c>
      <c r="E166" s="1080" t="str">
        <f>IF(【4】見・交通費!E166="","",【4】見・交通費!E166)</f>
        <v/>
      </c>
      <c r="F166" s="1080" t="str">
        <f>IF(【4】見・交通費!F166="","",【4】見・交通費!F166)</f>
        <v/>
      </c>
      <c r="G166" s="1070" t="str">
        <f>IF(【4】見・交通費!G166="","",【4】見・交通費!G166)</f>
        <v/>
      </c>
      <c r="H166" s="1071"/>
      <c r="I166" s="897" t="str">
        <f t="shared" ref="I166" si="88">IF(G167="","",G167)</f>
        <v/>
      </c>
      <c r="J166" s="1082"/>
      <c r="K166" s="1083" t="str">
        <f>IF(【4】見・交通費!K166="","",【4】見・交通費!K166)</f>
        <v/>
      </c>
    </row>
    <row r="167" spans="2:11" ht="18.75" customHeight="1">
      <c r="B167" s="1077"/>
      <c r="C167" s="1077"/>
      <c r="D167" s="1079"/>
      <c r="E167" s="1081"/>
      <c r="F167" s="1081"/>
      <c r="G167" s="1072" t="str">
        <f>IF(【4】見・交通費!G167="","",【4】見・交通費!G167)</f>
        <v/>
      </c>
      <c r="H167" s="1073"/>
      <c r="I167" s="898" t="str">
        <f t="shared" ref="I167" si="89">IF(G167="","",(ROUND(IF(G167="税抜",F167*H167,(F167*H167)/1.08),0)))</f>
        <v/>
      </c>
      <c r="J167" s="1082"/>
      <c r="K167" s="1084"/>
    </row>
    <row r="168" spans="2:11" ht="18.75" customHeight="1">
      <c r="B168" s="1076" t="str">
        <f>IF(【4】見・交通費!B168="","",【4】見・交通費!B168)</f>
        <v/>
      </c>
      <c r="C168" s="1076"/>
      <c r="D168" s="1078" t="str">
        <f>IF(【4】見・交通費!D168="","",【4】見・交通費!D168)</f>
        <v/>
      </c>
      <c r="E168" s="1080" t="str">
        <f>IF(【4】見・交通費!E168="","",【4】見・交通費!E168)</f>
        <v/>
      </c>
      <c r="F168" s="1080" t="str">
        <f>IF(【4】見・交通費!F168="","",【4】見・交通費!F168)</f>
        <v/>
      </c>
      <c r="G168" s="1070" t="str">
        <f>IF(【4】見・交通費!G168="","",【4】見・交通費!G168)</f>
        <v/>
      </c>
      <c r="H168" s="1071"/>
      <c r="I168" s="897" t="str">
        <f t="shared" ref="I168" si="90">IF(G169="","",G169)</f>
        <v/>
      </c>
      <c r="J168" s="1082"/>
      <c r="K168" s="1083" t="str">
        <f>IF(【4】見・交通費!K168="","",【4】見・交通費!K168)</f>
        <v/>
      </c>
    </row>
    <row r="169" spans="2:11" ht="18.75" customHeight="1">
      <c r="B169" s="1077"/>
      <c r="C169" s="1077"/>
      <c r="D169" s="1079"/>
      <c r="E169" s="1081"/>
      <c r="F169" s="1081"/>
      <c r="G169" s="1072" t="str">
        <f>IF(【4】見・交通費!G169="","",【4】見・交通費!G169)</f>
        <v/>
      </c>
      <c r="H169" s="1073"/>
      <c r="I169" s="898" t="str">
        <f t="shared" ref="I169" si="91">IF(G169="","",(ROUND(IF(G169="税抜",F169*H169,(F169*H169)/1.08),0)))</f>
        <v/>
      </c>
      <c r="J169" s="1082"/>
      <c r="K169" s="1084"/>
    </row>
    <row r="170" spans="2:11" ht="18.75" customHeight="1">
      <c r="B170" s="1076" t="str">
        <f>IF(【4】見・交通費!B170="","",【4】見・交通費!B170)</f>
        <v/>
      </c>
      <c r="C170" s="1076"/>
      <c r="D170" s="1078" t="str">
        <f>IF(【4】見・交通費!D170="","",【4】見・交通費!D170)</f>
        <v/>
      </c>
      <c r="E170" s="1080" t="str">
        <f>IF(【4】見・交通費!E170="","",【4】見・交通費!E170)</f>
        <v/>
      </c>
      <c r="F170" s="1080" t="str">
        <f>IF(【4】見・交通費!F170="","",【4】見・交通費!F170)</f>
        <v/>
      </c>
      <c r="G170" s="1070" t="str">
        <f>IF(【4】見・交通費!G170="","",【4】見・交通費!G170)</f>
        <v/>
      </c>
      <c r="H170" s="1071"/>
      <c r="I170" s="897" t="str">
        <f t="shared" ref="I170" si="92">IF(G171="","",G171)</f>
        <v/>
      </c>
      <c r="J170" s="1082"/>
      <c r="K170" s="1083" t="str">
        <f>IF(【4】見・交通費!K170="","",【4】見・交通費!K170)</f>
        <v/>
      </c>
    </row>
    <row r="171" spans="2:11" ht="18.75" customHeight="1">
      <c r="B171" s="1077"/>
      <c r="C171" s="1077"/>
      <c r="D171" s="1079"/>
      <c r="E171" s="1081"/>
      <c r="F171" s="1081"/>
      <c r="G171" s="1072" t="str">
        <f>IF(【4】見・交通費!G171="","",【4】見・交通費!G171)</f>
        <v/>
      </c>
      <c r="H171" s="1073"/>
      <c r="I171" s="898" t="str">
        <f t="shared" ref="I171" si="93">IF(G171="","",(ROUND(IF(G171="税抜",F171*H171,(F171*H171)/1.08),0)))</f>
        <v/>
      </c>
      <c r="J171" s="1082"/>
      <c r="K171" s="1084"/>
    </row>
    <row r="172" spans="2:11" ht="18.75" customHeight="1">
      <c r="B172" s="1076" t="str">
        <f>IF(【4】見・交通費!B172="","",【4】見・交通費!B172)</f>
        <v/>
      </c>
      <c r="C172" s="1076"/>
      <c r="D172" s="1078" t="str">
        <f>IF(【4】見・交通費!D172="","",【4】見・交通費!D172)</f>
        <v/>
      </c>
      <c r="E172" s="1080" t="str">
        <f>IF(【4】見・交通費!E172="","",【4】見・交通費!E172)</f>
        <v/>
      </c>
      <c r="F172" s="1080" t="str">
        <f>IF(【4】見・交通費!F172="","",【4】見・交通費!F172)</f>
        <v/>
      </c>
      <c r="G172" s="1070" t="str">
        <f>IF(【4】見・交通費!G172="","",【4】見・交通費!G172)</f>
        <v/>
      </c>
      <c r="H172" s="1071"/>
      <c r="I172" s="897" t="str">
        <f t="shared" ref="I172" si="94">IF(G173="","",G173)</f>
        <v/>
      </c>
      <c r="J172" s="1082"/>
      <c r="K172" s="1083" t="str">
        <f>IF(【4】見・交通費!K172="","",【4】見・交通費!K172)</f>
        <v/>
      </c>
    </row>
    <row r="173" spans="2:11" ht="18.75" customHeight="1">
      <c r="B173" s="1077"/>
      <c r="C173" s="1077"/>
      <c r="D173" s="1079"/>
      <c r="E173" s="1081"/>
      <c r="F173" s="1081"/>
      <c r="G173" s="1072" t="str">
        <f>IF(【4】見・交通費!G173="","",【4】見・交通費!G173)</f>
        <v/>
      </c>
      <c r="H173" s="1073"/>
      <c r="I173" s="898" t="str">
        <f t="shared" ref="I173" si="95">IF(G173="","",(ROUND(IF(G173="税抜",F173*H173,(F173*H173)/1.08),0)))</f>
        <v/>
      </c>
      <c r="J173" s="1082"/>
      <c r="K173" s="1084"/>
    </row>
    <row r="174" spans="2:11" ht="18.75" customHeight="1">
      <c r="B174" s="1076" t="str">
        <f>IF(【4】見・交通費!B174="","",【4】見・交通費!B174)</f>
        <v/>
      </c>
      <c r="C174" s="1076"/>
      <c r="D174" s="1078" t="str">
        <f>IF(【4】見・交通費!D174="","",【4】見・交通費!D174)</f>
        <v/>
      </c>
      <c r="E174" s="1080" t="str">
        <f>IF(【4】見・交通費!E174="","",【4】見・交通費!E174)</f>
        <v/>
      </c>
      <c r="F174" s="1080" t="str">
        <f>IF(【4】見・交通費!F174="","",【4】見・交通費!F174)</f>
        <v/>
      </c>
      <c r="G174" s="1070" t="str">
        <f>IF(【4】見・交通費!G174="","",【4】見・交通費!G174)</f>
        <v/>
      </c>
      <c r="H174" s="1071"/>
      <c r="I174" s="897" t="str">
        <f t="shared" ref="I174" si="96">IF(G175="","",G175)</f>
        <v/>
      </c>
      <c r="J174" s="1082"/>
      <c r="K174" s="1083" t="str">
        <f>IF(【4】見・交通費!K174="","",【4】見・交通費!K174)</f>
        <v/>
      </c>
    </row>
    <row r="175" spans="2:11" ht="18.75" customHeight="1">
      <c r="B175" s="1077"/>
      <c r="C175" s="1077"/>
      <c r="D175" s="1079"/>
      <c r="E175" s="1081"/>
      <c r="F175" s="1081"/>
      <c r="G175" s="1072" t="str">
        <f>IF(【4】見・交通費!G175="","",【4】見・交通費!G175)</f>
        <v/>
      </c>
      <c r="H175" s="1073"/>
      <c r="I175" s="898" t="str">
        <f t="shared" ref="I175" si="97">IF(G175="","",(ROUND(IF(G175="税抜",F175*H175,(F175*H175)/1.08),0)))</f>
        <v/>
      </c>
      <c r="J175" s="1082"/>
      <c r="K175" s="1084"/>
    </row>
    <row r="176" spans="2:11" ht="18.75" customHeight="1">
      <c r="B176" s="1076" t="str">
        <f>IF(【4】見・交通費!B176="","",【4】見・交通費!B176)</f>
        <v/>
      </c>
      <c r="C176" s="1076"/>
      <c r="D176" s="1078" t="str">
        <f>IF(【4】見・交通費!D176="","",【4】見・交通費!D176)</f>
        <v/>
      </c>
      <c r="E176" s="1080" t="str">
        <f>IF(【4】見・交通費!E176="","",【4】見・交通費!E176)</f>
        <v/>
      </c>
      <c r="F176" s="1080" t="str">
        <f>IF(【4】見・交通費!F176="","",【4】見・交通費!F176)</f>
        <v/>
      </c>
      <c r="G176" s="1070" t="str">
        <f>IF(【4】見・交通費!G176="","",【4】見・交通費!G176)</f>
        <v/>
      </c>
      <c r="H176" s="1071"/>
      <c r="I176" s="897" t="str">
        <f t="shared" ref="I176" si="98">IF(G177="","",G177)</f>
        <v/>
      </c>
      <c r="J176" s="1082"/>
      <c r="K176" s="1083" t="str">
        <f>IF(【4】見・交通費!K176="","",【4】見・交通費!K176)</f>
        <v/>
      </c>
    </row>
    <row r="177" spans="2:11" ht="18.75" customHeight="1">
      <c r="B177" s="1077"/>
      <c r="C177" s="1077"/>
      <c r="D177" s="1079"/>
      <c r="E177" s="1081"/>
      <c r="F177" s="1081"/>
      <c r="G177" s="1072" t="str">
        <f>IF(【4】見・交通費!G177="","",【4】見・交通費!G177)</f>
        <v/>
      </c>
      <c r="H177" s="1073"/>
      <c r="I177" s="898" t="str">
        <f t="shared" ref="I177" si="99">IF(G177="","",(ROUND(IF(G177="税抜",F177*H177,(F177*H177)/1.08),0)))</f>
        <v/>
      </c>
      <c r="J177" s="1082"/>
      <c r="K177" s="1084"/>
    </row>
    <row r="178" spans="2:11" ht="18.75" customHeight="1">
      <c r="B178" s="1076" t="str">
        <f>IF(【4】見・交通費!B178="","",【4】見・交通費!B178)</f>
        <v/>
      </c>
      <c r="C178" s="1076"/>
      <c r="D178" s="1078" t="str">
        <f>IF(【4】見・交通費!D178="","",【4】見・交通費!D178)</f>
        <v/>
      </c>
      <c r="E178" s="1080" t="str">
        <f>IF(【4】見・交通費!E178="","",【4】見・交通費!E178)</f>
        <v/>
      </c>
      <c r="F178" s="1080" t="str">
        <f>IF(【4】見・交通費!F178="","",【4】見・交通費!F178)</f>
        <v/>
      </c>
      <c r="G178" s="1070" t="str">
        <f>IF(【4】見・交通費!G178="","",【4】見・交通費!G178)</f>
        <v/>
      </c>
      <c r="H178" s="1071"/>
      <c r="I178" s="897" t="str">
        <f t="shared" ref="I178" si="100">IF(G179="","",G179)</f>
        <v/>
      </c>
      <c r="J178" s="1082"/>
      <c r="K178" s="1083" t="str">
        <f>IF(【4】見・交通費!K178="","",【4】見・交通費!K178)</f>
        <v/>
      </c>
    </row>
    <row r="179" spans="2:11" ht="18.75" customHeight="1">
      <c r="B179" s="1077"/>
      <c r="C179" s="1077"/>
      <c r="D179" s="1079"/>
      <c r="E179" s="1081"/>
      <c r="F179" s="1081"/>
      <c r="G179" s="1072" t="str">
        <f>IF(【4】見・交通費!G179="","",【4】見・交通費!G179)</f>
        <v/>
      </c>
      <c r="H179" s="1073"/>
      <c r="I179" s="898" t="str">
        <f t="shared" ref="I179" si="101">IF(G179="","",(ROUND(IF(G179="税抜",F179*H179,(F179*H179)/1.08),0)))</f>
        <v/>
      </c>
      <c r="J179" s="1082"/>
      <c r="K179" s="1084"/>
    </row>
    <row r="180" spans="2:11" ht="18.75" customHeight="1">
      <c r="B180" s="1076" t="str">
        <f>IF(【4】見・交通費!B180="","",【4】見・交通費!B180)</f>
        <v/>
      </c>
      <c r="C180" s="1076"/>
      <c r="D180" s="1078" t="str">
        <f>IF(【4】見・交通費!D180="","",【4】見・交通費!D180)</f>
        <v/>
      </c>
      <c r="E180" s="1080" t="str">
        <f>IF(【4】見・交通費!E180="","",【4】見・交通費!E180)</f>
        <v/>
      </c>
      <c r="F180" s="1080" t="str">
        <f>IF(【4】見・交通費!F180="","",【4】見・交通費!F180)</f>
        <v/>
      </c>
      <c r="G180" s="1070" t="str">
        <f>IF(【4】見・交通費!G180="","",【4】見・交通費!G180)</f>
        <v/>
      </c>
      <c r="H180" s="1071"/>
      <c r="I180" s="897" t="str">
        <f t="shared" ref="I180" si="102">IF(G181="","",G181)</f>
        <v/>
      </c>
      <c r="J180" s="1082"/>
      <c r="K180" s="1083" t="str">
        <f>IF(【4】見・交通費!K180="","",【4】見・交通費!K180)</f>
        <v/>
      </c>
    </row>
    <row r="181" spans="2:11" ht="18.75" customHeight="1">
      <c r="B181" s="1077"/>
      <c r="C181" s="1077"/>
      <c r="D181" s="1079"/>
      <c r="E181" s="1081"/>
      <c r="F181" s="1081"/>
      <c r="G181" s="1072" t="str">
        <f>IF(【4】見・交通費!G181="","",【4】見・交通費!G181)</f>
        <v/>
      </c>
      <c r="H181" s="1073"/>
      <c r="I181" s="898" t="str">
        <f t="shared" ref="I181" si="103">IF(G181="","",(ROUND(IF(G181="税抜",F181*H181,(F181*H181)/1.08),0)))</f>
        <v/>
      </c>
      <c r="J181" s="1082"/>
      <c r="K181" s="1084"/>
    </row>
    <row r="182" spans="2:11" ht="18.75" customHeight="1">
      <c r="B182" s="1076" t="str">
        <f>IF(【4】見・交通費!B182="","",【4】見・交通費!B182)</f>
        <v/>
      </c>
      <c r="C182" s="1076"/>
      <c r="D182" s="1078" t="str">
        <f>IF(【4】見・交通費!D182="","",【4】見・交通費!D182)</f>
        <v/>
      </c>
      <c r="E182" s="1080" t="str">
        <f>IF(【4】見・交通費!E182="","",【4】見・交通費!E182)</f>
        <v/>
      </c>
      <c r="F182" s="1080" t="str">
        <f>IF(【4】見・交通費!F182="","",【4】見・交通費!F182)</f>
        <v/>
      </c>
      <c r="G182" s="1070" t="str">
        <f>IF(【4】見・交通費!G182="","",【4】見・交通費!G182)</f>
        <v/>
      </c>
      <c r="H182" s="1071"/>
      <c r="I182" s="897" t="str">
        <f t="shared" ref="I182" si="104">IF(G183="","",G183)</f>
        <v/>
      </c>
      <c r="J182" s="1082"/>
      <c r="K182" s="1083" t="str">
        <f>IF(【4】見・交通費!K182="","",【4】見・交通費!K182)</f>
        <v/>
      </c>
    </row>
    <row r="183" spans="2:11" ht="18.75" customHeight="1">
      <c r="B183" s="1077"/>
      <c r="C183" s="1077"/>
      <c r="D183" s="1079"/>
      <c r="E183" s="1081"/>
      <c r="F183" s="1081"/>
      <c r="G183" s="1072" t="str">
        <f>IF(【4】見・交通費!G183="","",【4】見・交通費!G183)</f>
        <v/>
      </c>
      <c r="H183" s="1073"/>
      <c r="I183" s="898" t="str">
        <f t="shared" ref="I183" si="105">IF(G183="","",(ROUND(IF(G183="税抜",F183*H183,(F183*H183)/1.08),0)))</f>
        <v/>
      </c>
      <c r="J183" s="1082"/>
      <c r="K183" s="1084"/>
    </row>
    <row r="184" spans="2:11" ht="24" customHeight="1">
      <c r="C184" s="135"/>
      <c r="D184" s="135"/>
      <c r="E184" s="135"/>
      <c r="F184" s="135"/>
      <c r="G184" s="135"/>
      <c r="H184" s="136" t="s">
        <v>320</v>
      </c>
      <c r="I184" s="262">
        <f>SUM(I128:I183)</f>
        <v>0</v>
      </c>
    </row>
    <row r="185" spans="2:11" ht="24" customHeight="1">
      <c r="H185" s="136" t="s">
        <v>321</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Q27" sqref="Q27"/>
    </sheetView>
  </sheetViews>
  <sheetFormatPr defaultColWidth="9" defaultRowHeight="19.5" customHeight="1"/>
  <cols>
    <col min="1" max="1" width="53.25" style="145" customWidth="1"/>
    <col min="2" max="2" width="10" style="145" customWidth="1"/>
    <col min="3" max="3" width="7" style="145" customWidth="1"/>
    <col min="4" max="4" width="2.5" style="145" customWidth="1"/>
    <col min="5" max="5" width="7" style="145" customWidth="1"/>
    <col min="6" max="6" width="7.625" style="145" customWidth="1"/>
    <col min="7" max="7" width="19.25" style="145" customWidth="1"/>
    <col min="8" max="8" width="11.125" style="145" customWidth="1"/>
    <col min="9" max="9" width="19.25" style="145" customWidth="1"/>
    <col min="10" max="10" width="13.625" style="145" customWidth="1"/>
    <col min="11" max="11" width="13" style="145" customWidth="1"/>
    <col min="12" max="12" width="8.5" style="145" customWidth="1"/>
    <col min="13" max="13" width="12.75" style="145" customWidth="1"/>
    <col min="14" max="14" width="9" style="145" customWidth="1"/>
    <col min="15" max="16384" width="9" style="145"/>
  </cols>
  <sheetData>
    <row r="1" spans="2:13" s="121" customFormat="1" ht="18" customHeight="1">
      <c r="G1" s="122"/>
      <c r="J1" s="123"/>
      <c r="M1" s="125" t="s">
        <v>517</v>
      </c>
    </row>
    <row r="2" spans="2:13" s="121" customFormat="1" ht="18" customHeight="1">
      <c r="B2" s="2" t="s">
        <v>331</v>
      </c>
      <c r="K2" s="128"/>
    </row>
    <row r="3" spans="2:13" s="121" customFormat="1" ht="18" customHeight="1">
      <c r="B3" s="43" t="s">
        <v>332</v>
      </c>
      <c r="K3" s="128"/>
      <c r="M3" s="108"/>
    </row>
    <row r="4" spans="2:13" s="121" customFormat="1" ht="18" customHeight="1">
      <c r="B4" s="463" t="s">
        <v>333</v>
      </c>
      <c r="C4" s="903" t="s">
        <v>334</v>
      </c>
      <c r="D4" s="903"/>
      <c r="E4" s="903"/>
      <c r="F4" s="903" t="s">
        <v>335</v>
      </c>
      <c r="G4" s="903"/>
      <c r="H4" s="463" t="s">
        <v>336</v>
      </c>
      <c r="I4" s="903" t="s">
        <v>337</v>
      </c>
      <c r="J4" s="903"/>
      <c r="K4" s="903"/>
      <c r="L4" s="903"/>
      <c r="M4" s="473" t="s">
        <v>518</v>
      </c>
    </row>
    <row r="5" spans="2:13" s="121" customFormat="1" ht="78.75" customHeight="1">
      <c r="B5" s="536" t="str">
        <f>IF(【5】見・国外講師!B5="","",【5】見・国外講師!B5)</f>
        <v/>
      </c>
      <c r="C5" s="1093" t="str">
        <f>IF(【5】見・国外講師!C5="","",【5】見・国外講師!C5)</f>
        <v/>
      </c>
      <c r="D5" s="1093"/>
      <c r="E5" s="1093"/>
      <c r="F5" s="1094" t="str">
        <f>IF(【5】見・国外講師!F5="","",【5】見・国外講師!F5)</f>
        <v/>
      </c>
      <c r="G5" s="1094"/>
      <c r="H5" s="412" t="str">
        <f>IF(【5】見・国外講師!H5="","",【5】見・国外講師!H5)</f>
        <v/>
      </c>
      <c r="I5" s="1094" t="str">
        <f>IF(【5】見・国外講師!I5="","",【5】見・国外講師!I5)</f>
        <v/>
      </c>
      <c r="J5" s="1094"/>
      <c r="K5" s="1094"/>
      <c r="L5" s="1094"/>
      <c r="M5" s="470" t="str">
        <f>IF(【5】見・国外講師!M5="","",【5】見・国外講師!M5)</f>
        <v/>
      </c>
    </row>
    <row r="6" spans="2:13" s="121" customFormat="1" ht="78.75" customHeight="1">
      <c r="B6" s="536" t="str">
        <f>IF(【5】見・国外講師!B6="","",【5】見・国外講師!B6)</f>
        <v/>
      </c>
      <c r="C6" s="1093" t="str">
        <f>IF(【5】見・国外講師!C6="","",【5】見・国外講師!C6)</f>
        <v/>
      </c>
      <c r="D6" s="1093"/>
      <c r="E6" s="1093"/>
      <c r="F6" s="1094" t="str">
        <f>IF(【5】見・国外講師!F6="","",【5】見・国外講師!F6)</f>
        <v/>
      </c>
      <c r="G6" s="1094"/>
      <c r="H6" s="412" t="str">
        <f>IF(【5】見・国外講師!H6="","",【5】見・国外講師!H6)</f>
        <v/>
      </c>
      <c r="I6" s="1094" t="str">
        <f>IF(【5】見・国外講師!I6="","",【5】見・国外講師!I6)</f>
        <v/>
      </c>
      <c r="J6" s="1094"/>
      <c r="K6" s="1094"/>
      <c r="L6" s="1094"/>
      <c r="M6" s="470" t="str">
        <f>IF(【5】見・国外講師!M6="","",【5】見・国外講師!M6)</f>
        <v/>
      </c>
    </row>
    <row r="7" spans="2:13" s="121" customFormat="1" ht="18" customHeight="1">
      <c r="B7" s="43"/>
      <c r="K7" s="128"/>
    </row>
    <row r="8" spans="2:13" s="121" customFormat="1" ht="18" customHeight="1">
      <c r="B8" s="43" t="s">
        <v>338</v>
      </c>
      <c r="F8" s="142"/>
      <c r="H8" s="143"/>
      <c r="K8" s="130"/>
      <c r="M8" s="108" t="s">
        <v>224</v>
      </c>
    </row>
    <row r="9" spans="2:13" s="127" customFormat="1" ht="18" customHeight="1">
      <c r="B9" s="463" t="s">
        <v>333</v>
      </c>
      <c r="C9" s="1103" t="s">
        <v>339</v>
      </c>
      <c r="D9" s="1104"/>
      <c r="E9" s="1104"/>
      <c r="F9" s="1104"/>
      <c r="G9" s="1105"/>
      <c r="H9" s="948" t="s">
        <v>340</v>
      </c>
      <c r="I9" s="948"/>
      <c r="J9" s="903" t="s">
        <v>341</v>
      </c>
      <c r="K9" s="903"/>
      <c r="L9" s="473" t="s">
        <v>342</v>
      </c>
      <c r="M9" s="473" t="s">
        <v>518</v>
      </c>
    </row>
    <row r="10" spans="2:13" ht="18" customHeight="1">
      <c r="B10" s="536" t="str">
        <f>IF(【5】見・国外講師!B10="","",【5】見・国外講師!B10)</f>
        <v/>
      </c>
      <c r="C10" s="1106" t="str">
        <f>IF(【5】見・国外講師!C10="","",【5】見・国外講師!C10)</f>
        <v/>
      </c>
      <c r="D10" s="1107"/>
      <c r="E10" s="1107"/>
      <c r="F10" s="1107"/>
      <c r="G10" s="1108"/>
      <c r="H10" s="1091" t="str">
        <f>IF(【5】見・国外講師!H10="","",【5】見・国外講師!H10)</f>
        <v/>
      </c>
      <c r="I10" s="1091"/>
      <c r="J10" s="1092" t="str">
        <f>IF(【5】見・国外講師!J10="","",【5】見・国外講師!J10)</f>
        <v/>
      </c>
      <c r="K10" s="1092"/>
      <c r="L10" s="474"/>
      <c r="M10" s="508" t="str">
        <f>IF(【5】見・国外講師!M10="","",【5】見・国外講師!M10)</f>
        <v/>
      </c>
    </row>
    <row r="11" spans="2:13" ht="18" customHeight="1">
      <c r="B11" s="536" t="str">
        <f>IF(【5】見・国外講師!B11="","",【5】見・国外講師!B11)</f>
        <v/>
      </c>
      <c r="C11" s="1106" t="str">
        <f>IF(【5】見・国外講師!C11="","",【5】見・国外講師!C11)</f>
        <v/>
      </c>
      <c r="D11" s="1107"/>
      <c r="E11" s="1107"/>
      <c r="F11" s="1107"/>
      <c r="G11" s="1108"/>
      <c r="H11" s="1091" t="str">
        <f>IF(【5】見・国外講師!H11="","",【5】見・国外講師!H11)</f>
        <v/>
      </c>
      <c r="I11" s="1091"/>
      <c r="J11" s="1092" t="str">
        <f>IF(【5】見・国外講師!J11="","",【5】見・国外講師!J11)</f>
        <v/>
      </c>
      <c r="K11" s="1092"/>
      <c r="L11" s="474"/>
      <c r="M11" s="508" t="str">
        <f>IF(【5】見・国外講師!M11="","",【5】見・国外講師!M11)</f>
        <v/>
      </c>
    </row>
    <row r="12" spans="2:13" ht="18" customHeight="1">
      <c r="B12" s="536" t="str">
        <f>IF(【5】見・国外講師!B12="","",【5】見・国外講師!B12)</f>
        <v/>
      </c>
      <c r="C12" s="1106" t="str">
        <f>IF(【5】見・国外講師!C12="","",【5】見・国外講師!C12)</f>
        <v/>
      </c>
      <c r="D12" s="1107"/>
      <c r="E12" s="1107"/>
      <c r="F12" s="1107"/>
      <c r="G12" s="1108"/>
      <c r="H12" s="1091" t="str">
        <f>IF(【5】見・国外講師!H12="","",【5】見・国外講師!H12)</f>
        <v/>
      </c>
      <c r="I12" s="1091"/>
      <c r="J12" s="1092" t="str">
        <f>IF(【5】見・国外講師!J12="","",【5】見・国外講師!J12)</f>
        <v/>
      </c>
      <c r="K12" s="1092"/>
      <c r="L12" s="474"/>
      <c r="M12" s="508" t="str">
        <f>IF(【5】見・国外講師!M12="","",【5】見・国外講師!M12)</f>
        <v/>
      </c>
    </row>
    <row r="13" spans="2:13" ht="18" customHeight="1">
      <c r="B13" s="536" t="str">
        <f>IF(【5】見・国外講師!B13="","",【5】見・国外講師!B13)</f>
        <v/>
      </c>
      <c r="C13" s="1106" t="str">
        <f>IF(【5】見・国外講師!C13="","",【5】見・国外講師!C13)</f>
        <v/>
      </c>
      <c r="D13" s="1107"/>
      <c r="E13" s="1107"/>
      <c r="F13" s="1107"/>
      <c r="G13" s="1108"/>
      <c r="H13" s="1091" t="str">
        <f>IF(【5】見・国外講師!H13="","",【5】見・国外講師!H13)</f>
        <v/>
      </c>
      <c r="I13" s="1091"/>
      <c r="J13" s="1092" t="str">
        <f>IF(【5】見・国外講師!J13="","",【5】見・国外講師!J13)</f>
        <v/>
      </c>
      <c r="K13" s="1092"/>
      <c r="L13" s="474"/>
      <c r="M13" s="508" t="str">
        <f>IF(【5】見・国外講師!M13="","",【5】見・国外講師!M13)</f>
        <v/>
      </c>
    </row>
    <row r="14" spans="2:13" ht="18" customHeight="1">
      <c r="B14" s="536" t="str">
        <f>IF(【5】見・国外講師!B14="","",【5】見・国外講師!B14)</f>
        <v/>
      </c>
      <c r="C14" s="1106" t="str">
        <f>IF(【5】見・国外講師!C14="","",【5】見・国外講師!C14)</f>
        <v/>
      </c>
      <c r="D14" s="1107"/>
      <c r="E14" s="1107"/>
      <c r="F14" s="1107"/>
      <c r="G14" s="1108"/>
      <c r="H14" s="1091" t="str">
        <f>IF(【5】見・国外講師!H14="","",【5】見・国外講師!H14)</f>
        <v/>
      </c>
      <c r="I14" s="1091"/>
      <c r="J14" s="1092" t="str">
        <f>IF(【5】見・国外講師!J14="","",【5】見・国外講師!J14)</f>
        <v/>
      </c>
      <c r="K14" s="1092"/>
      <c r="L14" s="474"/>
      <c r="M14" s="508" t="str">
        <f>IF(【5】見・国外講師!M14="","",【5】見・国外講師!M14)</f>
        <v/>
      </c>
    </row>
    <row r="15" spans="2:13" ht="18" customHeight="1">
      <c r="B15" s="536" t="str">
        <f>IF(【5】見・国外講師!B15="","",【5】見・国外講師!B15)</f>
        <v/>
      </c>
      <c r="C15" s="1106" t="str">
        <f>IF(【5】見・国外講師!C15="","",【5】見・国外講師!C15)</f>
        <v/>
      </c>
      <c r="D15" s="1107"/>
      <c r="E15" s="1107"/>
      <c r="F15" s="1107"/>
      <c r="G15" s="1108"/>
      <c r="H15" s="1091" t="str">
        <f>IF(【5】見・国外講師!H15="","",【5】見・国外講師!H15)</f>
        <v/>
      </c>
      <c r="I15" s="1091"/>
      <c r="J15" s="1092" t="str">
        <f>IF(【5】見・国外講師!J15="","",【5】見・国外講師!J15)</f>
        <v/>
      </c>
      <c r="K15" s="1092"/>
      <c r="L15" s="474"/>
      <c r="M15" s="508" t="str">
        <f>IF(【5】見・国外講師!M15="","",【5】見・国外講師!M15)</f>
        <v/>
      </c>
    </row>
    <row r="16" spans="2:13" ht="24" customHeight="1">
      <c r="I16" s="146" t="s">
        <v>519</v>
      </c>
      <c r="J16" s="919">
        <f>SUM(J10:K15)</f>
        <v>0</v>
      </c>
      <c r="K16" s="920"/>
    </row>
    <row r="17" spans="2:13" ht="18" customHeight="1">
      <c r="F17" s="148"/>
      <c r="H17" s="147"/>
    </row>
    <row r="18" spans="2:13" ht="18" customHeight="1">
      <c r="B18" s="43" t="s">
        <v>344</v>
      </c>
      <c r="L18" s="121"/>
      <c r="M18" s="108" t="s">
        <v>224</v>
      </c>
    </row>
    <row r="19" spans="2:13" s="148" customFormat="1" ht="18" customHeight="1">
      <c r="B19" s="499" t="s">
        <v>333</v>
      </c>
      <c r="C19" s="928" t="s">
        <v>345</v>
      </c>
      <c r="D19" s="928"/>
      <c r="E19" s="928"/>
      <c r="F19" s="928"/>
      <c r="G19" s="473" t="s">
        <v>346</v>
      </c>
      <c r="H19" s="473" t="s">
        <v>347</v>
      </c>
      <c r="I19" s="473" t="s">
        <v>348</v>
      </c>
      <c r="J19" s="473" t="s">
        <v>349</v>
      </c>
      <c r="K19" s="507" t="s">
        <v>350</v>
      </c>
      <c r="L19" s="473" t="s">
        <v>342</v>
      </c>
      <c r="M19" s="473" t="s">
        <v>518</v>
      </c>
    </row>
    <row r="20" spans="2:13" ht="18" customHeight="1">
      <c r="B20" s="523" t="str">
        <f>IF(【5】見・国外講師!B20="","",【5】見・国外講師!B20)</f>
        <v/>
      </c>
      <c r="C20" s="1045" t="str">
        <f>IF(【5】見・国外講師!C20="","",【5】見・国外講師!C20)</f>
        <v/>
      </c>
      <c r="D20" s="1045" t="str">
        <f>IF(【5】見・国外講師!D20="","",【5】見・国外講師!D20)</f>
        <v/>
      </c>
      <c r="E20" s="1045" t="str">
        <f>IF(【5】見・国外講師!E20="","",【5】見・国外講師!E20)</f>
        <v/>
      </c>
      <c r="F20" s="1045" t="str">
        <f>IF(【5】見・国外講師!F20="","",【5】見・国外講師!F20)</f>
        <v/>
      </c>
      <c r="G20" s="471" t="str">
        <f>IF(【5】見・国外講師!G20="","",【5】見・国外講師!G20)</f>
        <v/>
      </c>
      <c r="H20" s="472" t="str">
        <f>IF(【5】見・国外講師!H20="","",【5】見・国外講師!H20)</f>
        <v/>
      </c>
      <c r="I20" s="471" t="str">
        <f>IF(【5】見・国外講師!I20="","",【5】見・国外講師!I20)</f>
        <v/>
      </c>
      <c r="J20" s="472" t="str">
        <f>IF(【5】見・国外講師!J20="","",【5】見・国外講師!J20)</f>
        <v/>
      </c>
      <c r="K20" s="460" t="str">
        <f>IF(J20="","",(INT(IF(AND(G20="",I20=""),0,(SUM(G20*H20+I20*J20))))))</f>
        <v/>
      </c>
      <c r="L20" s="474"/>
      <c r="M20" s="508" t="str">
        <f>IF(【5】見・国外講師!M20="","",【5】見・国外講師!M20)</f>
        <v/>
      </c>
    </row>
    <row r="21" spans="2:13" ht="18" customHeight="1">
      <c r="B21" s="472" t="str">
        <f>IF(【5】見・国外講師!B21="","",【5】見・国外講師!B21)</f>
        <v/>
      </c>
      <c r="C21" s="1045" t="str">
        <f>IF(【5】見・国外講師!C21="","",【5】見・国外講師!C21)</f>
        <v/>
      </c>
      <c r="D21" s="1045" t="str">
        <f>IF(【5】見・国外講師!D21="","",【5】見・国外講師!D21)</f>
        <v/>
      </c>
      <c r="E21" s="1045" t="str">
        <f>IF(【5】見・国外講師!E21="","",【5】見・国外講師!E21)</f>
        <v/>
      </c>
      <c r="F21" s="1045" t="str">
        <f>IF(【5】見・国外講師!F21="","",【5】見・国外講師!F21)</f>
        <v/>
      </c>
      <c r="G21" s="471" t="str">
        <f>IF(【5】見・国外講師!G21="","",【5】見・国外講師!G21)</f>
        <v/>
      </c>
      <c r="H21" s="472" t="str">
        <f>IF(【5】見・国外講師!H21="","",【5】見・国外講師!H21)</f>
        <v/>
      </c>
      <c r="I21" s="471" t="str">
        <f>IF(【5】見・国外講師!I21="","",【5】見・国外講師!I21)</f>
        <v/>
      </c>
      <c r="J21" s="472" t="str">
        <f>IF(【5】見・国外講師!J21="","",【5】見・国外講師!J21)</f>
        <v/>
      </c>
      <c r="K21" s="460" t="str">
        <f t="shared" ref="K21:K29" si="0">IF(J21="","",(INT(IF(AND(G21="",I21=""),0,(SUM(G21*H21+I21*J21))))))</f>
        <v/>
      </c>
      <c r="L21" s="474"/>
      <c r="M21" s="508" t="str">
        <f>IF(【5】見・国外講師!M21="","",【5】見・国外講師!M21)</f>
        <v/>
      </c>
    </row>
    <row r="22" spans="2:13" ht="18" customHeight="1">
      <c r="B22" s="523" t="str">
        <f>IF(【5】見・国外講師!B22="","",【5】見・国外講師!B22)</f>
        <v/>
      </c>
      <c r="C22" s="1045" t="str">
        <f>IF(【5】見・国外講師!C22="","",【5】見・国外講師!C22)</f>
        <v/>
      </c>
      <c r="D22" s="1045" t="str">
        <f>IF(【5】見・国外講師!D22="","",【5】見・国外講師!D22)</f>
        <v/>
      </c>
      <c r="E22" s="1045" t="str">
        <f>IF(【5】見・国外講師!E22="","",【5】見・国外講師!E22)</f>
        <v/>
      </c>
      <c r="F22" s="1045" t="str">
        <f>IF(【5】見・国外講師!F22="","",【5】見・国外講師!F22)</f>
        <v/>
      </c>
      <c r="G22" s="471" t="str">
        <f>IF(【5】見・国外講師!G22="","",【5】見・国外講師!G22)</f>
        <v/>
      </c>
      <c r="H22" s="472" t="str">
        <f>IF(【5】見・国外講師!H22="","",【5】見・国外講師!H22)</f>
        <v/>
      </c>
      <c r="I22" s="471" t="str">
        <f>IF(【5】見・国外講師!I22="","",【5】見・国外講師!I22)</f>
        <v/>
      </c>
      <c r="J22" s="472" t="str">
        <f>IF(【5】見・国外講師!J22="","",【5】見・国外講師!J22)</f>
        <v/>
      </c>
      <c r="K22" s="460" t="str">
        <f t="shared" si="0"/>
        <v/>
      </c>
      <c r="L22" s="474"/>
      <c r="M22" s="508" t="str">
        <f>IF(【5】見・国外講師!M22="","",【5】見・国外講師!M22)</f>
        <v/>
      </c>
    </row>
    <row r="23" spans="2:13" ht="18" customHeight="1">
      <c r="B23" s="472" t="str">
        <f>IF(【5】見・国外講師!B23="","",【5】見・国外講師!B23)</f>
        <v/>
      </c>
      <c r="C23" s="1045" t="str">
        <f>IF(【5】見・国外講師!C23="","",【5】見・国外講師!C23)</f>
        <v/>
      </c>
      <c r="D23" s="1045" t="str">
        <f>IF(【5】見・国外講師!D23="","",【5】見・国外講師!D23)</f>
        <v/>
      </c>
      <c r="E23" s="1045" t="str">
        <f>IF(【5】見・国外講師!E23="","",【5】見・国外講師!E23)</f>
        <v/>
      </c>
      <c r="F23" s="1045" t="str">
        <f>IF(【5】見・国外講師!F23="","",【5】見・国外講師!F23)</f>
        <v/>
      </c>
      <c r="G23" s="471" t="str">
        <f>IF(【5】見・国外講師!G23="","",【5】見・国外講師!G23)</f>
        <v/>
      </c>
      <c r="H23" s="472" t="str">
        <f>IF(【5】見・国外講師!H23="","",【5】見・国外講師!H23)</f>
        <v/>
      </c>
      <c r="I23" s="471" t="str">
        <f>IF(【5】見・国外講師!I23="","",【5】見・国外講師!I23)</f>
        <v/>
      </c>
      <c r="J23" s="472" t="str">
        <f>IF(【5】見・国外講師!J23="","",【5】見・国外講師!J23)</f>
        <v/>
      </c>
      <c r="K23" s="460" t="str">
        <f t="shared" si="0"/>
        <v/>
      </c>
      <c r="L23" s="474"/>
      <c r="M23" s="508" t="str">
        <f>IF(【5】見・国外講師!M23="","",【5】見・国外講師!M23)</f>
        <v/>
      </c>
    </row>
    <row r="24" spans="2:13" ht="18" customHeight="1">
      <c r="B24" s="523" t="str">
        <f>IF(【5】見・国外講師!B24="","",【5】見・国外講師!B24)</f>
        <v/>
      </c>
      <c r="C24" s="1045" t="str">
        <f>IF(【5】見・国外講師!C24="","",【5】見・国外講師!C24)</f>
        <v/>
      </c>
      <c r="D24" s="1045" t="str">
        <f>IF(【5】見・国外講師!D24="","",【5】見・国外講師!D24)</f>
        <v/>
      </c>
      <c r="E24" s="1045" t="str">
        <f>IF(【5】見・国外講師!E24="","",【5】見・国外講師!E24)</f>
        <v/>
      </c>
      <c r="F24" s="1045" t="str">
        <f>IF(【5】見・国外講師!F24="","",【5】見・国外講師!F24)</f>
        <v/>
      </c>
      <c r="G24" s="471" t="str">
        <f>IF(【5】見・国外講師!G24="","",【5】見・国外講師!G24)</f>
        <v/>
      </c>
      <c r="H24" s="472" t="str">
        <f>IF(【5】見・国外講師!H24="","",【5】見・国外講師!H24)</f>
        <v/>
      </c>
      <c r="I24" s="471" t="str">
        <f>IF(【5】見・国外講師!I24="","",【5】見・国外講師!I24)</f>
        <v/>
      </c>
      <c r="J24" s="472" t="str">
        <f>IF(【5】見・国外講師!J24="","",【5】見・国外講師!J24)</f>
        <v/>
      </c>
      <c r="K24" s="460" t="str">
        <f t="shared" si="0"/>
        <v/>
      </c>
      <c r="L24" s="474"/>
      <c r="M24" s="508" t="str">
        <f>IF(【5】見・国外講師!M24="","",【5】見・国外講師!M24)</f>
        <v/>
      </c>
    </row>
    <row r="25" spans="2:13" ht="18" customHeight="1">
      <c r="B25" s="472" t="str">
        <f>IF(【5】見・国外講師!B25="","",【5】見・国外講師!B25)</f>
        <v/>
      </c>
      <c r="C25" s="1045" t="str">
        <f>IF(【5】見・国外講師!C25="","",【5】見・国外講師!C25)</f>
        <v/>
      </c>
      <c r="D25" s="1045" t="str">
        <f>IF(【5】見・国外講師!D25="","",【5】見・国外講師!D25)</f>
        <v/>
      </c>
      <c r="E25" s="1045" t="str">
        <f>IF(【5】見・国外講師!E25="","",【5】見・国外講師!E25)</f>
        <v/>
      </c>
      <c r="F25" s="1045" t="str">
        <f>IF(【5】見・国外講師!F25="","",【5】見・国外講師!F25)</f>
        <v/>
      </c>
      <c r="G25" s="471" t="str">
        <f>IF(【5】見・国外講師!G25="","",【5】見・国外講師!G25)</f>
        <v/>
      </c>
      <c r="H25" s="472" t="str">
        <f>IF(【5】見・国外講師!H25="","",【5】見・国外講師!H25)</f>
        <v/>
      </c>
      <c r="I25" s="471" t="str">
        <f>IF(【5】見・国外講師!I25="","",【5】見・国外講師!I25)</f>
        <v/>
      </c>
      <c r="J25" s="472" t="str">
        <f>IF(【5】見・国外講師!J25="","",【5】見・国外講師!J25)</f>
        <v/>
      </c>
      <c r="K25" s="460" t="str">
        <f t="shared" si="0"/>
        <v/>
      </c>
      <c r="L25" s="474"/>
      <c r="M25" s="508" t="str">
        <f>IF(【5】見・国外講師!M25="","",【5】見・国外講師!M25)</f>
        <v/>
      </c>
    </row>
    <row r="26" spans="2:13" ht="18" customHeight="1">
      <c r="B26" s="523" t="str">
        <f>IF(【5】見・国外講師!B26="","",【5】見・国外講師!B26)</f>
        <v/>
      </c>
      <c r="C26" s="1045" t="str">
        <f>IF(【5】見・国外講師!C26="","",【5】見・国外講師!C26)</f>
        <v/>
      </c>
      <c r="D26" s="1045" t="str">
        <f>IF(【5】見・国外講師!D26="","",【5】見・国外講師!D26)</f>
        <v/>
      </c>
      <c r="E26" s="1045" t="str">
        <f>IF(【5】見・国外講師!E26="","",【5】見・国外講師!E26)</f>
        <v/>
      </c>
      <c r="F26" s="1045" t="str">
        <f>IF(【5】見・国外講師!F26="","",【5】見・国外講師!F26)</f>
        <v/>
      </c>
      <c r="G26" s="471" t="str">
        <f>IF(【5】見・国外講師!G26="","",【5】見・国外講師!G26)</f>
        <v/>
      </c>
      <c r="H26" s="472" t="str">
        <f>IF(【5】見・国外講師!H26="","",【5】見・国外講師!H26)</f>
        <v/>
      </c>
      <c r="I26" s="471" t="str">
        <f>IF(【5】見・国外講師!I26="","",【5】見・国外講師!I26)</f>
        <v/>
      </c>
      <c r="J26" s="472" t="str">
        <f>IF(【5】見・国外講師!J26="","",【5】見・国外講師!J26)</f>
        <v/>
      </c>
      <c r="K26" s="460" t="str">
        <f t="shared" si="0"/>
        <v/>
      </c>
      <c r="L26" s="474"/>
      <c r="M26" s="508" t="str">
        <f>IF(【5】見・国外講師!M26="","",【5】見・国外講師!M26)</f>
        <v/>
      </c>
    </row>
    <row r="27" spans="2:13" ht="18" customHeight="1">
      <c r="B27" s="472" t="str">
        <f>IF(【5】見・国外講師!B27="","",【5】見・国外講師!B27)</f>
        <v/>
      </c>
      <c r="C27" s="1045" t="str">
        <f>IF(【5】見・国外講師!C27="","",【5】見・国外講師!C27)</f>
        <v/>
      </c>
      <c r="D27" s="1045" t="str">
        <f>IF(【5】見・国外講師!D27="","",【5】見・国外講師!D27)</f>
        <v/>
      </c>
      <c r="E27" s="1045" t="str">
        <f>IF(【5】見・国外講師!E27="","",【5】見・国外講師!E27)</f>
        <v/>
      </c>
      <c r="F27" s="1045" t="str">
        <f>IF(【5】見・国外講師!F27="","",【5】見・国外講師!F27)</f>
        <v/>
      </c>
      <c r="G27" s="471" t="str">
        <f>IF(【5】見・国外講師!G27="","",【5】見・国外講師!G27)</f>
        <v/>
      </c>
      <c r="H27" s="472" t="str">
        <f>IF(【5】見・国外講師!H27="","",【5】見・国外講師!H27)</f>
        <v/>
      </c>
      <c r="I27" s="471" t="str">
        <f>IF(【5】見・国外講師!I27="","",【5】見・国外講師!I27)</f>
        <v/>
      </c>
      <c r="J27" s="472" t="str">
        <f>IF(【5】見・国外講師!J27="","",【5】見・国外講師!J27)</f>
        <v/>
      </c>
      <c r="K27" s="460" t="str">
        <f t="shared" si="0"/>
        <v/>
      </c>
      <c r="L27" s="474"/>
      <c r="M27" s="508" t="str">
        <f>IF(【5】見・国外講師!M27="","",【5】見・国外講師!M27)</f>
        <v/>
      </c>
    </row>
    <row r="28" spans="2:13" ht="18" customHeight="1">
      <c r="B28" s="523" t="str">
        <f>IF(【5】見・国外講師!B28="","",【5】見・国外講師!B28)</f>
        <v/>
      </c>
      <c r="C28" s="1045" t="str">
        <f>IF(【5】見・国外講師!C28="","",【5】見・国外講師!C28)</f>
        <v/>
      </c>
      <c r="D28" s="1045" t="str">
        <f>IF(【5】見・国外講師!D28="","",【5】見・国外講師!D28)</f>
        <v/>
      </c>
      <c r="E28" s="1045" t="str">
        <f>IF(【5】見・国外講師!E28="","",【5】見・国外講師!E28)</f>
        <v/>
      </c>
      <c r="F28" s="1045" t="str">
        <f>IF(【5】見・国外講師!F28="","",【5】見・国外講師!F28)</f>
        <v/>
      </c>
      <c r="G28" s="471" t="str">
        <f>IF(【5】見・国外講師!G28="","",【5】見・国外講師!G28)</f>
        <v/>
      </c>
      <c r="H28" s="472" t="str">
        <f>IF(【5】見・国外講師!H28="","",【5】見・国外講師!H28)</f>
        <v/>
      </c>
      <c r="I28" s="471" t="str">
        <f>IF(【5】見・国外講師!I28="","",【5】見・国外講師!I28)</f>
        <v/>
      </c>
      <c r="J28" s="472" t="str">
        <f>IF(【5】見・国外講師!J28="","",【5】見・国外講師!J28)</f>
        <v/>
      </c>
      <c r="K28" s="460" t="str">
        <f t="shared" si="0"/>
        <v/>
      </c>
      <c r="L28" s="474"/>
      <c r="M28" s="508" t="str">
        <f>IF(【5】見・国外講師!M28="","",【5】見・国外講師!M28)</f>
        <v/>
      </c>
    </row>
    <row r="29" spans="2:13" ht="18" customHeight="1">
      <c r="B29" s="472" t="str">
        <f>IF(【5】見・国外講師!B29="","",【5】見・国外講師!B29)</f>
        <v/>
      </c>
      <c r="C29" s="1045" t="str">
        <f>IF(【5】見・国外講師!C29="","",【5】見・国外講師!C29)</f>
        <v/>
      </c>
      <c r="D29" s="1045" t="str">
        <f>IF(【5】見・国外講師!D29="","",【5】見・国外講師!D29)</f>
        <v/>
      </c>
      <c r="E29" s="1045" t="str">
        <f>IF(【5】見・国外講師!E29="","",【5】見・国外講師!E29)</f>
        <v/>
      </c>
      <c r="F29" s="1045" t="str">
        <f>IF(【5】見・国外講師!F29="","",【5】見・国外講師!F29)</f>
        <v/>
      </c>
      <c r="G29" s="471" t="str">
        <f>IF(【5】見・国外講師!G29="","",【5】見・国外講師!G29)</f>
        <v/>
      </c>
      <c r="H29" s="472" t="str">
        <f>IF(【5】見・国外講師!H29="","",【5】見・国外講師!H29)</f>
        <v/>
      </c>
      <c r="I29" s="471" t="str">
        <f>IF(【5】見・国外講師!I29="","",【5】見・国外講師!I29)</f>
        <v/>
      </c>
      <c r="J29" s="472" t="str">
        <f>IF(【5】見・国外講師!J29="","",【5】見・国外講師!J29)</f>
        <v/>
      </c>
      <c r="K29" s="460" t="str">
        <f t="shared" si="0"/>
        <v/>
      </c>
      <c r="L29" s="474"/>
      <c r="M29" s="508" t="str">
        <f>IF(【5】見・国外講師!M29="","",【5】見・国外講師!M29)</f>
        <v/>
      </c>
    </row>
    <row r="30" spans="2:13" ht="24" customHeight="1">
      <c r="I30" s="917" t="s">
        <v>351</v>
      </c>
      <c r="J30" s="918"/>
      <c r="K30" s="645">
        <f>SUM(K20:K29)</f>
        <v>0</v>
      </c>
    </row>
    <row r="31" spans="2:13" ht="24" customHeight="1">
      <c r="I31" s="939" t="s">
        <v>352</v>
      </c>
      <c r="J31" s="940"/>
      <c r="K31" s="149">
        <f>SUM(K20:K29)/1.1</f>
        <v>0</v>
      </c>
    </row>
    <row r="32" spans="2:13" ht="18" customHeight="1"/>
    <row r="33" spans="2:13" ht="18" customHeight="1">
      <c r="B33" s="43" t="s">
        <v>353</v>
      </c>
      <c r="L33" s="121"/>
      <c r="M33" s="108" t="s">
        <v>224</v>
      </c>
    </row>
    <row r="34" spans="2:13" ht="18" customHeight="1">
      <c r="B34" s="901" t="s">
        <v>273</v>
      </c>
      <c r="C34" s="929" t="s">
        <v>333</v>
      </c>
      <c r="D34" s="929"/>
      <c r="E34" s="901" t="s">
        <v>278</v>
      </c>
      <c r="F34" s="901"/>
      <c r="G34" s="901"/>
      <c r="H34" s="954" t="s">
        <v>317</v>
      </c>
      <c r="I34" s="954"/>
      <c r="J34" s="901" t="s">
        <v>318</v>
      </c>
      <c r="K34" s="923" t="s">
        <v>350</v>
      </c>
      <c r="L34" s="928" t="s">
        <v>342</v>
      </c>
      <c r="M34" s="928" t="s">
        <v>518</v>
      </c>
    </row>
    <row r="35" spans="2:13" ht="18" customHeight="1">
      <c r="B35" s="902"/>
      <c r="C35" s="930"/>
      <c r="D35" s="930"/>
      <c r="E35" s="902"/>
      <c r="F35" s="902"/>
      <c r="G35" s="902"/>
      <c r="H35" s="902" t="s">
        <v>319</v>
      </c>
      <c r="I35" s="902"/>
      <c r="J35" s="902"/>
      <c r="K35" s="924"/>
      <c r="L35" s="928"/>
      <c r="M35" s="928" t="s">
        <v>518</v>
      </c>
    </row>
    <row r="36" spans="2:13" ht="18" customHeight="1">
      <c r="B36" s="1076" t="str">
        <f>IF(【5】見・国外講師!B36="","",【5】見・国外講師!B36)</f>
        <v/>
      </c>
      <c r="C36" s="1099" t="str">
        <f>IF(【5】見・国外講師!C36="","",【5】見・国外講師!C36)</f>
        <v/>
      </c>
      <c r="D36" s="1099"/>
      <c r="E36" s="1078" t="str">
        <f>IF(【5】見・国外講師!E36="","",【5】見・国外講師!E36)</f>
        <v/>
      </c>
      <c r="F36" s="1078"/>
      <c r="G36" s="1078"/>
      <c r="H36" s="1101" t="str">
        <f>IF(【5】見・国外講師!H36="","",【5】見・国外講師!H36)</f>
        <v/>
      </c>
      <c r="I36" s="1101"/>
      <c r="J36" s="1085" t="str">
        <f>IF(【5】見・国外講師!J36="","",【5】見・国外講師!J36)</f>
        <v/>
      </c>
      <c r="K36" s="1095" t="str">
        <f>IF(J36="","",INT(IF(J36="往復",(H37*2),H37)))</f>
        <v/>
      </c>
      <c r="L36" s="1097"/>
      <c r="M36" s="1098" t="str">
        <f>IF(【5】見・国外講師!M36="","",【5】見・国外講師!M36)</f>
        <v/>
      </c>
    </row>
    <row r="37" spans="2:13" ht="18" customHeight="1">
      <c r="B37" s="1077" t="str">
        <f>IF(【5】見・国外講師!B37="","",【5】見・国外講師!B37)</f>
        <v/>
      </c>
      <c r="C37" s="1100"/>
      <c r="D37" s="1100"/>
      <c r="E37" s="1079"/>
      <c r="F37" s="1079"/>
      <c r="G37" s="1079"/>
      <c r="H37" s="898" t="str">
        <f>IF(【5】見・国外講師!H37="","",【5】見・国外講師!H37)</f>
        <v/>
      </c>
      <c r="I37" s="898"/>
      <c r="J37" s="1086"/>
      <c r="K37" s="1096"/>
      <c r="L37" s="1097"/>
      <c r="M37" s="1098" t="str">
        <f>IF(【5】見・国外講師!M37="","",【5】見・国外講師!M37)</f>
        <v/>
      </c>
    </row>
    <row r="38" spans="2:13" ht="18" customHeight="1">
      <c r="B38" s="1076" t="str">
        <f>IF(【5】見・国外講師!B38="","",【5】見・国外講師!B38)</f>
        <v/>
      </c>
      <c r="C38" s="1099" t="str">
        <f>IF(【5】見・国外講師!C38="","",【5】見・国外講師!C38)</f>
        <v/>
      </c>
      <c r="D38" s="1099"/>
      <c r="E38" s="1078" t="str">
        <f>IF(【5】見・国外講師!E38="","",【5】見・国外講師!E38)</f>
        <v/>
      </c>
      <c r="F38" s="1078"/>
      <c r="G38" s="1078"/>
      <c r="H38" s="1101" t="str">
        <f>IF(【5】見・国外講師!H38="","",【5】見・国外講師!H38)</f>
        <v/>
      </c>
      <c r="I38" s="1101"/>
      <c r="J38" s="1085" t="str">
        <f>IF(【5】見・国外講師!J38="","",【5】見・国外講師!J38)</f>
        <v/>
      </c>
      <c r="K38" s="1095" t="str">
        <f t="shared" ref="K38" si="1">IF(J38="","",INT(IF(J38="往復",(H39*2),H39)))</f>
        <v/>
      </c>
      <c r="L38" s="1097"/>
      <c r="M38" s="1098" t="str">
        <f>IF(【5】見・国外講師!M38="","",【5】見・国外講師!M38)</f>
        <v/>
      </c>
    </row>
    <row r="39" spans="2:13" ht="18" customHeight="1">
      <c r="B39" s="1077" t="str">
        <f>IF(【5】見・国外講師!B39="","",【5】見・国外講師!B39)</f>
        <v/>
      </c>
      <c r="C39" s="1100"/>
      <c r="D39" s="1100"/>
      <c r="E39" s="1079"/>
      <c r="F39" s="1079"/>
      <c r="G39" s="1079"/>
      <c r="H39" s="898" t="str">
        <f>IF(【5】見・国外講師!H39="","",【5】見・国外講師!H39)</f>
        <v/>
      </c>
      <c r="I39" s="898"/>
      <c r="J39" s="1086"/>
      <c r="K39" s="1096"/>
      <c r="L39" s="1097"/>
      <c r="M39" s="1098" t="str">
        <f>IF(【5】見・国外講師!M39="","",【5】見・国外講師!M39)</f>
        <v/>
      </c>
    </row>
    <row r="40" spans="2:13" ht="18" customHeight="1">
      <c r="B40" s="1076" t="str">
        <f>IF(【5】見・国外講師!B40="","",【5】見・国外講師!B40)</f>
        <v/>
      </c>
      <c r="C40" s="1099" t="str">
        <f>IF(【5】見・国外講師!C40="","",【5】見・国外講師!C40)</f>
        <v/>
      </c>
      <c r="D40" s="1099"/>
      <c r="E40" s="1078" t="str">
        <f>IF(【5】見・国外講師!E40="","",【5】見・国外講師!E40)</f>
        <v/>
      </c>
      <c r="F40" s="1078"/>
      <c r="G40" s="1078"/>
      <c r="H40" s="1101" t="str">
        <f>IF(【5】見・国外講師!H40="","",【5】見・国外講師!H40)</f>
        <v/>
      </c>
      <c r="I40" s="1101"/>
      <c r="J40" s="1085" t="str">
        <f>IF(【5】見・国外講師!J40="","",【5】見・国外講師!J40)</f>
        <v/>
      </c>
      <c r="K40" s="1095" t="str">
        <f t="shared" ref="K40" si="2">IF(J40="","",INT(IF(J40="往復",(H41*2),H41)))</f>
        <v/>
      </c>
      <c r="L40" s="1097"/>
      <c r="M40" s="1098" t="str">
        <f>IF(【5】見・国外講師!M40="","",【5】見・国外講師!M40)</f>
        <v/>
      </c>
    </row>
    <row r="41" spans="2:13" ht="18" customHeight="1">
      <c r="B41" s="1077" t="str">
        <f>IF(【5】見・国外講師!B41="","",【5】見・国外講師!B41)</f>
        <v/>
      </c>
      <c r="C41" s="1100"/>
      <c r="D41" s="1100"/>
      <c r="E41" s="1079"/>
      <c r="F41" s="1079"/>
      <c r="G41" s="1079"/>
      <c r="H41" s="898" t="str">
        <f>IF(【5】見・国外講師!H41="","",【5】見・国外講師!H41)</f>
        <v/>
      </c>
      <c r="I41" s="898"/>
      <c r="J41" s="1086"/>
      <c r="K41" s="1096"/>
      <c r="L41" s="1097"/>
      <c r="M41" s="1098" t="str">
        <f>IF(【5】見・国外講師!M41="","",【5】見・国外講師!M41)</f>
        <v/>
      </c>
    </row>
    <row r="42" spans="2:13" ht="18" customHeight="1">
      <c r="B42" s="1076" t="str">
        <f>IF(【5】見・国外講師!B42="","",【5】見・国外講師!B42)</f>
        <v/>
      </c>
      <c r="C42" s="1099" t="str">
        <f>IF(【5】見・国外講師!C42="","",【5】見・国外講師!C42)</f>
        <v/>
      </c>
      <c r="D42" s="1099"/>
      <c r="E42" s="1078" t="str">
        <f>IF(【5】見・国外講師!E42="","",【5】見・国外講師!E42)</f>
        <v/>
      </c>
      <c r="F42" s="1078"/>
      <c r="G42" s="1078"/>
      <c r="H42" s="1101" t="str">
        <f>IF(【5】見・国外講師!H42="","",【5】見・国外講師!H42)</f>
        <v/>
      </c>
      <c r="I42" s="1101"/>
      <c r="J42" s="1085" t="str">
        <f>IF(【5】見・国外講師!J42="","",【5】見・国外講師!J42)</f>
        <v/>
      </c>
      <c r="K42" s="1095" t="str">
        <f t="shared" ref="K42" si="3">IF(J42="","",INT(IF(J42="往復",(H43*2),H43)))</f>
        <v/>
      </c>
      <c r="L42" s="1097"/>
      <c r="M42" s="1098" t="str">
        <f>IF(【5】見・国外講師!M42="","",【5】見・国外講師!M42)</f>
        <v/>
      </c>
    </row>
    <row r="43" spans="2:13" ht="18" customHeight="1">
      <c r="B43" s="1077" t="str">
        <f>IF(【5】見・国外講師!B43="","",【5】見・国外講師!B43)</f>
        <v/>
      </c>
      <c r="C43" s="1100"/>
      <c r="D43" s="1100"/>
      <c r="E43" s="1079"/>
      <c r="F43" s="1079"/>
      <c r="G43" s="1079"/>
      <c r="H43" s="898" t="str">
        <f>IF(【5】見・国外講師!H43="","",【5】見・国外講師!H43)</f>
        <v/>
      </c>
      <c r="I43" s="898"/>
      <c r="J43" s="1086"/>
      <c r="K43" s="1096"/>
      <c r="L43" s="1097"/>
      <c r="M43" s="1098" t="str">
        <f>IF(【5】見・国外講師!M43="","",【5】見・国外講師!M43)</f>
        <v/>
      </c>
    </row>
    <row r="44" spans="2:13" ht="18" customHeight="1">
      <c r="B44" s="1076" t="str">
        <f>IF(【5】見・国外講師!B44="","",【5】見・国外講師!B44)</f>
        <v/>
      </c>
      <c r="C44" s="1099" t="str">
        <f>IF(【5】見・国外講師!C44="","",【5】見・国外講師!C44)</f>
        <v/>
      </c>
      <c r="D44" s="1099"/>
      <c r="E44" s="1078" t="str">
        <f>IF(【5】見・国外講師!E44="","",【5】見・国外講師!E44)</f>
        <v/>
      </c>
      <c r="F44" s="1078"/>
      <c r="G44" s="1078"/>
      <c r="H44" s="1101" t="str">
        <f>IF(【5】見・国外講師!H44="","",【5】見・国外講師!H44)</f>
        <v/>
      </c>
      <c r="I44" s="1101"/>
      <c r="J44" s="1085" t="str">
        <f>IF(【5】見・国外講師!J44="","",【5】見・国外講師!J44)</f>
        <v/>
      </c>
      <c r="K44" s="1095" t="str">
        <f t="shared" ref="K44" si="4">IF(J44="","",INT(IF(J44="往復",(H45*2),H45)))</f>
        <v/>
      </c>
      <c r="L44" s="1097"/>
      <c r="M44" s="1098" t="str">
        <f>IF(【5】見・国外講師!M44="","",【5】見・国外講師!M44)</f>
        <v/>
      </c>
    </row>
    <row r="45" spans="2:13" ht="18" customHeight="1">
      <c r="B45" s="1077" t="str">
        <f>IF(【5】見・国外講師!B45="","",【5】見・国外講師!B45)</f>
        <v/>
      </c>
      <c r="C45" s="1100"/>
      <c r="D45" s="1100"/>
      <c r="E45" s="1079"/>
      <c r="F45" s="1079"/>
      <c r="G45" s="1079"/>
      <c r="H45" s="898" t="str">
        <f>IF(【5】見・国外講師!H45="","",【5】見・国外講師!H45)</f>
        <v/>
      </c>
      <c r="I45" s="898"/>
      <c r="J45" s="1086"/>
      <c r="K45" s="1096"/>
      <c r="L45" s="1097"/>
      <c r="M45" s="1098" t="str">
        <f>IF(【5】見・国外講師!M45="","",【5】見・国外講師!M45)</f>
        <v/>
      </c>
    </row>
    <row r="46" spans="2:13" ht="18" customHeight="1">
      <c r="B46" s="1076" t="str">
        <f>IF(【5】見・国外講師!B46="","",【5】見・国外講師!B46)</f>
        <v/>
      </c>
      <c r="C46" s="1099" t="str">
        <f>IF(【5】見・国外講師!C46="","",【5】見・国外講師!C46)</f>
        <v/>
      </c>
      <c r="D46" s="1099"/>
      <c r="E46" s="1078" t="str">
        <f>IF(【5】見・国外講師!E46="","",【5】見・国外講師!E46)</f>
        <v/>
      </c>
      <c r="F46" s="1078"/>
      <c r="G46" s="1078"/>
      <c r="H46" s="1101" t="str">
        <f>IF(【5】見・国外講師!H46="","",【5】見・国外講師!H46)</f>
        <v/>
      </c>
      <c r="I46" s="1101"/>
      <c r="J46" s="1085" t="str">
        <f>IF(【5】見・国外講師!J46="","",【5】見・国外講師!J46)</f>
        <v/>
      </c>
      <c r="K46" s="1095" t="str">
        <f t="shared" ref="K46" si="5">IF(J46="","",INT(IF(J46="往復",(H47*2),H47)))</f>
        <v/>
      </c>
      <c r="L46" s="1097"/>
      <c r="M46" s="1098" t="str">
        <f>IF(【5】見・国外講師!M46="","",【5】見・国外講師!M46)</f>
        <v/>
      </c>
    </row>
    <row r="47" spans="2:13" ht="18" customHeight="1">
      <c r="B47" s="1077" t="str">
        <f>IF(【5】見・国外講師!B47="","",【5】見・国外講師!B47)</f>
        <v/>
      </c>
      <c r="C47" s="1100"/>
      <c r="D47" s="1100"/>
      <c r="E47" s="1079"/>
      <c r="F47" s="1079"/>
      <c r="G47" s="1079"/>
      <c r="H47" s="898" t="str">
        <f>IF(【5】見・国外講師!H47="","",【5】見・国外講師!H47)</f>
        <v/>
      </c>
      <c r="I47" s="898"/>
      <c r="J47" s="1086"/>
      <c r="K47" s="1096"/>
      <c r="L47" s="1097"/>
      <c r="M47" s="1098" t="str">
        <f>IF(【5】見・国外講師!M47="","",【5】見・国外講師!M47)</f>
        <v/>
      </c>
    </row>
    <row r="48" spans="2:13" ht="18" customHeight="1">
      <c r="B48" s="1076" t="str">
        <f>IF(【5】見・国外講師!B48="","",【5】見・国外講師!B48)</f>
        <v/>
      </c>
      <c r="C48" s="1099" t="str">
        <f>IF(【5】見・国外講師!C48="","",【5】見・国外講師!C48)</f>
        <v/>
      </c>
      <c r="D48" s="1099"/>
      <c r="E48" s="1078" t="str">
        <f>IF(【5】見・国外講師!E48="","",【5】見・国外講師!E48)</f>
        <v/>
      </c>
      <c r="F48" s="1078"/>
      <c r="G48" s="1078"/>
      <c r="H48" s="1101" t="str">
        <f>IF(【5】見・国外講師!H48="","",【5】見・国外講師!H48)</f>
        <v/>
      </c>
      <c r="I48" s="1101"/>
      <c r="J48" s="1085" t="str">
        <f>IF(【5】見・国外講師!J48="","",【5】見・国外講師!J48)</f>
        <v/>
      </c>
      <c r="K48" s="1095" t="str">
        <f t="shared" ref="K48" si="6">IF(J48="","",INT(IF(J48="往復",(H49*2),H49)))</f>
        <v/>
      </c>
      <c r="L48" s="1097"/>
      <c r="M48" s="1098" t="str">
        <f>IF(【5】見・国外講師!M48="","",【5】見・国外講師!M48)</f>
        <v/>
      </c>
    </row>
    <row r="49" spans="2:13" ht="18" customHeight="1">
      <c r="B49" s="1077" t="str">
        <f>IF(【5】見・国外講師!B49="","",【5】見・国外講師!B49)</f>
        <v/>
      </c>
      <c r="C49" s="1100"/>
      <c r="D49" s="1100"/>
      <c r="E49" s="1079"/>
      <c r="F49" s="1079"/>
      <c r="G49" s="1079"/>
      <c r="H49" s="898" t="str">
        <f>IF(【5】見・国外講師!H49="","",【5】見・国外講師!H49)</f>
        <v/>
      </c>
      <c r="I49" s="898"/>
      <c r="J49" s="1086"/>
      <c r="K49" s="1096"/>
      <c r="L49" s="1097"/>
      <c r="M49" s="1098" t="str">
        <f>IF(【5】見・国外講師!M49="","",【5】見・国外講師!M49)</f>
        <v/>
      </c>
    </row>
    <row r="50" spans="2:13" ht="18" customHeight="1">
      <c r="B50" s="1076" t="str">
        <f>IF(【5】見・国外講師!B50="","",【5】見・国外講師!B50)</f>
        <v/>
      </c>
      <c r="C50" s="1099" t="str">
        <f>IF(【5】見・国外講師!C50="","",【5】見・国外講師!C50)</f>
        <v/>
      </c>
      <c r="D50" s="1099"/>
      <c r="E50" s="1078" t="str">
        <f>IF(【5】見・国外講師!E50="","",【5】見・国外講師!E50)</f>
        <v/>
      </c>
      <c r="F50" s="1078"/>
      <c r="G50" s="1078"/>
      <c r="H50" s="1101" t="str">
        <f>IF(【5】見・国外講師!H50="","",【5】見・国外講師!H50)</f>
        <v/>
      </c>
      <c r="I50" s="1101"/>
      <c r="J50" s="1085" t="str">
        <f>IF(【5】見・国外講師!J50="","",【5】見・国外講師!J50)</f>
        <v/>
      </c>
      <c r="K50" s="1095" t="str">
        <f t="shared" ref="K50" si="7">IF(J50="","",INT(IF(J50="往復",(H51*2),H51)))</f>
        <v/>
      </c>
      <c r="L50" s="1097"/>
      <c r="M50" s="1098" t="str">
        <f>IF(【5】見・国外講師!M50="","",【5】見・国外講師!M50)</f>
        <v/>
      </c>
    </row>
    <row r="51" spans="2:13" ht="18" customHeight="1">
      <c r="B51" s="1077" t="str">
        <f>IF(【5】見・国外講師!B51="","",【5】見・国外講師!B51)</f>
        <v/>
      </c>
      <c r="C51" s="1100"/>
      <c r="D51" s="1100"/>
      <c r="E51" s="1079"/>
      <c r="F51" s="1079"/>
      <c r="G51" s="1079"/>
      <c r="H51" s="898" t="str">
        <f>IF(【5】見・国外講師!H51="","",【5】見・国外講師!H51)</f>
        <v/>
      </c>
      <c r="I51" s="898"/>
      <c r="J51" s="1086"/>
      <c r="K51" s="1096"/>
      <c r="L51" s="1097"/>
      <c r="M51" s="1098" t="str">
        <f>IF(【5】見・国外講師!M51="","",【5】見・国外講師!M51)</f>
        <v/>
      </c>
    </row>
    <row r="52" spans="2:13" ht="18" customHeight="1">
      <c r="B52" s="1076" t="str">
        <f>IF(【5】見・国外講師!B52="","",【5】見・国外講師!B52)</f>
        <v/>
      </c>
      <c r="C52" s="1099" t="str">
        <f>IF(【5】見・国外講師!C52="","",【5】見・国外講師!C52)</f>
        <v/>
      </c>
      <c r="D52" s="1099"/>
      <c r="E52" s="1078" t="str">
        <f>IF(【5】見・国外講師!E52="","",【5】見・国外講師!E52)</f>
        <v/>
      </c>
      <c r="F52" s="1078"/>
      <c r="G52" s="1078"/>
      <c r="H52" s="1101" t="str">
        <f>IF(【5】見・国外講師!H52="","",【5】見・国外講師!H52)</f>
        <v/>
      </c>
      <c r="I52" s="1101"/>
      <c r="J52" s="1085" t="str">
        <f>IF(【5】見・国外講師!J52="","",【5】見・国外講師!J52)</f>
        <v/>
      </c>
      <c r="K52" s="1095" t="str">
        <f t="shared" ref="K52" si="8">IF(J52="","",INT(IF(J52="往復",(H53*2),H53)))</f>
        <v/>
      </c>
      <c r="L52" s="1097"/>
      <c r="M52" s="1098" t="str">
        <f>IF(【5】見・国外講師!M52="","",【5】見・国外講師!M52)</f>
        <v/>
      </c>
    </row>
    <row r="53" spans="2:13" ht="18" customHeight="1">
      <c r="B53" s="1077" t="str">
        <f>IF(【5】見・国外講師!B53="","",【5】見・国外講師!B53)</f>
        <v/>
      </c>
      <c r="C53" s="1100"/>
      <c r="D53" s="1100"/>
      <c r="E53" s="1079"/>
      <c r="F53" s="1079"/>
      <c r="G53" s="1079"/>
      <c r="H53" s="898" t="str">
        <f>IF(【5】見・国外講師!H53="","",【5】見・国外講師!H53)</f>
        <v/>
      </c>
      <c r="I53" s="898"/>
      <c r="J53" s="1086"/>
      <c r="K53" s="1096"/>
      <c r="L53" s="1097"/>
      <c r="M53" s="1098" t="str">
        <f>IF(【5】見・国外講師!M53="","",【5】見・国外講師!M53)</f>
        <v/>
      </c>
    </row>
    <row r="54" spans="2:13" ht="18" customHeight="1">
      <c r="B54" s="1076" t="str">
        <f>IF(【5】見・国外講師!B54="","",【5】見・国外講師!B54)</f>
        <v/>
      </c>
      <c r="C54" s="1099" t="str">
        <f>IF(【5】見・国外講師!C54="","",【5】見・国外講師!C54)</f>
        <v/>
      </c>
      <c r="D54" s="1099"/>
      <c r="E54" s="1078" t="str">
        <f>IF(【5】見・国外講師!E54="","",【5】見・国外講師!E54)</f>
        <v/>
      </c>
      <c r="F54" s="1078"/>
      <c r="G54" s="1078"/>
      <c r="H54" s="1102" t="str">
        <f>IF(【5】見・国外講師!H54="","",【5】見・国外講師!H54)</f>
        <v/>
      </c>
      <c r="I54" s="1102"/>
      <c r="J54" s="1085" t="str">
        <f>IF(【5】見・国外講師!J54="","",【5】見・国外講師!J54)</f>
        <v/>
      </c>
      <c r="K54" s="1095" t="str">
        <f t="shared" ref="K54" si="9">IF(J54="","",INT(IF(J54="往復",(H55*2),H55)))</f>
        <v/>
      </c>
      <c r="L54" s="1097"/>
      <c r="M54" s="1098" t="str">
        <f>IF(【5】見・国外講師!M54="","",【5】見・国外講師!M54)</f>
        <v/>
      </c>
    </row>
    <row r="55" spans="2:13" ht="18" customHeight="1">
      <c r="B55" s="1077" t="str">
        <f>IF(【5】見・国外講師!B55="","",【5】見・国外講師!B55)</f>
        <v/>
      </c>
      <c r="C55" s="1100"/>
      <c r="D55" s="1100"/>
      <c r="E55" s="1079"/>
      <c r="F55" s="1079"/>
      <c r="G55" s="1079"/>
      <c r="H55" s="898" t="str">
        <f>IF(【5】見・国外講師!H55="","",【5】見・国外講師!H55)</f>
        <v/>
      </c>
      <c r="I55" s="898"/>
      <c r="J55" s="1086"/>
      <c r="K55" s="1096"/>
      <c r="L55" s="1097"/>
      <c r="M55" s="1098" t="str">
        <f>IF(【5】見・国外講師!M55="","",【5】見・国外講師!M55)</f>
        <v/>
      </c>
    </row>
    <row r="56" spans="2:13" ht="24" customHeight="1">
      <c r="B56" s="121"/>
      <c r="F56" s="135"/>
      <c r="I56" s="952" t="s">
        <v>354</v>
      </c>
      <c r="J56" s="953"/>
      <c r="K56" s="590">
        <f>SUM(K36:K55)</f>
        <v>0</v>
      </c>
      <c r="L56" s="138"/>
      <c r="M56" s="413"/>
    </row>
    <row r="57" spans="2:13" ht="24" customHeight="1">
      <c r="B57" s="121"/>
      <c r="F57" s="135"/>
      <c r="I57" s="950" t="s">
        <v>355</v>
      </c>
      <c r="J57" s="951"/>
      <c r="K57" s="644">
        <f>SUM(K36:K55)/1.1</f>
        <v>0</v>
      </c>
      <c r="L57" s="138"/>
      <c r="M57" s="413"/>
    </row>
    <row r="58" spans="2:13" ht="18" customHeight="1">
      <c r="I58" s="949"/>
      <c r="J58" s="949"/>
      <c r="K58" s="748"/>
    </row>
    <row r="59" spans="2:13" ht="24" customHeight="1">
      <c r="B59" s="43" t="s">
        <v>356</v>
      </c>
      <c r="I59" s="950" t="s">
        <v>357</v>
      </c>
      <c r="J59" s="951"/>
      <c r="K59" s="644">
        <f>SUM(K73,K88,K103)</f>
        <v>0</v>
      </c>
      <c r="L59" s="121"/>
    </row>
    <row r="60" spans="2:13" ht="18" customHeight="1">
      <c r="B60" s="43" t="s">
        <v>358</v>
      </c>
      <c r="L60" s="121"/>
      <c r="M60" s="108" t="s">
        <v>224</v>
      </c>
    </row>
    <row r="61" spans="2:13" s="148" customFormat="1" ht="18" customHeight="1">
      <c r="B61" s="463" t="s">
        <v>273</v>
      </c>
      <c r="C61" s="928" t="s">
        <v>359</v>
      </c>
      <c r="D61" s="928"/>
      <c r="E61" s="928"/>
      <c r="F61" s="473" t="s">
        <v>246</v>
      </c>
      <c r="G61" s="473" t="s">
        <v>333</v>
      </c>
      <c r="H61" s="473" t="s">
        <v>86</v>
      </c>
      <c r="I61" s="473" t="s">
        <v>520</v>
      </c>
      <c r="J61" s="484" t="s">
        <v>361</v>
      </c>
      <c r="K61" s="507" t="s">
        <v>362</v>
      </c>
      <c r="L61" s="473" t="s">
        <v>342</v>
      </c>
      <c r="M61" s="473" t="s">
        <v>518</v>
      </c>
    </row>
    <row r="62" spans="2:13" ht="18" customHeight="1">
      <c r="B62" s="699" t="str">
        <f>IF(【5】見・国外講師!B62="","",【5】見・国外講師!B62)</f>
        <v/>
      </c>
      <c r="C62" s="440" t="str">
        <f>IF(【5】見・国外講師!C62="","",【5】見・国外講師!C62)</f>
        <v/>
      </c>
      <c r="D62" s="152" t="s">
        <v>258</v>
      </c>
      <c r="E62" s="441" t="str">
        <f>IF(【5】見・国外講師!E62="","",【5】見・国外講師!E62)</f>
        <v/>
      </c>
      <c r="F62" s="154" t="str">
        <f t="shared" ref="F62:F71" si="10">IF(C62="","",TIME(HOUR(E62-C62),ROUNDUP(MINUTE(E62-C62)/30,0)*30,0)*24)</f>
        <v/>
      </c>
      <c r="G62" s="472" t="str">
        <f>IF(【5】見・国外講師!G62="","",【5】見・国外講師!G62)</f>
        <v/>
      </c>
      <c r="H62" s="472" t="str">
        <f>IF(【5】見・国外講師!H62="","",【5】見・国外講師!H62)</f>
        <v/>
      </c>
      <c r="I62" s="473" t="str">
        <f>IF(【5】見・国外講師!I62="","",【5】見・国外講師!I62)</f>
        <v/>
      </c>
      <c r="J62" s="459" t="str">
        <f>IF(F62="","",VLOOKUP(H62,単価表!$A$5:$C$11,MATCH(I62,単価表!$A$5:$C$5,0),0))</f>
        <v/>
      </c>
      <c r="K62" s="589" t="str">
        <f>IF(F62="","",(J62*F62))</f>
        <v/>
      </c>
      <c r="L62" s="474"/>
      <c r="M62" s="508" t="str">
        <f>IF(【5】見・国外講師!M62="","",【5】見・国外講師!M62)</f>
        <v/>
      </c>
    </row>
    <row r="63" spans="2:13" ht="18" customHeight="1">
      <c r="B63" s="699" t="str">
        <f>IF(【5】見・国外講師!B63="","",【5】見・国外講師!B63)</f>
        <v/>
      </c>
      <c r="C63" s="440" t="str">
        <f>IF(【5】見・国外講師!C63="","",【5】見・国外講師!C63)</f>
        <v/>
      </c>
      <c r="D63" s="152" t="s">
        <v>258</v>
      </c>
      <c r="E63" s="441" t="str">
        <f>IF(【5】見・国外講師!E63="","",【5】見・国外講師!E63)</f>
        <v/>
      </c>
      <c r="F63" s="154" t="str">
        <f t="shared" si="10"/>
        <v/>
      </c>
      <c r="G63" s="472" t="str">
        <f>IF(【5】見・国外講師!G63="","",【5】見・国外講師!G63)</f>
        <v/>
      </c>
      <c r="H63" s="472" t="str">
        <f>IF(【5】見・国外講師!H63="","",【5】見・国外講師!H63)</f>
        <v/>
      </c>
      <c r="I63" s="473" t="str">
        <f>IF(【5】見・国外講師!I63="","",【5】見・国外講師!I63)</f>
        <v/>
      </c>
      <c r="J63" s="459" t="str">
        <f>IF(F63="","",VLOOKUP(H63,単価表!$A$5:$C$11,MATCH(I63,単価表!$A$5:$C$5,0),0))</f>
        <v/>
      </c>
      <c r="K63" s="589" t="str">
        <f t="shared" ref="K63:K71" si="11">IF(F63="","",(J63*F63))</f>
        <v/>
      </c>
      <c r="L63" s="474"/>
      <c r="M63" s="508" t="str">
        <f>IF(【5】見・国外講師!M63="","",【5】見・国外講師!M63)</f>
        <v/>
      </c>
    </row>
    <row r="64" spans="2:13" ht="18" customHeight="1">
      <c r="B64" s="699" t="str">
        <f>IF(【5】見・国外講師!B64="","",【5】見・国外講師!B64)</f>
        <v/>
      </c>
      <c r="C64" s="440" t="str">
        <f>IF(【5】見・国外講師!C64="","",【5】見・国外講師!C64)</f>
        <v/>
      </c>
      <c r="D64" s="152" t="s">
        <v>258</v>
      </c>
      <c r="E64" s="441" t="str">
        <f>IF(【5】見・国外講師!E64="","",【5】見・国外講師!E64)</f>
        <v/>
      </c>
      <c r="F64" s="154" t="str">
        <f t="shared" si="10"/>
        <v/>
      </c>
      <c r="G64" s="472" t="str">
        <f>IF(【5】見・国外講師!G64="","",【5】見・国外講師!G64)</f>
        <v/>
      </c>
      <c r="H64" s="472" t="str">
        <f>IF(【5】見・国外講師!H64="","",【5】見・国外講師!H64)</f>
        <v/>
      </c>
      <c r="I64" s="473" t="str">
        <f>IF(【5】見・国外講師!I64="","",【5】見・国外講師!I64)</f>
        <v/>
      </c>
      <c r="J64" s="459" t="str">
        <f>IF(F64="","",VLOOKUP(H64,単価表!$A$5:$C$11,MATCH(I64,単価表!$A$5:$C$5,0),0))</f>
        <v/>
      </c>
      <c r="K64" s="589" t="str">
        <f t="shared" si="11"/>
        <v/>
      </c>
      <c r="L64" s="474"/>
      <c r="M64" s="508" t="str">
        <f>IF(【5】見・国外講師!M64="","",【5】見・国外講師!M64)</f>
        <v/>
      </c>
    </row>
    <row r="65" spans="2:13" ht="18" customHeight="1">
      <c r="B65" s="699" t="str">
        <f>IF(【5】見・国外講師!B65="","",【5】見・国外講師!B65)</f>
        <v/>
      </c>
      <c r="C65" s="440" t="str">
        <f>IF(【5】見・国外講師!C65="","",【5】見・国外講師!C65)</f>
        <v/>
      </c>
      <c r="D65" s="152" t="s">
        <v>258</v>
      </c>
      <c r="E65" s="441" t="str">
        <f>IF(【5】見・国外講師!E65="","",【5】見・国外講師!E65)</f>
        <v/>
      </c>
      <c r="F65" s="154" t="str">
        <f t="shared" si="10"/>
        <v/>
      </c>
      <c r="G65" s="472" t="str">
        <f>IF(【5】見・国外講師!G65="","",【5】見・国外講師!G65)</f>
        <v/>
      </c>
      <c r="H65" s="472" t="str">
        <f>IF(【5】見・国外講師!H65="","",【5】見・国外講師!H65)</f>
        <v/>
      </c>
      <c r="I65" s="473" t="str">
        <f>IF(【5】見・国外講師!I65="","",【5】見・国外講師!I65)</f>
        <v/>
      </c>
      <c r="J65" s="459" t="str">
        <f>IF(F65="","",VLOOKUP(H65,単価表!$A$5:$C$11,MATCH(I65,単価表!$A$5:$C$5,0),0))</f>
        <v/>
      </c>
      <c r="K65" s="589" t="str">
        <f t="shared" si="11"/>
        <v/>
      </c>
      <c r="L65" s="474"/>
      <c r="M65" s="508" t="str">
        <f>IF(【5】見・国外講師!M65="","",【5】見・国外講師!M65)</f>
        <v/>
      </c>
    </row>
    <row r="66" spans="2:13" ht="18" customHeight="1">
      <c r="B66" s="699" t="str">
        <f>IF(【5】見・国外講師!B66="","",【5】見・国外講師!B66)</f>
        <v/>
      </c>
      <c r="C66" s="440" t="str">
        <f>IF(【5】見・国外講師!C66="","",【5】見・国外講師!C66)</f>
        <v/>
      </c>
      <c r="D66" s="152" t="s">
        <v>258</v>
      </c>
      <c r="E66" s="441" t="str">
        <f>IF(【5】見・国外講師!E66="","",【5】見・国外講師!E66)</f>
        <v/>
      </c>
      <c r="F66" s="154" t="str">
        <f t="shared" si="10"/>
        <v/>
      </c>
      <c r="G66" s="472" t="str">
        <f>IF(【5】見・国外講師!G66="","",【5】見・国外講師!G66)</f>
        <v/>
      </c>
      <c r="H66" s="472" t="str">
        <f>IF(【5】見・国外講師!H66="","",【5】見・国外講師!H66)</f>
        <v/>
      </c>
      <c r="I66" s="473" t="str">
        <f>IF(【5】見・国外講師!I66="","",【5】見・国外講師!I66)</f>
        <v/>
      </c>
      <c r="J66" s="459" t="str">
        <f>IF(F66="","",VLOOKUP(H66,単価表!$A$5:$C$11,MATCH(I66,単価表!$A$5:$C$5,0),0))</f>
        <v/>
      </c>
      <c r="K66" s="589" t="str">
        <f t="shared" si="11"/>
        <v/>
      </c>
      <c r="L66" s="474"/>
      <c r="M66" s="508" t="str">
        <f>IF(【5】見・国外講師!M66="","",【5】見・国外講師!M66)</f>
        <v/>
      </c>
    </row>
    <row r="67" spans="2:13" ht="18" customHeight="1">
      <c r="B67" s="699" t="str">
        <f>IF(【5】見・国外講師!B67="","",【5】見・国外講師!B67)</f>
        <v/>
      </c>
      <c r="C67" s="440" t="str">
        <f>IF(【5】見・国外講師!C67="","",【5】見・国外講師!C67)</f>
        <v/>
      </c>
      <c r="D67" s="152" t="s">
        <v>258</v>
      </c>
      <c r="E67" s="441" t="str">
        <f>IF(【5】見・国外講師!E67="","",【5】見・国外講師!E67)</f>
        <v/>
      </c>
      <c r="F67" s="154" t="str">
        <f t="shared" si="10"/>
        <v/>
      </c>
      <c r="G67" s="472" t="str">
        <f>IF(【5】見・国外講師!G67="","",【5】見・国外講師!G67)</f>
        <v/>
      </c>
      <c r="H67" s="472" t="str">
        <f>IF(【5】見・国外講師!H67="","",【5】見・国外講師!H67)</f>
        <v/>
      </c>
      <c r="I67" s="473" t="str">
        <f>IF(【5】見・国外講師!I67="","",【5】見・国外講師!I67)</f>
        <v/>
      </c>
      <c r="J67" s="459" t="str">
        <f>IF(F67="","",VLOOKUP(H67,単価表!$A$5:$C$11,MATCH(I67,単価表!$A$5:$C$5,0),0))</f>
        <v/>
      </c>
      <c r="K67" s="589" t="str">
        <f t="shared" si="11"/>
        <v/>
      </c>
      <c r="L67" s="474"/>
      <c r="M67" s="508" t="str">
        <f>IF(【5】見・国外講師!M67="","",【5】見・国外講師!M67)</f>
        <v/>
      </c>
    </row>
    <row r="68" spans="2:13" ht="18" customHeight="1">
      <c r="B68" s="699" t="str">
        <f>IF(【5】見・国外講師!B68="","",【5】見・国外講師!B68)</f>
        <v/>
      </c>
      <c r="C68" s="440" t="str">
        <f>IF(【5】見・国外講師!C68="","",【5】見・国外講師!C68)</f>
        <v/>
      </c>
      <c r="D68" s="152" t="s">
        <v>258</v>
      </c>
      <c r="E68" s="441" t="str">
        <f>IF(【5】見・国外講師!E68="","",【5】見・国外講師!E68)</f>
        <v/>
      </c>
      <c r="F68" s="154" t="str">
        <f t="shared" si="10"/>
        <v/>
      </c>
      <c r="G68" s="472" t="str">
        <f>IF(【5】見・国外講師!G68="","",【5】見・国外講師!G68)</f>
        <v/>
      </c>
      <c r="H68" s="472" t="str">
        <f>IF(【5】見・国外講師!H68="","",【5】見・国外講師!H68)</f>
        <v/>
      </c>
      <c r="I68" s="473" t="str">
        <f>IF(【5】見・国外講師!I68="","",【5】見・国外講師!I68)</f>
        <v/>
      </c>
      <c r="J68" s="459" t="str">
        <f>IF(F68="","",VLOOKUP(H68,単価表!$A$5:$C$11,MATCH(I68,単価表!$A$5:$C$5,0),0))</f>
        <v/>
      </c>
      <c r="K68" s="589" t="str">
        <f t="shared" si="11"/>
        <v/>
      </c>
      <c r="L68" s="474"/>
      <c r="M68" s="508" t="str">
        <f>IF(【5】見・国外講師!M68="","",【5】見・国外講師!M68)</f>
        <v/>
      </c>
    </row>
    <row r="69" spans="2:13" ht="18" customHeight="1">
      <c r="B69" s="699" t="str">
        <f>IF(【5】見・国外講師!B69="","",【5】見・国外講師!B69)</f>
        <v/>
      </c>
      <c r="C69" s="440" t="str">
        <f>IF(【5】見・国外講師!C69="","",【5】見・国外講師!C69)</f>
        <v/>
      </c>
      <c r="D69" s="152" t="s">
        <v>258</v>
      </c>
      <c r="E69" s="441" t="str">
        <f>IF(【5】見・国外講師!E69="","",【5】見・国外講師!E69)</f>
        <v/>
      </c>
      <c r="F69" s="154" t="str">
        <f t="shared" si="10"/>
        <v/>
      </c>
      <c r="G69" s="472" t="str">
        <f>IF(【5】見・国外講師!G69="","",【5】見・国外講師!G69)</f>
        <v/>
      </c>
      <c r="H69" s="472" t="str">
        <f>IF(【5】見・国外講師!H69="","",【5】見・国外講師!H69)</f>
        <v/>
      </c>
      <c r="I69" s="473" t="str">
        <f>IF(【5】見・国外講師!I69="","",【5】見・国外講師!I69)</f>
        <v/>
      </c>
      <c r="J69" s="459" t="str">
        <f>IF(F69="","",VLOOKUP(H69,単価表!$A$5:$C$11,MATCH(I69,単価表!$A$5:$C$5,0),0))</f>
        <v/>
      </c>
      <c r="K69" s="589" t="str">
        <f t="shared" si="11"/>
        <v/>
      </c>
      <c r="L69" s="474"/>
      <c r="M69" s="508" t="str">
        <f>IF(【5】見・国外講師!M69="","",【5】見・国外講師!M69)</f>
        <v/>
      </c>
    </row>
    <row r="70" spans="2:13" ht="18" customHeight="1">
      <c r="B70" s="699" t="str">
        <f>IF(【5】見・国外講師!B70="","",【5】見・国外講師!B70)</f>
        <v/>
      </c>
      <c r="C70" s="440" t="str">
        <f>IF(【5】見・国外講師!C70="","",【5】見・国外講師!C70)</f>
        <v/>
      </c>
      <c r="D70" s="152" t="s">
        <v>258</v>
      </c>
      <c r="E70" s="441" t="str">
        <f>IF(【5】見・国外講師!E70="","",【5】見・国外講師!E70)</f>
        <v/>
      </c>
      <c r="F70" s="154" t="str">
        <f t="shared" si="10"/>
        <v/>
      </c>
      <c r="G70" s="472" t="str">
        <f>IF(【5】見・国外講師!G70="","",【5】見・国外講師!G70)</f>
        <v/>
      </c>
      <c r="H70" s="472" t="str">
        <f>IF(【5】見・国外講師!H70="","",【5】見・国外講師!H70)</f>
        <v/>
      </c>
      <c r="I70" s="473" t="str">
        <f>IF(【5】見・国外講師!I70="","",【5】見・国外講師!I70)</f>
        <v/>
      </c>
      <c r="J70" s="459" t="str">
        <f>IF(F70="","",VLOOKUP(H70,単価表!$A$5:$C$11,MATCH(I70,単価表!$A$5:$C$5,0),0))</f>
        <v/>
      </c>
      <c r="K70" s="589" t="str">
        <f t="shared" si="11"/>
        <v/>
      </c>
      <c r="L70" s="474"/>
      <c r="M70" s="508" t="str">
        <f>IF(【5】見・国外講師!M70="","",【5】見・国外講師!M70)</f>
        <v/>
      </c>
    </row>
    <row r="71" spans="2:13" ht="18" customHeight="1">
      <c r="B71" s="699" t="str">
        <f>IF(【5】見・国外講師!B71="","",【5】見・国外講師!B71)</f>
        <v/>
      </c>
      <c r="C71" s="440" t="str">
        <f>IF(【5】見・国外講師!C71="","",【5】見・国外講師!C71)</f>
        <v/>
      </c>
      <c r="D71" s="152" t="s">
        <v>258</v>
      </c>
      <c r="E71" s="441" t="str">
        <f>IF(【5】見・国外講師!E71="","",【5】見・国外講師!E71)</f>
        <v/>
      </c>
      <c r="F71" s="154" t="str">
        <f t="shared" si="10"/>
        <v/>
      </c>
      <c r="G71" s="472" t="str">
        <f>IF(【5】見・国外講師!G71="","",【5】見・国外講師!G71)</f>
        <v/>
      </c>
      <c r="H71" s="472" t="str">
        <f>IF(【5】見・国外講師!H71="","",【5】見・国外講師!H71)</f>
        <v/>
      </c>
      <c r="I71" s="473" t="str">
        <f>IF(【5】見・国外講師!I71="","",【5】見・国外講師!I71)</f>
        <v/>
      </c>
      <c r="J71" s="459" t="str">
        <f>IF(F71="","",VLOOKUP(H71,単価表!$A$5:$C$11,MATCH(I71,単価表!$A$5:$C$5,0),0))</f>
        <v/>
      </c>
      <c r="K71" s="589" t="str">
        <f t="shared" si="11"/>
        <v/>
      </c>
      <c r="L71" s="474"/>
      <c r="M71" s="508" t="str">
        <f>IF(【5】見・国外講師!M71="","",【5】見・国外講師!M71)</f>
        <v/>
      </c>
    </row>
    <row r="72" spans="2:13" ht="24" customHeight="1">
      <c r="J72" s="136" t="s">
        <v>320</v>
      </c>
      <c r="K72" s="590">
        <f>SUM(K62:K71)</f>
        <v>0</v>
      </c>
    </row>
    <row r="73" spans="2:13" ht="24" customHeight="1">
      <c r="J73" s="136" t="s">
        <v>321</v>
      </c>
      <c r="K73" s="590">
        <f>SUM(K62:K71)/1.1</f>
        <v>0</v>
      </c>
    </row>
    <row r="74" spans="2:13" ht="24" customHeight="1">
      <c r="J74" s="138"/>
      <c r="K74" s="641"/>
    </row>
    <row r="75" spans="2:13" ht="18" customHeight="1">
      <c r="B75" s="43" t="s">
        <v>363</v>
      </c>
      <c r="L75" s="121"/>
      <c r="M75" s="108" t="s">
        <v>224</v>
      </c>
    </row>
    <row r="76" spans="2:13" s="148" customFormat="1" ht="18" customHeight="1">
      <c r="B76" s="463" t="s">
        <v>273</v>
      </c>
      <c r="C76" s="928" t="s">
        <v>359</v>
      </c>
      <c r="D76" s="928"/>
      <c r="E76" s="928"/>
      <c r="F76" s="473" t="s">
        <v>246</v>
      </c>
      <c r="G76" s="473" t="s">
        <v>333</v>
      </c>
      <c r="H76" s="473" t="s">
        <v>86</v>
      </c>
      <c r="I76" s="473" t="s">
        <v>520</v>
      </c>
      <c r="J76" s="484" t="s">
        <v>361</v>
      </c>
      <c r="K76" s="507" t="s">
        <v>350</v>
      </c>
      <c r="L76" s="473" t="s">
        <v>342</v>
      </c>
      <c r="M76" s="473" t="s">
        <v>518</v>
      </c>
    </row>
    <row r="77" spans="2:13" ht="18" customHeight="1">
      <c r="B77" s="699" t="str">
        <f>IF(【5】見・国外講師!B77="","",【5】見・国外講師!B77)</f>
        <v/>
      </c>
      <c r="C77" s="440" t="str">
        <f>IF(【5】見・国外講師!C77="","",【5】見・国外講師!C77)</f>
        <v/>
      </c>
      <c r="D77" s="152" t="s">
        <v>258</v>
      </c>
      <c r="E77" s="441" t="str">
        <f>IF(【5】見・国外講師!E77="","",【5】見・国外講師!E77)</f>
        <v/>
      </c>
      <c r="F77" s="154" t="str">
        <f t="shared" ref="F77:F86" si="12">IF(C77="","",TIME(HOUR(E77-C77),ROUNDUP(MINUTE(E77-C77)/30,0)*30,0)*24)</f>
        <v/>
      </c>
      <c r="G77" s="472" t="str">
        <f>IF(【5】見・国外講師!G77="","",【5】見・国外講師!G77)</f>
        <v/>
      </c>
      <c r="H77" s="472" t="str">
        <f>IF(【5】見・国外講師!H77="","",【5】見・国外講師!H77)</f>
        <v/>
      </c>
      <c r="I77" s="473" t="str">
        <f>IF(【5】見・国外講師!I77="","",【5】見・国外講師!I77)</f>
        <v/>
      </c>
      <c r="J77" s="459" t="str">
        <f>IF(F77="","",VLOOKUP(H77,単価表!$A$5:$C$11,MATCH(I77,単価表!$A$5:$C$5,0),0)/2)</f>
        <v/>
      </c>
      <c r="K77" s="589" t="str">
        <f>IF(F77="","",(J77*F77))</f>
        <v/>
      </c>
      <c r="L77" s="474"/>
      <c r="M77" s="508" t="str">
        <f>IF(【5】見・国外講師!M77="","",【5】見・国外講師!M77)</f>
        <v/>
      </c>
    </row>
    <row r="78" spans="2:13" ht="18" customHeight="1">
      <c r="B78" s="699" t="str">
        <f>IF(【5】見・国外講師!B78="","",【5】見・国外講師!B78)</f>
        <v/>
      </c>
      <c r="C78" s="440" t="str">
        <f>IF(【5】見・国外講師!C78="","",【5】見・国外講師!C78)</f>
        <v/>
      </c>
      <c r="D78" s="152" t="s">
        <v>258</v>
      </c>
      <c r="E78" s="441" t="str">
        <f>IF(【5】見・国外講師!E78="","",【5】見・国外講師!E78)</f>
        <v/>
      </c>
      <c r="F78" s="154" t="str">
        <f t="shared" si="12"/>
        <v/>
      </c>
      <c r="G78" s="472" t="str">
        <f>IF(【5】見・国外講師!G78="","",【5】見・国外講師!G78)</f>
        <v/>
      </c>
      <c r="H78" s="472" t="str">
        <f>IF(【5】見・国外講師!H78="","",【5】見・国外講師!H78)</f>
        <v/>
      </c>
      <c r="I78" s="473" t="str">
        <f>IF(【5】見・国外講師!I78="","",【5】見・国外講師!I78)</f>
        <v/>
      </c>
      <c r="J78" s="459" t="str">
        <f>IF(F78="","",VLOOKUP(H78,単価表!$A$5:$C$11,MATCH(I78,単価表!$A$5:$C$5,0),0)/2)</f>
        <v/>
      </c>
      <c r="K78" s="589" t="str">
        <f t="shared" ref="K78:K86" si="13">IF(F78="","",(J78*F78))</f>
        <v/>
      </c>
      <c r="L78" s="474"/>
      <c r="M78" s="508" t="str">
        <f>IF(【5】見・国外講師!M78="","",【5】見・国外講師!M78)</f>
        <v/>
      </c>
    </row>
    <row r="79" spans="2:13" ht="18" customHeight="1">
      <c r="B79" s="699" t="str">
        <f>IF(【5】見・国外講師!B79="","",【5】見・国外講師!B79)</f>
        <v/>
      </c>
      <c r="C79" s="440" t="str">
        <f>IF(【5】見・国外講師!C79="","",【5】見・国外講師!C79)</f>
        <v/>
      </c>
      <c r="D79" s="152" t="s">
        <v>258</v>
      </c>
      <c r="E79" s="441" t="str">
        <f>IF(【5】見・国外講師!E79="","",【5】見・国外講師!E79)</f>
        <v/>
      </c>
      <c r="F79" s="154" t="str">
        <f t="shared" si="12"/>
        <v/>
      </c>
      <c r="G79" s="472" t="str">
        <f>IF(【5】見・国外講師!G79="","",【5】見・国外講師!G79)</f>
        <v/>
      </c>
      <c r="H79" s="472" t="str">
        <f>IF(【5】見・国外講師!H79="","",【5】見・国外講師!H79)</f>
        <v/>
      </c>
      <c r="I79" s="473" t="str">
        <f>IF(【5】見・国外講師!I79="","",【5】見・国外講師!I79)</f>
        <v/>
      </c>
      <c r="J79" s="459" t="str">
        <f>IF(F79="","",VLOOKUP(H79,単価表!$A$5:$C$11,MATCH(I79,単価表!$A$5:$C$5,0),0)/2)</f>
        <v/>
      </c>
      <c r="K79" s="589" t="str">
        <f t="shared" si="13"/>
        <v/>
      </c>
      <c r="L79" s="474"/>
      <c r="M79" s="508" t="str">
        <f>IF(【5】見・国外講師!M79="","",【5】見・国外講師!M79)</f>
        <v/>
      </c>
    </row>
    <row r="80" spans="2:13" ht="18" customHeight="1">
      <c r="B80" s="699" t="str">
        <f>IF(【5】見・国外講師!B80="","",【5】見・国外講師!B80)</f>
        <v/>
      </c>
      <c r="C80" s="440" t="str">
        <f>IF(【5】見・国外講師!C80="","",【5】見・国外講師!C80)</f>
        <v/>
      </c>
      <c r="D80" s="152" t="s">
        <v>258</v>
      </c>
      <c r="E80" s="441" t="str">
        <f>IF(【5】見・国外講師!E80="","",【5】見・国外講師!E80)</f>
        <v/>
      </c>
      <c r="F80" s="154" t="str">
        <f t="shared" si="12"/>
        <v/>
      </c>
      <c r="G80" s="472" t="str">
        <f>IF(【5】見・国外講師!G80="","",【5】見・国外講師!G80)</f>
        <v/>
      </c>
      <c r="H80" s="472" t="str">
        <f>IF(【5】見・国外講師!H80="","",【5】見・国外講師!H80)</f>
        <v/>
      </c>
      <c r="I80" s="473" t="str">
        <f>IF(【5】見・国外講師!I80="","",【5】見・国外講師!I80)</f>
        <v/>
      </c>
      <c r="J80" s="459" t="str">
        <f>IF(F80="","",VLOOKUP(H80,単価表!$A$5:$C$11,MATCH(I80,単価表!$A$5:$C$5,0),0)/2)</f>
        <v/>
      </c>
      <c r="K80" s="589" t="str">
        <f t="shared" si="13"/>
        <v/>
      </c>
      <c r="L80" s="474"/>
      <c r="M80" s="508" t="str">
        <f>IF(【5】見・国外講師!M80="","",【5】見・国外講師!M80)</f>
        <v/>
      </c>
    </row>
    <row r="81" spans="2:13" ht="18" customHeight="1">
      <c r="B81" s="699" t="str">
        <f>IF(【5】見・国外講師!B81="","",【5】見・国外講師!B81)</f>
        <v/>
      </c>
      <c r="C81" s="440" t="str">
        <f>IF(【5】見・国外講師!C81="","",【5】見・国外講師!C81)</f>
        <v/>
      </c>
      <c r="D81" s="152" t="s">
        <v>258</v>
      </c>
      <c r="E81" s="441" t="str">
        <f>IF(【5】見・国外講師!E81="","",【5】見・国外講師!E81)</f>
        <v/>
      </c>
      <c r="F81" s="154" t="str">
        <f t="shared" si="12"/>
        <v/>
      </c>
      <c r="G81" s="472" t="str">
        <f>IF(【5】見・国外講師!G81="","",【5】見・国外講師!G81)</f>
        <v/>
      </c>
      <c r="H81" s="472" t="str">
        <f>IF(【5】見・国外講師!H81="","",【5】見・国外講師!H81)</f>
        <v/>
      </c>
      <c r="I81" s="473" t="str">
        <f>IF(【5】見・国外講師!I81="","",【5】見・国外講師!I81)</f>
        <v/>
      </c>
      <c r="J81" s="459" t="str">
        <f>IF(F81="","",VLOOKUP(H81,単価表!$A$5:$C$11,MATCH(I81,単価表!$A$5:$C$5,0),0)/2)</f>
        <v/>
      </c>
      <c r="K81" s="589" t="str">
        <f t="shared" si="13"/>
        <v/>
      </c>
      <c r="L81" s="474"/>
      <c r="M81" s="508" t="str">
        <f>IF(【5】見・国外講師!M81="","",【5】見・国外講師!M81)</f>
        <v/>
      </c>
    </row>
    <row r="82" spans="2:13" ht="18" customHeight="1">
      <c r="B82" s="699" t="str">
        <f>IF(【5】見・国外講師!B82="","",【5】見・国外講師!B82)</f>
        <v/>
      </c>
      <c r="C82" s="440" t="str">
        <f>IF(【5】見・国外講師!C82="","",【5】見・国外講師!C82)</f>
        <v/>
      </c>
      <c r="D82" s="152" t="s">
        <v>258</v>
      </c>
      <c r="E82" s="441" t="str">
        <f>IF(【5】見・国外講師!E82="","",【5】見・国外講師!E82)</f>
        <v/>
      </c>
      <c r="F82" s="154" t="str">
        <f t="shared" si="12"/>
        <v/>
      </c>
      <c r="G82" s="472" t="str">
        <f>IF(【5】見・国外講師!G82="","",【5】見・国外講師!G82)</f>
        <v/>
      </c>
      <c r="H82" s="472" t="str">
        <f>IF(【5】見・国外講師!H82="","",【5】見・国外講師!H82)</f>
        <v/>
      </c>
      <c r="I82" s="473" t="str">
        <f>IF(【5】見・国外講師!I82="","",【5】見・国外講師!I82)</f>
        <v/>
      </c>
      <c r="J82" s="459" t="str">
        <f>IF(F82="","",VLOOKUP(H82,単価表!$A$5:$C$11,MATCH(I82,単価表!$A$5:$C$5,0),0)/2)</f>
        <v/>
      </c>
      <c r="K82" s="589" t="str">
        <f t="shared" si="13"/>
        <v/>
      </c>
      <c r="L82" s="474"/>
      <c r="M82" s="508" t="str">
        <f>IF(【5】見・国外講師!M82="","",【5】見・国外講師!M82)</f>
        <v/>
      </c>
    </row>
    <row r="83" spans="2:13" ht="18" customHeight="1">
      <c r="B83" s="699" t="str">
        <f>IF(【5】見・国外講師!B83="","",【5】見・国外講師!B83)</f>
        <v/>
      </c>
      <c r="C83" s="440" t="str">
        <f>IF(【5】見・国外講師!C83="","",【5】見・国外講師!C83)</f>
        <v/>
      </c>
      <c r="D83" s="152" t="s">
        <v>258</v>
      </c>
      <c r="E83" s="441" t="str">
        <f>IF(【5】見・国外講師!E83="","",【5】見・国外講師!E83)</f>
        <v/>
      </c>
      <c r="F83" s="154" t="str">
        <f t="shared" si="12"/>
        <v/>
      </c>
      <c r="G83" s="472" t="str">
        <f>IF(【5】見・国外講師!G83="","",【5】見・国外講師!G83)</f>
        <v/>
      </c>
      <c r="H83" s="472" t="str">
        <f>IF(【5】見・国外講師!H83="","",【5】見・国外講師!H83)</f>
        <v/>
      </c>
      <c r="I83" s="473" t="str">
        <f>IF(【5】見・国外講師!I83="","",【5】見・国外講師!I83)</f>
        <v/>
      </c>
      <c r="J83" s="459" t="str">
        <f>IF(F83="","",VLOOKUP(H83,単価表!$A$5:$C$11,MATCH(I83,単価表!$A$5:$C$5,0),0)/2)</f>
        <v/>
      </c>
      <c r="K83" s="589" t="str">
        <f t="shared" si="13"/>
        <v/>
      </c>
      <c r="L83" s="474"/>
      <c r="M83" s="508" t="str">
        <f>IF(【5】見・国外講師!M83="","",【5】見・国外講師!M83)</f>
        <v/>
      </c>
    </row>
    <row r="84" spans="2:13" ht="18" customHeight="1">
      <c r="B84" s="699" t="str">
        <f>IF(【5】見・国外講師!B84="","",【5】見・国外講師!B84)</f>
        <v/>
      </c>
      <c r="C84" s="440" t="str">
        <f>IF(【5】見・国外講師!C84="","",【5】見・国外講師!C84)</f>
        <v/>
      </c>
      <c r="D84" s="152" t="s">
        <v>258</v>
      </c>
      <c r="E84" s="441" t="str">
        <f>IF(【5】見・国外講師!E84="","",【5】見・国外講師!E84)</f>
        <v/>
      </c>
      <c r="F84" s="154" t="str">
        <f t="shared" si="12"/>
        <v/>
      </c>
      <c r="G84" s="472" t="str">
        <f>IF(【5】見・国外講師!G84="","",【5】見・国外講師!G84)</f>
        <v/>
      </c>
      <c r="H84" s="472" t="str">
        <f>IF(【5】見・国外講師!H84="","",【5】見・国外講師!H84)</f>
        <v/>
      </c>
      <c r="I84" s="473" t="str">
        <f>IF(【5】見・国外講師!I84="","",【5】見・国外講師!I84)</f>
        <v/>
      </c>
      <c r="J84" s="459" t="str">
        <f>IF(F84="","",VLOOKUP(H84,単価表!$A$5:$C$11,MATCH(I84,単価表!$A$5:$C$5,0),0)/2)</f>
        <v/>
      </c>
      <c r="K84" s="589" t="str">
        <f t="shared" si="13"/>
        <v/>
      </c>
      <c r="L84" s="474"/>
      <c r="M84" s="508" t="str">
        <f>IF(【5】見・国外講師!M84="","",【5】見・国外講師!M84)</f>
        <v/>
      </c>
    </row>
    <row r="85" spans="2:13" ht="18" customHeight="1">
      <c r="B85" s="699" t="str">
        <f>IF(【5】見・国外講師!B85="","",【5】見・国外講師!B85)</f>
        <v/>
      </c>
      <c r="C85" s="440" t="str">
        <f>IF(【5】見・国外講師!C85="","",【5】見・国外講師!C85)</f>
        <v/>
      </c>
      <c r="D85" s="152" t="s">
        <v>258</v>
      </c>
      <c r="E85" s="441" t="str">
        <f>IF(【5】見・国外講師!E85="","",【5】見・国外講師!E85)</f>
        <v/>
      </c>
      <c r="F85" s="154" t="str">
        <f t="shared" si="12"/>
        <v/>
      </c>
      <c r="G85" s="472" t="str">
        <f>IF(【5】見・国外講師!G85="","",【5】見・国外講師!G85)</f>
        <v/>
      </c>
      <c r="H85" s="472" t="str">
        <f>IF(【5】見・国外講師!H85="","",【5】見・国外講師!H85)</f>
        <v/>
      </c>
      <c r="I85" s="473" t="str">
        <f>IF(【5】見・国外講師!I85="","",【5】見・国外講師!I85)</f>
        <v/>
      </c>
      <c r="J85" s="459" t="str">
        <f>IF(F85="","",VLOOKUP(H85,単価表!$A$5:$C$11,MATCH(I85,単価表!$A$5:$C$5,0),0)/2)</f>
        <v/>
      </c>
      <c r="K85" s="589" t="str">
        <f t="shared" si="13"/>
        <v/>
      </c>
      <c r="L85" s="474"/>
      <c r="M85" s="508" t="str">
        <f>IF(【5】見・国外講師!M85="","",【5】見・国外講師!M85)</f>
        <v/>
      </c>
    </row>
    <row r="86" spans="2:13" ht="18" customHeight="1">
      <c r="B86" s="699" t="str">
        <f>IF(【5】見・国外講師!B86="","",【5】見・国外講師!B86)</f>
        <v/>
      </c>
      <c r="C86" s="440" t="str">
        <f>IF(【5】見・国外講師!C86="","",【5】見・国外講師!C86)</f>
        <v/>
      </c>
      <c r="D86" s="152" t="s">
        <v>258</v>
      </c>
      <c r="E86" s="441" t="str">
        <f>IF(【5】見・国外講師!E86="","",【5】見・国外講師!E86)</f>
        <v/>
      </c>
      <c r="F86" s="154" t="str">
        <f t="shared" si="12"/>
        <v/>
      </c>
      <c r="G86" s="472" t="str">
        <f>IF(【5】見・国外講師!G86="","",【5】見・国外講師!G86)</f>
        <v/>
      </c>
      <c r="H86" s="472" t="str">
        <f>IF(【5】見・国外講師!H86="","",【5】見・国外講師!H86)</f>
        <v/>
      </c>
      <c r="I86" s="473" t="str">
        <f>IF(【5】見・国外講師!I86="","",【5】見・国外講師!I86)</f>
        <v/>
      </c>
      <c r="J86" s="459" t="str">
        <f>IF(F86="","",VLOOKUP(H86,単価表!$A$5:$C$11,MATCH(I86,単価表!$A$5:$C$5,0),0)/2)</f>
        <v/>
      </c>
      <c r="K86" s="589" t="str">
        <f t="shared" si="13"/>
        <v/>
      </c>
      <c r="L86" s="474"/>
      <c r="M86" s="508" t="str">
        <f>IF(【5】見・国外講師!M86="","",【5】見・国外講師!M86)</f>
        <v/>
      </c>
    </row>
    <row r="87" spans="2:13" ht="24" customHeight="1">
      <c r="J87" s="136" t="s">
        <v>320</v>
      </c>
      <c r="K87" s="590">
        <f>SUM(K77:K86)</f>
        <v>0</v>
      </c>
    </row>
    <row r="88" spans="2:13" ht="24" customHeight="1">
      <c r="J88" s="136" t="s">
        <v>321</v>
      </c>
      <c r="K88" s="590">
        <f>SUM(K77:K86)/1.1</f>
        <v>0</v>
      </c>
    </row>
    <row r="89" spans="2:13" ht="24" customHeight="1">
      <c r="J89" s="138"/>
      <c r="K89" s="641"/>
    </row>
    <row r="90" spans="2:13" ht="18" customHeight="1">
      <c r="B90" s="43" t="s">
        <v>364</v>
      </c>
      <c r="L90" s="121"/>
      <c r="M90" s="108" t="s">
        <v>224</v>
      </c>
    </row>
    <row r="91" spans="2:13" s="148" customFormat="1" ht="18" customHeight="1">
      <c r="B91" s="463" t="s">
        <v>273</v>
      </c>
      <c r="C91" s="928" t="s">
        <v>359</v>
      </c>
      <c r="D91" s="928"/>
      <c r="E91" s="928"/>
      <c r="F91" s="592"/>
      <c r="G91" s="473" t="s">
        <v>333</v>
      </c>
      <c r="H91" s="473" t="s">
        <v>250</v>
      </c>
      <c r="I91" s="473" t="s">
        <v>103</v>
      </c>
      <c r="J91" s="484" t="s">
        <v>361</v>
      </c>
      <c r="K91" s="507" t="s">
        <v>350</v>
      </c>
      <c r="L91" s="473" t="s">
        <v>342</v>
      </c>
      <c r="M91" s="473" t="s">
        <v>518</v>
      </c>
    </row>
    <row r="92" spans="2:13" ht="18" customHeight="1">
      <c r="B92" s="699" t="str">
        <f>IF(【5】見・国外講師!B92="","",【5】見・国外講師!B92)</f>
        <v/>
      </c>
      <c r="C92" s="440" t="str">
        <f>IF(【5】見・国外講師!C92="","",【5】見・国外講師!C92)</f>
        <v/>
      </c>
      <c r="D92" s="152" t="s">
        <v>258</v>
      </c>
      <c r="E92" s="441" t="str">
        <f>IF(【5】見・国外講師!E92="","",【5】見・国外講師!E92)</f>
        <v/>
      </c>
      <c r="F92" s="684"/>
      <c r="G92" s="472" t="str">
        <f>IF(【5】見・国外講師!G92="","",【5】見・国外講師!G92)</f>
        <v/>
      </c>
      <c r="H92" s="700" t="str">
        <f>IF(【5】見・国外講師!H92="","",【5】見・国外講師!H92)</f>
        <v/>
      </c>
      <c r="I92" s="473" t="str">
        <f>IF(【5】見・国外講師!I92="","",【5】見・国外講師!I92)</f>
        <v/>
      </c>
      <c r="J92" s="471" t="str">
        <f>IF(H92="","",IF($I92="日","1,500",IF($I92="外","5,500")))</f>
        <v/>
      </c>
      <c r="K92" s="589" t="str">
        <f>IF(H92="","",(J92*H92))</f>
        <v/>
      </c>
      <c r="L92" s="474"/>
      <c r="M92" s="508" t="str">
        <f>IF(【5】見・国外講師!M92="","",【5】見・国外講師!M92)</f>
        <v/>
      </c>
    </row>
    <row r="93" spans="2:13" ht="18" customHeight="1">
      <c r="B93" s="699" t="str">
        <f>IF(【5】見・国外講師!B93="","",【5】見・国外講師!B93)</f>
        <v/>
      </c>
      <c r="C93" s="440" t="str">
        <f>IF(【5】見・国外講師!C93="","",【5】見・国外講師!C93)</f>
        <v/>
      </c>
      <c r="D93" s="152" t="s">
        <v>258</v>
      </c>
      <c r="E93" s="441" t="str">
        <f>IF(【5】見・国外講師!E93="","",【5】見・国外講師!E93)</f>
        <v/>
      </c>
      <c r="F93" s="684"/>
      <c r="G93" s="472" t="str">
        <f>IF(【5】見・国外講師!G93="","",【5】見・国外講師!G93)</f>
        <v/>
      </c>
      <c r="H93" s="700" t="str">
        <f>IF(【5】見・国外講師!H93="","",【5】見・国外講師!H93)</f>
        <v/>
      </c>
      <c r="I93" s="473" t="str">
        <f>IF(【5】見・国外講師!I93="","",【5】見・国外講師!I93)</f>
        <v/>
      </c>
      <c r="J93" s="471" t="str">
        <f t="shared" ref="J93:J101" si="14">IF(H93="","",IF($I93="日","1,500",IF($I93="外","5,500")))</f>
        <v/>
      </c>
      <c r="K93" s="589" t="str">
        <f t="shared" ref="K93:K101" si="15">IF(H93="","",(J93*H93))</f>
        <v/>
      </c>
      <c r="L93" s="474"/>
      <c r="M93" s="508" t="str">
        <f>IF(【5】見・国外講師!M93="","",【5】見・国外講師!M93)</f>
        <v/>
      </c>
    </row>
    <row r="94" spans="2:13" ht="18" customHeight="1">
      <c r="B94" s="699" t="str">
        <f>IF(【5】見・国外講師!B94="","",【5】見・国外講師!B94)</f>
        <v/>
      </c>
      <c r="C94" s="440" t="str">
        <f>IF(【5】見・国外講師!C94="","",【5】見・国外講師!C94)</f>
        <v/>
      </c>
      <c r="D94" s="152" t="s">
        <v>258</v>
      </c>
      <c r="E94" s="441" t="str">
        <f>IF(【5】見・国外講師!E94="","",【5】見・国外講師!E94)</f>
        <v/>
      </c>
      <c r="F94" s="684"/>
      <c r="G94" s="472" t="str">
        <f>IF(【5】見・国外講師!G94="","",【5】見・国外講師!G94)</f>
        <v/>
      </c>
      <c r="H94" s="700" t="str">
        <f>IF(【5】見・国外講師!H94="","",【5】見・国外講師!H94)</f>
        <v/>
      </c>
      <c r="I94" s="473" t="str">
        <f>IF(【5】見・国外講師!I94="","",【5】見・国外講師!I94)</f>
        <v/>
      </c>
      <c r="J94" s="471" t="str">
        <f t="shared" si="14"/>
        <v/>
      </c>
      <c r="K94" s="589" t="str">
        <f t="shared" si="15"/>
        <v/>
      </c>
      <c r="L94" s="474"/>
      <c r="M94" s="508" t="str">
        <f>IF(【5】見・国外講師!M94="","",【5】見・国外講師!M94)</f>
        <v/>
      </c>
    </row>
    <row r="95" spans="2:13" ht="18" customHeight="1">
      <c r="B95" s="699" t="str">
        <f>IF(【5】見・国外講師!B95="","",【5】見・国外講師!B95)</f>
        <v/>
      </c>
      <c r="C95" s="440" t="str">
        <f>IF(【5】見・国外講師!C95="","",【5】見・国外講師!C95)</f>
        <v/>
      </c>
      <c r="D95" s="152" t="s">
        <v>258</v>
      </c>
      <c r="E95" s="441" t="str">
        <f>IF(【5】見・国外講師!E95="","",【5】見・国外講師!E95)</f>
        <v/>
      </c>
      <c r="F95" s="684"/>
      <c r="G95" s="472" t="str">
        <f>IF(【5】見・国外講師!G95="","",【5】見・国外講師!G95)</f>
        <v/>
      </c>
      <c r="H95" s="700" t="str">
        <f>IF(【5】見・国外講師!H95="","",【5】見・国外講師!H95)</f>
        <v/>
      </c>
      <c r="I95" s="473" t="str">
        <f>IF(【5】見・国外講師!I95="","",【5】見・国外講師!I95)</f>
        <v/>
      </c>
      <c r="J95" s="471" t="str">
        <f t="shared" si="14"/>
        <v/>
      </c>
      <c r="K95" s="589" t="str">
        <f t="shared" si="15"/>
        <v/>
      </c>
      <c r="L95" s="474"/>
      <c r="M95" s="508" t="str">
        <f>IF(【5】見・国外講師!M95="","",【5】見・国外講師!M95)</f>
        <v/>
      </c>
    </row>
    <row r="96" spans="2:13" ht="18" customHeight="1">
      <c r="B96" s="699" t="str">
        <f>IF(【5】見・国外講師!B96="","",【5】見・国外講師!B96)</f>
        <v/>
      </c>
      <c r="C96" s="440" t="str">
        <f>IF(【5】見・国外講師!C96="","",【5】見・国外講師!C96)</f>
        <v/>
      </c>
      <c r="D96" s="152" t="s">
        <v>258</v>
      </c>
      <c r="E96" s="441" t="str">
        <f>IF(【5】見・国外講師!E96="","",【5】見・国外講師!E96)</f>
        <v/>
      </c>
      <c r="F96" s="684"/>
      <c r="G96" s="472" t="str">
        <f>IF(【5】見・国外講師!G96="","",【5】見・国外講師!G96)</f>
        <v/>
      </c>
      <c r="H96" s="700" t="str">
        <f>IF(【5】見・国外講師!H96="","",【5】見・国外講師!H96)</f>
        <v/>
      </c>
      <c r="I96" s="473" t="str">
        <f>IF(【5】見・国外講師!I96="","",【5】見・国外講師!I96)</f>
        <v/>
      </c>
      <c r="J96" s="471" t="str">
        <f t="shared" si="14"/>
        <v/>
      </c>
      <c r="K96" s="589" t="str">
        <f t="shared" si="15"/>
        <v/>
      </c>
      <c r="L96" s="474"/>
      <c r="M96" s="508" t="str">
        <f>IF(【5】見・国外講師!M96="","",【5】見・国外講師!M96)</f>
        <v/>
      </c>
    </row>
    <row r="97" spans="2:13" ht="18" customHeight="1">
      <c r="B97" s="699" t="str">
        <f>IF(【5】見・国外講師!B97="","",【5】見・国外講師!B97)</f>
        <v/>
      </c>
      <c r="C97" s="440" t="str">
        <f>IF(【5】見・国外講師!C97="","",【5】見・国外講師!C97)</f>
        <v/>
      </c>
      <c r="D97" s="152" t="s">
        <v>258</v>
      </c>
      <c r="E97" s="441" t="str">
        <f>IF(【5】見・国外講師!E97="","",【5】見・国外講師!E97)</f>
        <v/>
      </c>
      <c r="F97" s="684"/>
      <c r="G97" s="472" t="str">
        <f>IF(【5】見・国外講師!G97="","",【5】見・国外講師!G97)</f>
        <v/>
      </c>
      <c r="H97" s="700" t="str">
        <f>IF(【5】見・国外講師!H97="","",【5】見・国外講師!H97)</f>
        <v/>
      </c>
      <c r="I97" s="473" t="str">
        <f>IF(【5】見・国外講師!I97="","",【5】見・国外講師!I97)</f>
        <v/>
      </c>
      <c r="J97" s="471" t="str">
        <f t="shared" si="14"/>
        <v/>
      </c>
      <c r="K97" s="589" t="str">
        <f t="shared" si="15"/>
        <v/>
      </c>
      <c r="L97" s="474"/>
      <c r="M97" s="508" t="str">
        <f>IF(【5】見・国外講師!M97="","",【5】見・国外講師!M97)</f>
        <v/>
      </c>
    </row>
    <row r="98" spans="2:13" ht="18" customHeight="1">
      <c r="B98" s="699" t="str">
        <f>IF(【5】見・国外講師!B98="","",【5】見・国外講師!B98)</f>
        <v/>
      </c>
      <c r="C98" s="440" t="str">
        <f>IF(【5】見・国外講師!C98="","",【5】見・国外講師!C98)</f>
        <v/>
      </c>
      <c r="D98" s="152" t="s">
        <v>258</v>
      </c>
      <c r="E98" s="441" t="str">
        <f>IF(【5】見・国外講師!E98="","",【5】見・国外講師!E98)</f>
        <v/>
      </c>
      <c r="F98" s="684"/>
      <c r="G98" s="472" t="str">
        <f>IF(【5】見・国外講師!G98="","",【5】見・国外講師!G98)</f>
        <v/>
      </c>
      <c r="H98" s="700" t="str">
        <f>IF(【5】見・国外講師!H98="","",【5】見・国外講師!H98)</f>
        <v/>
      </c>
      <c r="I98" s="473" t="str">
        <f>IF(【5】見・国外講師!I98="","",【5】見・国外講師!I98)</f>
        <v/>
      </c>
      <c r="J98" s="471" t="str">
        <f t="shared" si="14"/>
        <v/>
      </c>
      <c r="K98" s="589" t="str">
        <f t="shared" si="15"/>
        <v/>
      </c>
      <c r="L98" s="474"/>
      <c r="M98" s="508" t="str">
        <f>IF(【5】見・国外講師!M98="","",【5】見・国外講師!M98)</f>
        <v/>
      </c>
    </row>
    <row r="99" spans="2:13" ht="18" customHeight="1">
      <c r="B99" s="699" t="str">
        <f>IF(【5】見・国外講師!B99="","",【5】見・国外講師!B99)</f>
        <v/>
      </c>
      <c r="C99" s="440" t="str">
        <f>IF(【5】見・国外講師!C99="","",【5】見・国外講師!C99)</f>
        <v/>
      </c>
      <c r="D99" s="152" t="s">
        <v>258</v>
      </c>
      <c r="E99" s="441" t="str">
        <f>IF(【5】見・国外講師!E99="","",【5】見・国外講師!E99)</f>
        <v/>
      </c>
      <c r="F99" s="684"/>
      <c r="G99" s="472" t="str">
        <f>IF(【5】見・国外講師!G99="","",【5】見・国外講師!G99)</f>
        <v/>
      </c>
      <c r="H99" s="700" t="str">
        <f>IF(【5】見・国外講師!H99="","",【5】見・国外講師!H99)</f>
        <v/>
      </c>
      <c r="I99" s="473" t="str">
        <f>IF(【5】見・国外講師!I99="","",【5】見・国外講師!I99)</f>
        <v/>
      </c>
      <c r="J99" s="471" t="str">
        <f t="shared" si="14"/>
        <v/>
      </c>
      <c r="K99" s="589" t="str">
        <f t="shared" si="15"/>
        <v/>
      </c>
      <c r="L99" s="474"/>
      <c r="M99" s="508" t="str">
        <f>IF(【5】見・国外講師!M99="","",【5】見・国外講師!M99)</f>
        <v/>
      </c>
    </row>
    <row r="100" spans="2:13" ht="18" customHeight="1">
      <c r="B100" s="699" t="str">
        <f>IF(【5】見・国外講師!B100="","",【5】見・国外講師!B100)</f>
        <v/>
      </c>
      <c r="C100" s="440" t="str">
        <f>IF(【5】見・国外講師!C100="","",【5】見・国外講師!C100)</f>
        <v/>
      </c>
      <c r="D100" s="152" t="s">
        <v>258</v>
      </c>
      <c r="E100" s="441" t="str">
        <f>IF(【5】見・国外講師!E100="","",【5】見・国外講師!E100)</f>
        <v/>
      </c>
      <c r="F100" s="684"/>
      <c r="G100" s="472" t="str">
        <f>IF(【5】見・国外講師!G100="","",【5】見・国外講師!G100)</f>
        <v/>
      </c>
      <c r="H100" s="700" t="str">
        <f>IF(【5】見・国外講師!H100="","",【5】見・国外講師!H100)</f>
        <v/>
      </c>
      <c r="I100" s="473" t="str">
        <f>IF(【5】見・国外講師!I100="","",【5】見・国外講師!I100)</f>
        <v/>
      </c>
      <c r="J100" s="471" t="str">
        <f t="shared" si="14"/>
        <v/>
      </c>
      <c r="K100" s="589" t="str">
        <f t="shared" si="15"/>
        <v/>
      </c>
      <c r="L100" s="474"/>
      <c r="M100" s="508" t="str">
        <f>IF(【5】見・国外講師!M100="","",【5】見・国外講師!M100)</f>
        <v/>
      </c>
    </row>
    <row r="101" spans="2:13" ht="18" customHeight="1">
      <c r="B101" s="699" t="str">
        <f>IF(【5】見・国外講師!B101="","",【5】見・国外講師!B101)</f>
        <v/>
      </c>
      <c r="C101" s="440" t="str">
        <f>IF(【5】見・国外講師!C101="","",【5】見・国外講師!C101)</f>
        <v/>
      </c>
      <c r="D101" s="152" t="s">
        <v>258</v>
      </c>
      <c r="E101" s="441" t="str">
        <f>IF(【5】見・国外講師!E101="","",【5】見・国外講師!E101)</f>
        <v/>
      </c>
      <c r="F101" s="684"/>
      <c r="G101" s="472" t="str">
        <f>IF(【5】見・国外講師!G101="","",【5】見・国外講師!G101)</f>
        <v/>
      </c>
      <c r="H101" s="700" t="str">
        <f>IF(【5】見・国外講師!H101="","",【5】見・国外講師!H101)</f>
        <v/>
      </c>
      <c r="I101" s="473" t="str">
        <f>IF(【5】見・国外講師!I101="","",【5】見・国外講師!I101)</f>
        <v/>
      </c>
      <c r="J101" s="471" t="str">
        <f t="shared" si="14"/>
        <v/>
      </c>
      <c r="K101" s="589" t="str">
        <f t="shared" si="15"/>
        <v/>
      </c>
      <c r="L101" s="474"/>
      <c r="M101" s="508" t="str">
        <f>IF(【5】見・国外講師!M101="","",【5】見・国外講師!M101)</f>
        <v/>
      </c>
    </row>
    <row r="102" spans="2:13" ht="24" customHeight="1">
      <c r="J102" s="136" t="s">
        <v>320</v>
      </c>
      <c r="K102" s="590">
        <f>SUM(K92:K101)</f>
        <v>0</v>
      </c>
    </row>
    <row r="103" spans="2:13" ht="24" customHeight="1">
      <c r="J103" s="136" t="s">
        <v>321</v>
      </c>
      <c r="K103" s="590">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sheetPr>
  <dimension ref="B1:Z233"/>
  <sheetViews>
    <sheetView showGridLines="0" view="pageBreakPreview" topLeftCell="A179" zoomScale="80" zoomScaleNormal="100" zoomScaleSheetLayoutView="80" workbookViewId="0">
      <selection activeCell="C205" sqref="C205:E205"/>
    </sheetView>
  </sheetViews>
  <sheetFormatPr defaultColWidth="7" defaultRowHeight="13.5"/>
  <cols>
    <col min="1" max="1" width="70.25" style="155" customWidth="1"/>
    <col min="2" max="2" width="11.625" style="155" customWidth="1"/>
    <col min="3" max="3" width="13.125" style="155" customWidth="1"/>
    <col min="4" max="4" width="24" style="158" customWidth="1"/>
    <col min="5" max="5" width="37.875" style="155" customWidth="1"/>
    <col min="6" max="6" width="11.125" style="155" customWidth="1"/>
    <col min="7" max="7" width="11.75" style="155" customWidth="1"/>
    <col min="8" max="8" width="13.875" style="155" bestFit="1" customWidth="1"/>
    <col min="9" max="9" width="12.5" style="155" customWidth="1"/>
    <col min="10" max="10" width="8.875" style="156" customWidth="1"/>
    <col min="11" max="11" width="12.625" style="159" customWidth="1"/>
    <col min="12" max="16384" width="7" style="155"/>
  </cols>
  <sheetData>
    <row r="1" spans="2:26" ht="16.5" customHeight="1">
      <c r="B1" s="263"/>
      <c r="C1" s="156"/>
      <c r="D1" s="157"/>
      <c r="E1" s="157"/>
      <c r="G1" s="156"/>
      <c r="I1" s="263"/>
      <c r="K1" s="108" t="s">
        <v>521</v>
      </c>
    </row>
    <row r="2" spans="2:26" ht="16.5" customHeight="1">
      <c r="B2" s="329" t="s">
        <v>366</v>
      </c>
      <c r="C2" s="252"/>
      <c r="D2" s="157"/>
      <c r="E2" s="157"/>
      <c r="G2" s="156"/>
    </row>
    <row r="3" spans="2:26" ht="16.5" customHeight="1">
      <c r="B3" s="159" t="s">
        <v>367</v>
      </c>
      <c r="C3" s="159"/>
      <c r="D3" s="157"/>
      <c r="E3" s="157"/>
      <c r="G3" s="156"/>
      <c r="K3" s="108" t="s">
        <v>224</v>
      </c>
    </row>
    <row r="4" spans="2:26" ht="32.25" customHeight="1">
      <c r="B4" s="485" t="s">
        <v>273</v>
      </c>
      <c r="C4" s="964" t="s">
        <v>368</v>
      </c>
      <c r="D4" s="965"/>
      <c r="E4" s="485" t="s">
        <v>369</v>
      </c>
      <c r="F4" s="591" t="s">
        <v>522</v>
      </c>
      <c r="G4" s="513" t="s">
        <v>370</v>
      </c>
      <c r="H4" s="642" t="s">
        <v>371</v>
      </c>
      <c r="I4" s="642" t="s">
        <v>372</v>
      </c>
      <c r="J4" s="643" t="s">
        <v>373</v>
      </c>
      <c r="K4" s="537" t="s">
        <v>289</v>
      </c>
    </row>
    <row r="5" spans="2:26" ht="19.5" customHeight="1">
      <c r="B5" s="701" t="str">
        <f>IF(【6】見・諸経費!B5="","",【6】見・諸経費!B5)</f>
        <v/>
      </c>
      <c r="C5" s="1110" t="str">
        <f>IF(【6】見・諸経費!C5="","",【6】見・諸経費!C5)</f>
        <v/>
      </c>
      <c r="D5" s="1110"/>
      <c r="E5" s="646" t="str">
        <f>IF(【6】見・諸経費!E5="","",【6】見・諸経費!E5)</f>
        <v/>
      </c>
      <c r="F5" s="493" t="str">
        <f>IF(【6】見・諸経費!F5="","",【6】見・諸経費!F5)</f>
        <v/>
      </c>
      <c r="G5" s="647" t="str">
        <f>IF(【6】見・諸経費!G5="","",【6】見・諸経費!G5)</f>
        <v/>
      </c>
      <c r="H5" s="648" t="str">
        <f>IF(【6】見・諸経費!H5="","",【6】見・諸経費!H5)</f>
        <v/>
      </c>
      <c r="I5" s="649" t="str">
        <f>IFERROR(ROUND(IF(G5="","",IF(G5="8%税込",F5*H5/1.08,IF(G5="10%税込",F5*H5/1.1,IF(G5="税抜",F5*H5)))),0),"")</f>
        <v/>
      </c>
      <c r="J5" s="650"/>
      <c r="K5" s="651" t="str">
        <f>IF(【6】見・諸経費!K5="","",【6】見・諸経費!K5)</f>
        <v/>
      </c>
    </row>
    <row r="6" spans="2:26" ht="19.5" customHeight="1">
      <c r="B6" s="701" t="str">
        <f>IF(【6】見・諸経費!B6="","",【6】見・諸経費!B6)</f>
        <v/>
      </c>
      <c r="C6" s="1110" t="str">
        <f>IF(【6】見・諸経費!C6="","",【6】見・諸経費!C6)</f>
        <v/>
      </c>
      <c r="D6" s="1110"/>
      <c r="E6" s="646" t="str">
        <f>IF(【6】見・諸経費!E6="","",【6】見・諸経費!E6)</f>
        <v/>
      </c>
      <c r="F6" s="493" t="str">
        <f>IF(【6】見・諸経費!F6="","",【6】見・諸経費!F6)</f>
        <v/>
      </c>
      <c r="G6" s="647" t="str">
        <f>IF(【6】見・諸経費!G6="","",【6】見・諸経費!G6)</f>
        <v/>
      </c>
      <c r="H6" s="648" t="str">
        <f>IF(【6】見・諸経費!H6="","",【6】見・諸経費!H6)</f>
        <v/>
      </c>
      <c r="I6" s="649" t="str">
        <f t="shared" ref="I6:I34" si="0">IFERROR(ROUND(IF(G6="","",IF(G6="8%税込",F6*H6/1.08,IF(G6="10%税込",F6*H6/1.1,IF(G6="税抜",F6*H6)))),0),"")</f>
        <v/>
      </c>
      <c r="J6" s="650"/>
      <c r="K6" s="651" t="str">
        <f>IF(【6】見・諸経費!K6="","",【6】見・諸経費!K6)</f>
        <v/>
      </c>
    </row>
    <row r="7" spans="2:26" ht="19.5" customHeight="1">
      <c r="B7" s="701" t="str">
        <f>IF(【6】見・諸経費!B7="","",【6】見・諸経費!B7)</f>
        <v/>
      </c>
      <c r="C7" s="1110" t="str">
        <f>IF(【6】見・諸経費!C7="","",【6】見・諸経費!C7)</f>
        <v/>
      </c>
      <c r="D7" s="1110"/>
      <c r="E7" s="646" t="str">
        <f>IF(【6】見・諸経費!E7="","",【6】見・諸経費!E7)</f>
        <v/>
      </c>
      <c r="F7" s="493" t="str">
        <f>IF(【6】見・諸経費!F7="","",【6】見・諸経費!F7)</f>
        <v/>
      </c>
      <c r="G7" s="647" t="str">
        <f>IF(【6】見・諸経費!G7="","",【6】見・諸経費!G7)</f>
        <v/>
      </c>
      <c r="H7" s="648" t="str">
        <f>IF(【6】見・諸経費!H7="","",【6】見・諸経費!H7)</f>
        <v/>
      </c>
      <c r="I7" s="649" t="str">
        <f t="shared" si="0"/>
        <v/>
      </c>
      <c r="J7" s="650"/>
      <c r="K7" s="651" t="str">
        <f>IF(【6】見・諸経費!K7="","",【6】見・諸経費!K7)</f>
        <v/>
      </c>
    </row>
    <row r="8" spans="2:26" ht="19.5" customHeight="1">
      <c r="B8" s="701" t="str">
        <f>IF(【6】見・諸経費!B8="","",【6】見・諸経費!B8)</f>
        <v/>
      </c>
      <c r="C8" s="1110" t="str">
        <f>IF(【6】見・諸経費!C8="","",【6】見・諸経費!C8)</f>
        <v/>
      </c>
      <c r="D8" s="1110"/>
      <c r="E8" s="646" t="str">
        <f>IF(【6】見・諸経費!E8="","",【6】見・諸経費!E8)</f>
        <v/>
      </c>
      <c r="F8" s="493" t="str">
        <f>IF(【6】見・諸経費!F8="","",【6】見・諸経費!F8)</f>
        <v/>
      </c>
      <c r="G8" s="647" t="str">
        <f>IF(【6】見・諸経費!G8="","",【6】見・諸経費!G8)</f>
        <v/>
      </c>
      <c r="H8" s="648" t="str">
        <f>IF(【6】見・諸経費!H8="","",【6】見・諸経費!H8)</f>
        <v/>
      </c>
      <c r="I8" s="649" t="str">
        <f t="shared" si="0"/>
        <v/>
      </c>
      <c r="J8" s="650"/>
      <c r="K8" s="651" t="str">
        <f>IF(【6】見・諸経費!K8="","",【6】見・諸経費!K8)</f>
        <v/>
      </c>
    </row>
    <row r="9" spans="2:26" ht="19.5" customHeight="1">
      <c r="B9" s="701" t="str">
        <f>IF(【6】見・諸経費!B9="","",【6】見・諸経費!B9)</f>
        <v/>
      </c>
      <c r="C9" s="1110" t="str">
        <f>IF(【6】見・諸経費!C9="","",【6】見・諸経費!C9)</f>
        <v/>
      </c>
      <c r="D9" s="1110"/>
      <c r="E9" s="646" t="str">
        <f>IF(【6】見・諸経費!E9="","",【6】見・諸経費!E9)</f>
        <v/>
      </c>
      <c r="F9" s="493" t="str">
        <f>IF(【6】見・諸経費!F9="","",【6】見・諸経費!F9)</f>
        <v/>
      </c>
      <c r="G9" s="647" t="str">
        <f>IF(【6】見・諸経費!G9="","",【6】見・諸経費!G9)</f>
        <v/>
      </c>
      <c r="H9" s="648" t="str">
        <f>IF(【6】見・諸経費!H9="","",【6】見・諸経費!H9)</f>
        <v/>
      </c>
      <c r="I9" s="649" t="str">
        <f t="shared" si="0"/>
        <v/>
      </c>
      <c r="J9" s="650"/>
      <c r="K9" s="651" t="str">
        <f>IF(【6】見・諸経費!K9="","",【6】見・諸経費!K9)</f>
        <v/>
      </c>
    </row>
    <row r="10" spans="2:26" ht="19.5" customHeight="1">
      <c r="B10" s="701" t="str">
        <f>IF(【6】見・諸経費!B10="","",【6】見・諸経費!B10)</f>
        <v/>
      </c>
      <c r="C10" s="1110" t="str">
        <f>IF(【6】見・諸経費!C10="","",【6】見・諸経費!C10)</f>
        <v/>
      </c>
      <c r="D10" s="1110"/>
      <c r="E10" s="646" t="str">
        <f>IF(【6】見・諸経費!E10="","",【6】見・諸経費!E10)</f>
        <v/>
      </c>
      <c r="F10" s="493" t="str">
        <f>IF(【6】見・諸経費!F10="","",【6】見・諸経費!F10)</f>
        <v/>
      </c>
      <c r="G10" s="647" t="str">
        <f>IF(【6】見・諸経費!G10="","",【6】見・諸経費!G10)</f>
        <v/>
      </c>
      <c r="H10" s="648" t="str">
        <f>IF(【6】見・諸経費!H10="","",【6】見・諸経費!H10)</f>
        <v/>
      </c>
      <c r="I10" s="649" t="str">
        <f t="shared" si="0"/>
        <v/>
      </c>
      <c r="J10" s="650"/>
      <c r="K10" s="651" t="str">
        <f>IF(【6】見・諸経費!K10="","",【6】見・諸経費!K10)</f>
        <v/>
      </c>
    </row>
    <row r="11" spans="2:26" ht="19.5" customHeight="1">
      <c r="B11" s="701" t="str">
        <f>IF(【6】見・諸経費!B11="","",【6】見・諸経費!B11)</f>
        <v/>
      </c>
      <c r="C11" s="1110" t="str">
        <f>IF(【6】見・諸経費!C11="","",【6】見・諸経費!C11)</f>
        <v/>
      </c>
      <c r="D11" s="1110"/>
      <c r="E11" s="646" t="str">
        <f>IF(【6】見・諸経費!E11="","",【6】見・諸経費!E11)</f>
        <v/>
      </c>
      <c r="F11" s="493" t="str">
        <f>IF(【6】見・諸経費!F11="","",【6】見・諸経費!F11)</f>
        <v/>
      </c>
      <c r="G11" s="647" t="str">
        <f>IF(【6】見・諸経費!G11="","",【6】見・諸経費!G11)</f>
        <v/>
      </c>
      <c r="H11" s="648" t="str">
        <f>IF(【6】見・諸経費!H11="","",【6】見・諸経費!H11)</f>
        <v/>
      </c>
      <c r="I11" s="649" t="str">
        <f t="shared" si="0"/>
        <v/>
      </c>
      <c r="J11" s="650"/>
      <c r="K11" s="651" t="str">
        <f>IF(【6】見・諸経費!K11="","",【6】見・諸経費!K11)</f>
        <v/>
      </c>
    </row>
    <row r="12" spans="2:26" ht="19.5" customHeight="1">
      <c r="B12" s="701" t="str">
        <f>IF(【6】見・諸経費!B12="","",【6】見・諸経費!B12)</f>
        <v/>
      </c>
      <c r="C12" s="1110" t="str">
        <f>IF(【6】見・諸経費!C12="","",【6】見・諸経費!C12)</f>
        <v/>
      </c>
      <c r="D12" s="1110"/>
      <c r="E12" s="646" t="str">
        <f>IF(【6】見・諸経費!E12="","",【6】見・諸経費!E12)</f>
        <v/>
      </c>
      <c r="F12" s="493" t="str">
        <f>IF(【6】見・諸経費!F12="","",【6】見・諸経費!F12)</f>
        <v/>
      </c>
      <c r="G12" s="647" t="str">
        <f>IF(【6】見・諸経費!G12="","",【6】見・諸経費!G12)</f>
        <v/>
      </c>
      <c r="H12" s="648" t="str">
        <f>IF(【6】見・諸経費!H12="","",【6】見・諸経費!H12)</f>
        <v/>
      </c>
      <c r="I12" s="649" t="str">
        <f t="shared" si="0"/>
        <v/>
      </c>
      <c r="J12" s="650"/>
      <c r="K12" s="651" t="str">
        <f>IF(【6】見・諸経費!K12="","",【6】見・諸経費!K12)</f>
        <v/>
      </c>
    </row>
    <row r="13" spans="2:26" ht="19.5" customHeight="1">
      <c r="B13" s="701" t="str">
        <f>IF(【6】見・諸経費!B13="","",【6】見・諸経費!B13)</f>
        <v/>
      </c>
      <c r="C13" s="1110" t="str">
        <f>IF(【6】見・諸経費!C13="","",【6】見・諸経費!C13)</f>
        <v/>
      </c>
      <c r="D13" s="1110"/>
      <c r="E13" s="646" t="str">
        <f>IF(【6】見・諸経費!E13="","",【6】見・諸経費!E13)</f>
        <v/>
      </c>
      <c r="F13" s="493" t="str">
        <f>IF(【6】見・諸経費!F13="","",【6】見・諸経費!F13)</f>
        <v/>
      </c>
      <c r="G13" s="647" t="str">
        <f>IF(【6】見・諸経費!G13="","",【6】見・諸経費!G13)</f>
        <v/>
      </c>
      <c r="H13" s="648" t="str">
        <f>IF(【6】見・諸経費!H13="","",【6】見・諸経費!H13)</f>
        <v/>
      </c>
      <c r="I13" s="649" t="str">
        <f t="shared" si="0"/>
        <v/>
      </c>
      <c r="J13" s="650"/>
      <c r="K13" s="651" t="str">
        <f>IF(【6】見・諸経費!K13="","",【6】見・諸経費!K13)</f>
        <v/>
      </c>
    </row>
    <row r="14" spans="2:26" ht="19.5" customHeight="1">
      <c r="B14" s="701" t="str">
        <f>IF(【6】見・諸経費!B14="","",【6】見・諸経費!B14)</f>
        <v/>
      </c>
      <c r="C14" s="1110" t="str">
        <f>IF(【6】見・諸経費!C14="","",【6】見・諸経費!C14)</f>
        <v/>
      </c>
      <c r="D14" s="1110"/>
      <c r="E14" s="646" t="str">
        <f>IF(【6】見・諸経費!E14="","",【6】見・諸経費!E14)</f>
        <v/>
      </c>
      <c r="F14" s="493" t="str">
        <f>IF(【6】見・諸経費!F14="","",【6】見・諸経費!F14)</f>
        <v/>
      </c>
      <c r="G14" s="647" t="str">
        <f>IF(【6】見・諸経費!G14="","",【6】見・諸経費!G14)</f>
        <v/>
      </c>
      <c r="H14" s="648" t="str">
        <f>IF(【6】見・諸経費!H14="","",【6】見・諸経費!H14)</f>
        <v/>
      </c>
      <c r="I14" s="649" t="str">
        <f t="shared" si="0"/>
        <v/>
      </c>
      <c r="J14" s="650"/>
      <c r="K14" s="651" t="str">
        <f>IF(【6】見・諸経費!K14="","",【6】見・諸経費!K14)</f>
        <v/>
      </c>
    </row>
    <row r="15" spans="2:26" ht="19.5" customHeight="1">
      <c r="B15" s="701" t="str">
        <f>IF(【6】見・諸経費!B15="","",【6】見・諸経費!B15)</f>
        <v/>
      </c>
      <c r="C15" s="1110" t="str">
        <f>IF(【6】見・諸経費!C15="","",【6】見・諸経費!C15)</f>
        <v/>
      </c>
      <c r="D15" s="1110"/>
      <c r="E15" s="646" t="str">
        <f>IF(【6】見・諸経費!E15="","",【6】見・諸経費!E15)</f>
        <v/>
      </c>
      <c r="F15" s="493" t="str">
        <f>IF(【6】見・諸経費!F15="","",【6】見・諸経費!F15)</f>
        <v/>
      </c>
      <c r="G15" s="647" t="str">
        <f>IF(【6】見・諸経費!G15="","",【6】見・諸経費!G15)</f>
        <v/>
      </c>
      <c r="H15" s="648" t="str">
        <f>IF(【6】見・諸経費!H15="","",【6】見・諸経費!H15)</f>
        <v/>
      </c>
      <c r="I15" s="649" t="str">
        <f t="shared" si="0"/>
        <v/>
      </c>
      <c r="J15" s="650"/>
      <c r="K15" s="651" t="str">
        <f>IF(【6】見・諸経費!K15="","",【6】見・諸経費!K15)</f>
        <v/>
      </c>
    </row>
    <row r="16" spans="2:26" ht="19.5" customHeight="1">
      <c r="B16" s="701" t="str">
        <f>IF(【6】見・諸経費!B16="","",【6】見・諸経費!B16)</f>
        <v/>
      </c>
      <c r="C16" s="1110" t="str">
        <f>IF(【6】見・諸経費!C16="","",【6】見・諸経費!C16)</f>
        <v/>
      </c>
      <c r="D16" s="1110"/>
      <c r="E16" s="646" t="str">
        <f>IF(【6】見・諸経費!E16="","",【6】見・諸経費!E16)</f>
        <v/>
      </c>
      <c r="F16" s="493" t="str">
        <f>IF(【6】見・諸経費!F16="","",【6】見・諸経費!F16)</f>
        <v/>
      </c>
      <c r="G16" s="647" t="str">
        <f>IF(【6】見・諸経費!G16="","",【6】見・諸経費!G16)</f>
        <v/>
      </c>
      <c r="H16" s="648" t="str">
        <f>IF(【6】見・諸経費!H16="","",【6】見・諸経費!H16)</f>
        <v/>
      </c>
      <c r="I16" s="649" t="str">
        <f t="shared" si="0"/>
        <v/>
      </c>
      <c r="J16" s="650"/>
      <c r="K16" s="651" t="str">
        <f>IF(【6】見・諸経費!K16="","",【6】見・諸経費!K16)</f>
        <v/>
      </c>
      <c r="Z16" s="414"/>
    </row>
    <row r="17" spans="2:11" ht="19.5" customHeight="1">
      <c r="B17" s="701" t="str">
        <f>IF(【6】見・諸経費!B17="","",【6】見・諸経費!B17)</f>
        <v/>
      </c>
      <c r="C17" s="1110" t="str">
        <f>IF(【6】見・諸経費!C17="","",【6】見・諸経費!C17)</f>
        <v/>
      </c>
      <c r="D17" s="1110"/>
      <c r="E17" s="646" t="str">
        <f>IF(【6】見・諸経費!E17="","",【6】見・諸経費!E17)</f>
        <v/>
      </c>
      <c r="F17" s="493" t="str">
        <f>IF(【6】見・諸経費!F17="","",【6】見・諸経費!F17)</f>
        <v/>
      </c>
      <c r="G17" s="647" t="str">
        <f>IF(【6】見・諸経費!G17="","",【6】見・諸経費!G17)</f>
        <v/>
      </c>
      <c r="H17" s="648" t="str">
        <f>IF(【6】見・諸経費!H17="","",【6】見・諸経費!H17)</f>
        <v/>
      </c>
      <c r="I17" s="649" t="str">
        <f t="shared" si="0"/>
        <v/>
      </c>
      <c r="J17" s="650"/>
      <c r="K17" s="651" t="str">
        <f>IF(【6】見・諸経費!K17="","",【6】見・諸経費!K17)</f>
        <v/>
      </c>
    </row>
    <row r="18" spans="2:11" ht="19.5" customHeight="1">
      <c r="B18" s="701" t="str">
        <f>IF(【6】見・諸経費!B18="","",【6】見・諸経費!B18)</f>
        <v/>
      </c>
      <c r="C18" s="1110" t="str">
        <f>IF(【6】見・諸経費!C18="","",【6】見・諸経費!C18)</f>
        <v/>
      </c>
      <c r="D18" s="1110"/>
      <c r="E18" s="646" t="str">
        <f>IF(【6】見・諸経費!E18="","",【6】見・諸経費!E18)</f>
        <v/>
      </c>
      <c r="F18" s="493" t="str">
        <f>IF(【6】見・諸経費!F18="","",【6】見・諸経費!F18)</f>
        <v/>
      </c>
      <c r="G18" s="647" t="str">
        <f>IF(【6】見・諸経費!G18="","",【6】見・諸経費!G18)</f>
        <v/>
      </c>
      <c r="H18" s="648" t="str">
        <f>IF(【6】見・諸経費!H18="","",【6】見・諸経費!H18)</f>
        <v/>
      </c>
      <c r="I18" s="649" t="str">
        <f t="shared" si="0"/>
        <v/>
      </c>
      <c r="J18" s="650"/>
      <c r="K18" s="651" t="str">
        <f>IF(【6】見・諸経費!K18="","",【6】見・諸経費!K18)</f>
        <v/>
      </c>
    </row>
    <row r="19" spans="2:11" ht="19.5" customHeight="1">
      <c r="B19" s="701" t="str">
        <f>IF(【6】見・諸経費!B19="","",【6】見・諸経費!B19)</f>
        <v/>
      </c>
      <c r="C19" s="1110" t="str">
        <f>IF(【6】見・諸経費!C19="","",【6】見・諸経費!C19)</f>
        <v/>
      </c>
      <c r="D19" s="1110"/>
      <c r="E19" s="646" t="str">
        <f>IF(【6】見・諸経費!E19="","",【6】見・諸経費!E19)</f>
        <v/>
      </c>
      <c r="F19" s="493" t="str">
        <f>IF(【6】見・諸経費!F19="","",【6】見・諸経費!F19)</f>
        <v/>
      </c>
      <c r="G19" s="647" t="str">
        <f>IF(【6】見・諸経費!G19="","",【6】見・諸経費!G19)</f>
        <v/>
      </c>
      <c r="H19" s="648" t="str">
        <f>IF(【6】見・諸経費!H19="","",【6】見・諸経費!H19)</f>
        <v/>
      </c>
      <c r="I19" s="649" t="str">
        <f t="shared" si="0"/>
        <v/>
      </c>
      <c r="J19" s="650"/>
      <c r="K19" s="651" t="str">
        <f>IF(【6】見・諸経費!K19="","",【6】見・諸経費!K19)</f>
        <v/>
      </c>
    </row>
    <row r="20" spans="2:11" ht="19.5" customHeight="1">
      <c r="B20" s="701" t="str">
        <f>IF(【6】見・諸経費!B20="","",【6】見・諸経費!B20)</f>
        <v/>
      </c>
      <c r="C20" s="1110" t="str">
        <f>IF(【6】見・諸経費!C20="","",【6】見・諸経費!C20)</f>
        <v/>
      </c>
      <c r="D20" s="1110"/>
      <c r="E20" s="646" t="str">
        <f>IF(【6】見・諸経費!E20="","",【6】見・諸経費!E20)</f>
        <v/>
      </c>
      <c r="F20" s="493" t="str">
        <f>IF(【6】見・諸経費!F20="","",【6】見・諸経費!F20)</f>
        <v/>
      </c>
      <c r="G20" s="647" t="str">
        <f>IF(【6】見・諸経費!G20="","",【6】見・諸経費!G20)</f>
        <v/>
      </c>
      <c r="H20" s="648" t="str">
        <f>IF(【6】見・諸経費!H20="","",【6】見・諸経費!H20)</f>
        <v/>
      </c>
      <c r="I20" s="649" t="str">
        <f t="shared" si="0"/>
        <v/>
      </c>
      <c r="J20" s="650"/>
      <c r="K20" s="651" t="str">
        <f>IF(【6】見・諸経費!K20="","",【6】見・諸経費!K20)</f>
        <v/>
      </c>
    </row>
    <row r="21" spans="2:11" ht="19.5" customHeight="1">
      <c r="B21" s="701" t="str">
        <f>IF(【6】見・諸経費!B21="","",【6】見・諸経費!B21)</f>
        <v/>
      </c>
      <c r="C21" s="1110" t="str">
        <f>IF(【6】見・諸経費!C21="","",【6】見・諸経費!C21)</f>
        <v/>
      </c>
      <c r="D21" s="1110"/>
      <c r="E21" s="646" t="str">
        <f>IF(【6】見・諸経費!E21="","",【6】見・諸経費!E21)</f>
        <v/>
      </c>
      <c r="F21" s="493" t="str">
        <f>IF(【6】見・諸経費!F21="","",【6】見・諸経費!F21)</f>
        <v/>
      </c>
      <c r="G21" s="647" t="str">
        <f>IF(【6】見・諸経費!G21="","",【6】見・諸経費!G21)</f>
        <v/>
      </c>
      <c r="H21" s="648" t="str">
        <f>IF(【6】見・諸経費!H21="","",【6】見・諸経費!H21)</f>
        <v/>
      </c>
      <c r="I21" s="649" t="str">
        <f t="shared" si="0"/>
        <v/>
      </c>
      <c r="J21" s="650"/>
      <c r="K21" s="651" t="str">
        <f>IF(【6】見・諸経費!K21="","",【6】見・諸経費!K21)</f>
        <v/>
      </c>
    </row>
    <row r="22" spans="2:11" ht="19.5" customHeight="1">
      <c r="B22" s="701" t="str">
        <f>IF(【6】見・諸経費!B22="","",【6】見・諸経費!B22)</f>
        <v/>
      </c>
      <c r="C22" s="1110" t="str">
        <f>IF(【6】見・諸経費!C22="","",【6】見・諸経費!C22)</f>
        <v/>
      </c>
      <c r="D22" s="1110"/>
      <c r="E22" s="646" t="str">
        <f>IF(【6】見・諸経費!E22="","",【6】見・諸経費!E22)</f>
        <v/>
      </c>
      <c r="F22" s="493" t="str">
        <f>IF(【6】見・諸経費!F22="","",【6】見・諸経費!F22)</f>
        <v/>
      </c>
      <c r="G22" s="647" t="str">
        <f>IF(【6】見・諸経費!G22="","",【6】見・諸経費!G22)</f>
        <v/>
      </c>
      <c r="H22" s="648" t="str">
        <f>IF(【6】見・諸経費!H22="","",【6】見・諸経費!H22)</f>
        <v/>
      </c>
      <c r="I22" s="649" t="str">
        <f t="shared" si="0"/>
        <v/>
      </c>
      <c r="J22" s="650"/>
      <c r="K22" s="651" t="str">
        <f>IF(【6】見・諸経費!K22="","",【6】見・諸経費!K22)</f>
        <v/>
      </c>
    </row>
    <row r="23" spans="2:11" ht="19.5" customHeight="1">
      <c r="B23" s="701" t="str">
        <f>IF(【6】見・諸経費!B23="","",【6】見・諸経費!B23)</f>
        <v/>
      </c>
      <c r="C23" s="1110" t="str">
        <f>IF(【6】見・諸経費!C23="","",【6】見・諸経費!C23)</f>
        <v/>
      </c>
      <c r="D23" s="1110"/>
      <c r="E23" s="646" t="str">
        <f>IF(【6】見・諸経費!E23="","",【6】見・諸経費!E23)</f>
        <v/>
      </c>
      <c r="F23" s="493" t="str">
        <f>IF(【6】見・諸経費!F23="","",【6】見・諸経費!F23)</f>
        <v/>
      </c>
      <c r="G23" s="647" t="str">
        <f>IF(【6】見・諸経費!G23="","",【6】見・諸経費!G23)</f>
        <v/>
      </c>
      <c r="H23" s="648" t="str">
        <f>IF(【6】見・諸経費!H23="","",【6】見・諸経費!H23)</f>
        <v/>
      </c>
      <c r="I23" s="649" t="str">
        <f t="shared" si="0"/>
        <v/>
      </c>
      <c r="J23" s="650"/>
      <c r="K23" s="651" t="str">
        <f>IF(【6】見・諸経費!K23="","",【6】見・諸経費!K23)</f>
        <v/>
      </c>
    </row>
    <row r="24" spans="2:11" ht="19.5" customHeight="1">
      <c r="B24" s="701" t="str">
        <f>IF(【6】見・諸経費!B24="","",【6】見・諸経費!B24)</f>
        <v/>
      </c>
      <c r="C24" s="1110" t="str">
        <f>IF(【6】見・諸経費!C24="","",【6】見・諸経費!C24)</f>
        <v/>
      </c>
      <c r="D24" s="1110"/>
      <c r="E24" s="646" t="str">
        <f>IF(【6】見・諸経費!E24="","",【6】見・諸経費!E24)</f>
        <v/>
      </c>
      <c r="F24" s="493" t="str">
        <f>IF(【6】見・諸経費!F24="","",【6】見・諸経費!F24)</f>
        <v/>
      </c>
      <c r="G24" s="647" t="str">
        <f>IF(【6】見・諸経費!G24="","",【6】見・諸経費!G24)</f>
        <v/>
      </c>
      <c r="H24" s="648" t="str">
        <f>IF(【6】見・諸経費!H24="","",【6】見・諸経費!H24)</f>
        <v/>
      </c>
      <c r="I24" s="649" t="str">
        <f t="shared" si="0"/>
        <v/>
      </c>
      <c r="J24" s="650"/>
      <c r="K24" s="651" t="str">
        <f>IF(【6】見・諸経費!K24="","",【6】見・諸経費!K24)</f>
        <v/>
      </c>
    </row>
    <row r="25" spans="2:11" ht="19.5" customHeight="1">
      <c r="B25" s="701" t="str">
        <f>IF(【6】見・諸経費!B25="","",【6】見・諸経費!B25)</f>
        <v/>
      </c>
      <c r="C25" s="1110" t="str">
        <f>IF(【6】見・諸経費!C25="","",【6】見・諸経費!C25)</f>
        <v/>
      </c>
      <c r="D25" s="1110"/>
      <c r="E25" s="646" t="str">
        <f>IF(【6】見・諸経費!E25="","",【6】見・諸経費!E25)</f>
        <v/>
      </c>
      <c r="F25" s="493" t="str">
        <f>IF(【6】見・諸経費!F25="","",【6】見・諸経費!F25)</f>
        <v/>
      </c>
      <c r="G25" s="647" t="str">
        <f>IF(【6】見・諸経費!G25="","",【6】見・諸経費!G25)</f>
        <v/>
      </c>
      <c r="H25" s="648" t="str">
        <f>IF(【6】見・諸経費!H25="","",【6】見・諸経費!H25)</f>
        <v/>
      </c>
      <c r="I25" s="649" t="str">
        <f t="shared" si="0"/>
        <v/>
      </c>
      <c r="J25" s="650"/>
      <c r="K25" s="651" t="str">
        <f>IF(【6】見・諸経費!K25="","",【6】見・諸経費!K25)</f>
        <v/>
      </c>
    </row>
    <row r="26" spans="2:11" ht="19.5" customHeight="1">
      <c r="B26" s="701" t="str">
        <f>IF(【6】見・諸経費!B26="","",【6】見・諸経費!B26)</f>
        <v/>
      </c>
      <c r="C26" s="1110" t="str">
        <f>IF(【6】見・諸経費!C26="","",【6】見・諸経費!C26)</f>
        <v/>
      </c>
      <c r="D26" s="1110"/>
      <c r="E26" s="646" t="str">
        <f>IF(【6】見・諸経費!E26="","",【6】見・諸経費!E26)</f>
        <v/>
      </c>
      <c r="F26" s="493" t="str">
        <f>IF(【6】見・諸経費!F26="","",【6】見・諸経費!F26)</f>
        <v/>
      </c>
      <c r="G26" s="647" t="str">
        <f>IF(【6】見・諸経費!G26="","",【6】見・諸経費!G26)</f>
        <v/>
      </c>
      <c r="H26" s="648" t="str">
        <f>IF(【6】見・諸経費!H26="","",【6】見・諸経費!H26)</f>
        <v/>
      </c>
      <c r="I26" s="649" t="str">
        <f t="shared" si="0"/>
        <v/>
      </c>
      <c r="J26" s="650"/>
      <c r="K26" s="651" t="str">
        <f>IF(【6】見・諸経費!K26="","",【6】見・諸経費!K26)</f>
        <v/>
      </c>
    </row>
    <row r="27" spans="2:11" ht="19.5" customHeight="1">
      <c r="B27" s="701" t="str">
        <f>IF(【6】見・諸経費!B27="","",【6】見・諸経費!B27)</f>
        <v/>
      </c>
      <c r="C27" s="1110" t="str">
        <f>IF(【6】見・諸経費!C27="","",【6】見・諸経費!C27)</f>
        <v/>
      </c>
      <c r="D27" s="1110"/>
      <c r="E27" s="646" t="str">
        <f>IF(【6】見・諸経費!E27="","",【6】見・諸経費!E27)</f>
        <v/>
      </c>
      <c r="F27" s="493" t="str">
        <f>IF(【6】見・諸経費!F27="","",【6】見・諸経費!F27)</f>
        <v/>
      </c>
      <c r="G27" s="647" t="str">
        <f>IF(【6】見・諸経費!G27="","",【6】見・諸経費!G27)</f>
        <v/>
      </c>
      <c r="H27" s="648" t="str">
        <f>IF(【6】見・諸経費!H27="","",【6】見・諸経費!H27)</f>
        <v/>
      </c>
      <c r="I27" s="649" t="str">
        <f t="shared" si="0"/>
        <v/>
      </c>
      <c r="J27" s="650"/>
      <c r="K27" s="651" t="str">
        <f>IF(【6】見・諸経費!K27="","",【6】見・諸経費!K27)</f>
        <v/>
      </c>
    </row>
    <row r="28" spans="2:11" ht="19.5" customHeight="1">
      <c r="B28" s="701" t="str">
        <f>IF(【6】見・諸経費!B28="","",【6】見・諸経費!B28)</f>
        <v/>
      </c>
      <c r="C28" s="1110" t="str">
        <f>IF(【6】見・諸経費!C28="","",【6】見・諸経費!C28)</f>
        <v/>
      </c>
      <c r="D28" s="1110"/>
      <c r="E28" s="646" t="str">
        <f>IF(【6】見・諸経費!E28="","",【6】見・諸経費!E28)</f>
        <v/>
      </c>
      <c r="F28" s="493" t="str">
        <f>IF(【6】見・諸経費!F28="","",【6】見・諸経費!F28)</f>
        <v/>
      </c>
      <c r="G28" s="647" t="str">
        <f>IF(【6】見・諸経費!G28="","",【6】見・諸経費!G28)</f>
        <v/>
      </c>
      <c r="H28" s="648" t="str">
        <f>IF(【6】見・諸経費!H28="","",【6】見・諸経費!H28)</f>
        <v/>
      </c>
      <c r="I28" s="649" t="str">
        <f t="shared" si="0"/>
        <v/>
      </c>
      <c r="J28" s="650"/>
      <c r="K28" s="651" t="str">
        <f>IF(【6】見・諸経費!K28="","",【6】見・諸経費!K28)</f>
        <v/>
      </c>
    </row>
    <row r="29" spans="2:11" ht="19.5" customHeight="1">
      <c r="B29" s="701" t="str">
        <f>IF(【6】見・諸経費!B29="","",【6】見・諸経費!B29)</f>
        <v/>
      </c>
      <c r="C29" s="1110" t="str">
        <f>IF(【6】見・諸経費!C29="","",【6】見・諸経費!C29)</f>
        <v/>
      </c>
      <c r="D29" s="1110"/>
      <c r="E29" s="646" t="str">
        <f>IF(【6】見・諸経費!E29="","",【6】見・諸経費!E29)</f>
        <v/>
      </c>
      <c r="F29" s="493" t="str">
        <f>IF(【6】見・諸経費!F29="","",【6】見・諸経費!F29)</f>
        <v/>
      </c>
      <c r="G29" s="647" t="str">
        <f>IF(【6】見・諸経費!G29="","",【6】見・諸経費!G29)</f>
        <v/>
      </c>
      <c r="H29" s="648" t="str">
        <f>IF(【6】見・諸経費!H29="","",【6】見・諸経費!H29)</f>
        <v/>
      </c>
      <c r="I29" s="649" t="str">
        <f t="shared" si="0"/>
        <v/>
      </c>
      <c r="J29" s="650"/>
      <c r="K29" s="651" t="str">
        <f>IF(【6】見・諸経費!K29="","",【6】見・諸経費!K29)</f>
        <v/>
      </c>
    </row>
    <row r="30" spans="2:11" ht="19.5" customHeight="1">
      <c r="B30" s="701" t="str">
        <f>IF(【6】見・諸経費!B30="","",【6】見・諸経費!B30)</f>
        <v/>
      </c>
      <c r="C30" s="1110" t="str">
        <f>IF(【6】見・諸経費!C30="","",【6】見・諸経費!C30)</f>
        <v/>
      </c>
      <c r="D30" s="1110"/>
      <c r="E30" s="646" t="str">
        <f>IF(【6】見・諸経費!E30="","",【6】見・諸経費!E30)</f>
        <v/>
      </c>
      <c r="F30" s="493" t="str">
        <f>IF(【6】見・諸経費!F30="","",【6】見・諸経費!F30)</f>
        <v/>
      </c>
      <c r="G30" s="647" t="str">
        <f>IF(【6】見・諸経費!G30="","",【6】見・諸経費!G30)</f>
        <v/>
      </c>
      <c r="H30" s="648" t="str">
        <f>IF(【6】見・諸経費!H30="","",【6】見・諸経費!H30)</f>
        <v/>
      </c>
      <c r="I30" s="649" t="str">
        <f t="shared" si="0"/>
        <v/>
      </c>
      <c r="J30" s="650"/>
      <c r="K30" s="651" t="str">
        <f>IF(【6】見・諸経費!K30="","",【6】見・諸経費!K30)</f>
        <v/>
      </c>
    </row>
    <row r="31" spans="2:11" ht="19.5" customHeight="1">
      <c r="B31" s="701" t="str">
        <f>IF(【6】見・諸経費!B31="","",【6】見・諸経費!B31)</f>
        <v/>
      </c>
      <c r="C31" s="1110" t="str">
        <f>IF(【6】見・諸経費!C31="","",【6】見・諸経費!C31)</f>
        <v/>
      </c>
      <c r="D31" s="1110"/>
      <c r="E31" s="646" t="str">
        <f>IF(【6】見・諸経費!E31="","",【6】見・諸経費!E31)</f>
        <v/>
      </c>
      <c r="F31" s="493" t="str">
        <f>IF(【6】見・諸経費!F31="","",【6】見・諸経費!F31)</f>
        <v/>
      </c>
      <c r="G31" s="647" t="str">
        <f>IF(【6】見・諸経費!G31="","",【6】見・諸経費!G31)</f>
        <v/>
      </c>
      <c r="H31" s="648" t="str">
        <f>IF(【6】見・諸経費!H31="","",【6】見・諸経費!H31)</f>
        <v/>
      </c>
      <c r="I31" s="649" t="str">
        <f t="shared" si="0"/>
        <v/>
      </c>
      <c r="J31" s="650"/>
      <c r="K31" s="651" t="str">
        <f>IF(【6】見・諸経費!K31="","",【6】見・諸経費!K31)</f>
        <v/>
      </c>
    </row>
    <row r="32" spans="2:11" ht="19.5" customHeight="1">
      <c r="B32" s="701" t="str">
        <f>IF(【6】見・諸経費!B32="","",【6】見・諸経費!B32)</f>
        <v/>
      </c>
      <c r="C32" s="1110" t="str">
        <f>IF(【6】見・諸経費!C32="","",【6】見・諸経費!C32)</f>
        <v/>
      </c>
      <c r="D32" s="1110"/>
      <c r="E32" s="646" t="str">
        <f>IF(【6】見・諸経費!E32="","",【6】見・諸経費!E32)</f>
        <v/>
      </c>
      <c r="F32" s="493" t="str">
        <f>IF(【6】見・諸経費!F32="","",【6】見・諸経費!F32)</f>
        <v/>
      </c>
      <c r="G32" s="647" t="str">
        <f>IF(【6】見・諸経費!G32="","",【6】見・諸経費!G32)</f>
        <v/>
      </c>
      <c r="H32" s="648" t="str">
        <f>IF(【6】見・諸経費!H32="","",【6】見・諸経費!H32)</f>
        <v/>
      </c>
      <c r="I32" s="649" t="str">
        <f t="shared" si="0"/>
        <v/>
      </c>
      <c r="J32" s="650"/>
      <c r="K32" s="651" t="str">
        <f>IF(【6】見・諸経費!K32="","",【6】見・諸経費!K32)</f>
        <v/>
      </c>
    </row>
    <row r="33" spans="2:11" ht="19.5" customHeight="1">
      <c r="B33" s="701" t="str">
        <f>IF(【6】見・諸経費!B33="","",【6】見・諸経費!B33)</f>
        <v/>
      </c>
      <c r="C33" s="1110" t="str">
        <f>IF(【6】見・諸経費!C33="","",【6】見・諸経費!C33)</f>
        <v/>
      </c>
      <c r="D33" s="1110"/>
      <c r="E33" s="646" t="str">
        <f>IF(【6】見・諸経費!E33="","",【6】見・諸経費!E33)</f>
        <v/>
      </c>
      <c r="F33" s="493" t="str">
        <f>IF(【6】見・諸経費!F33="","",【6】見・諸経費!F33)</f>
        <v/>
      </c>
      <c r="G33" s="647" t="str">
        <f>IF(【6】見・諸経費!G33="","",【6】見・諸経費!G33)</f>
        <v/>
      </c>
      <c r="H33" s="648" t="str">
        <f>IF(【6】見・諸経費!H33="","",【6】見・諸経費!H33)</f>
        <v/>
      </c>
      <c r="I33" s="649" t="str">
        <f t="shared" si="0"/>
        <v/>
      </c>
      <c r="J33" s="650"/>
      <c r="K33" s="651" t="str">
        <f>IF(【6】見・諸経費!K33="","",【6】見・諸経費!K33)</f>
        <v/>
      </c>
    </row>
    <row r="34" spans="2:11" ht="19.5" customHeight="1">
      <c r="B34" s="701" t="str">
        <f>IF(【6】見・諸経費!B34="","",【6】見・諸経費!B34)</f>
        <v/>
      </c>
      <c r="C34" s="1110" t="str">
        <f>IF(【6】見・諸経費!C34="","",【6】見・諸経費!C34)</f>
        <v/>
      </c>
      <c r="D34" s="1110"/>
      <c r="E34" s="646" t="str">
        <f>IF(【6】見・諸経費!E34="","",【6】見・諸経費!E34)</f>
        <v/>
      </c>
      <c r="F34" s="493" t="str">
        <f>IF(【6】見・諸経費!F34="","",【6】見・諸経費!F34)</f>
        <v/>
      </c>
      <c r="G34" s="647" t="str">
        <f>IF(【6】見・諸経費!G34="","",【6】見・諸経費!G34)</f>
        <v/>
      </c>
      <c r="H34" s="648" t="str">
        <f>IF(【6】見・諸経費!H34="","",【6】見・諸経費!H34)</f>
        <v/>
      </c>
      <c r="I34" s="649" t="str">
        <f t="shared" si="0"/>
        <v/>
      </c>
      <c r="J34" s="650"/>
      <c r="K34" s="651" t="str">
        <f>IF(【6】見・諸経費!K34="","",【6】見・諸経費!K34)</f>
        <v/>
      </c>
    </row>
    <row r="35" spans="2:11" ht="24" customHeight="1">
      <c r="B35" s="163"/>
      <c r="D35" s="161"/>
      <c r="E35" s="161"/>
      <c r="F35" s="161"/>
      <c r="G35" s="1111" t="s">
        <v>374</v>
      </c>
      <c r="H35" s="1111"/>
      <c r="I35" s="662">
        <f>SUM(I5:I34)</f>
        <v>0</v>
      </c>
      <c r="J35" s="415"/>
    </row>
    <row r="36" spans="2:11" ht="22.5" customHeight="1">
      <c r="B36" s="263"/>
      <c r="C36" s="156"/>
      <c r="D36" s="157"/>
      <c r="E36" s="157"/>
      <c r="G36" s="156"/>
      <c r="I36" s="263"/>
      <c r="K36" s="108"/>
    </row>
    <row r="37" spans="2:11" s="43" customFormat="1" ht="24.75" customHeight="1">
      <c r="B37" s="164" t="s">
        <v>375</v>
      </c>
      <c r="C37" s="164"/>
      <c r="G37" s="969" t="s">
        <v>376</v>
      </c>
      <c r="H37" s="970"/>
      <c r="I37" s="737">
        <f>SUM(I68,I101,I134)</f>
        <v>0</v>
      </c>
      <c r="J37" s="54"/>
      <c r="K37" s="58"/>
    </row>
    <row r="38" spans="2:11" s="43" customFormat="1" ht="16.5" customHeight="1">
      <c r="B38" s="164" t="s">
        <v>377</v>
      </c>
      <c r="C38" s="164"/>
      <c r="G38" s="54"/>
      <c r="J38" s="156"/>
      <c r="K38" s="108" t="s">
        <v>224</v>
      </c>
    </row>
    <row r="39" spans="2:11" s="43" customFormat="1" ht="32.25" customHeight="1">
      <c r="B39" s="485" t="s">
        <v>273</v>
      </c>
      <c r="C39" s="963" t="s">
        <v>378</v>
      </c>
      <c r="D39" s="963"/>
      <c r="E39" s="1113"/>
      <c r="F39" s="499" t="s">
        <v>298</v>
      </c>
      <c r="G39" s="513" t="s">
        <v>370</v>
      </c>
      <c r="H39" s="499" t="s">
        <v>379</v>
      </c>
      <c r="I39" s="642" t="s">
        <v>372</v>
      </c>
      <c r="J39" s="643" t="s">
        <v>373</v>
      </c>
      <c r="K39" s="537" t="s">
        <v>289</v>
      </c>
    </row>
    <row r="40" spans="2:11" s="43" customFormat="1" ht="19.5" customHeight="1">
      <c r="B40" s="701" t="str">
        <f>IF(【6】見・諸経費!B40="","",【6】見・諸経費!B40)</f>
        <v/>
      </c>
      <c r="C40" s="1112" t="str">
        <f>IF(【6】見・諸経費!C40="","",【6】見・諸経費!C40)</f>
        <v/>
      </c>
      <c r="D40" s="1112"/>
      <c r="E40" s="1112"/>
      <c r="F40" s="493" t="str">
        <f>IF(【6】見・諸経費!F40="","",【6】見・諸経費!F40)</f>
        <v/>
      </c>
      <c r="G40" s="647" t="str">
        <f>IF(【6】見・諸経費!G40="","",【6】見・諸経費!G40)</f>
        <v/>
      </c>
      <c r="H40" s="648" t="str">
        <f>IF(【6】見・諸経費!H40="","",【6】見・諸経費!H40)</f>
        <v/>
      </c>
      <c r="I40" s="649" t="str">
        <f>IFERROR(ROUND(IF(G40="","",IF(G40="10%税込",F40*H40/1.1,IF(G40="税抜",F40*H40))),0),"")</f>
        <v/>
      </c>
      <c r="J40" s="650"/>
      <c r="K40" s="651" t="str">
        <f>IF(【6】見・諸経費!K40="","",【6】見・諸経費!K40)</f>
        <v/>
      </c>
    </row>
    <row r="41" spans="2:11" s="43" customFormat="1" ht="19.5" customHeight="1">
      <c r="B41" s="701" t="str">
        <f>IF(【6】見・諸経費!B41="","",【6】見・諸経費!B41)</f>
        <v/>
      </c>
      <c r="C41" s="1112" t="str">
        <f>IF(【6】見・諸経費!C41="","",【6】見・諸経費!C41)</f>
        <v/>
      </c>
      <c r="D41" s="1112"/>
      <c r="E41" s="1112"/>
      <c r="F41" s="493" t="str">
        <f>IF(【6】見・諸経費!F41="","",【6】見・諸経費!F41)</f>
        <v/>
      </c>
      <c r="G41" s="647" t="str">
        <f>IF(【6】見・諸経費!G41="","",【6】見・諸経費!G41)</f>
        <v/>
      </c>
      <c r="H41" s="648" t="str">
        <f>IF(【6】見・諸経費!H41="","",【6】見・諸経費!H41)</f>
        <v/>
      </c>
      <c r="I41" s="649" t="str">
        <f t="shared" ref="I41:I67" si="1">IFERROR(ROUND(IF(G41="","",IF(G41="10%税込",F41*H41/1.1,IF(G41="税抜",F41*H41))),0),"")</f>
        <v/>
      </c>
      <c r="J41" s="650"/>
      <c r="K41" s="651" t="str">
        <f>IF(【6】見・諸経費!K41="","",【6】見・諸経費!K41)</f>
        <v/>
      </c>
    </row>
    <row r="42" spans="2:11" s="43" customFormat="1" ht="19.5" customHeight="1">
      <c r="B42" s="701" t="str">
        <f>IF(【6】見・諸経費!B42="","",【6】見・諸経費!B42)</f>
        <v/>
      </c>
      <c r="C42" s="1112" t="str">
        <f>IF(【6】見・諸経費!C42="","",【6】見・諸経費!C42)</f>
        <v/>
      </c>
      <c r="D42" s="1112"/>
      <c r="E42" s="1112"/>
      <c r="F42" s="493" t="str">
        <f>IF(【6】見・諸経費!F42="","",【6】見・諸経費!F42)</f>
        <v/>
      </c>
      <c r="G42" s="647" t="str">
        <f>IF(【6】見・諸経費!G42="","",【6】見・諸経費!G42)</f>
        <v/>
      </c>
      <c r="H42" s="648" t="str">
        <f>IF(【6】見・諸経費!H42="","",【6】見・諸経費!H42)</f>
        <v/>
      </c>
      <c r="I42" s="649" t="str">
        <f t="shared" si="1"/>
        <v/>
      </c>
      <c r="J42" s="650"/>
      <c r="K42" s="651" t="str">
        <f>IF(【6】見・諸経費!K42="","",【6】見・諸経費!K42)</f>
        <v/>
      </c>
    </row>
    <row r="43" spans="2:11" s="43" customFormat="1" ht="19.5" customHeight="1">
      <c r="B43" s="701" t="str">
        <f>IF(【6】見・諸経費!B43="","",【6】見・諸経費!B43)</f>
        <v/>
      </c>
      <c r="C43" s="1112" t="str">
        <f>IF(【6】見・諸経費!C43="","",【6】見・諸経費!C43)</f>
        <v/>
      </c>
      <c r="D43" s="1112"/>
      <c r="E43" s="1112"/>
      <c r="F43" s="493" t="str">
        <f>IF(【6】見・諸経費!F43="","",【6】見・諸経費!F43)</f>
        <v/>
      </c>
      <c r="G43" s="647" t="str">
        <f>IF(【6】見・諸経費!G43="","",【6】見・諸経費!G43)</f>
        <v/>
      </c>
      <c r="H43" s="648" t="str">
        <f>IF(【6】見・諸経費!H43="","",【6】見・諸経費!H43)</f>
        <v/>
      </c>
      <c r="I43" s="649" t="str">
        <f t="shared" si="1"/>
        <v/>
      </c>
      <c r="J43" s="650"/>
      <c r="K43" s="651" t="str">
        <f>IF(【6】見・諸経費!K43="","",【6】見・諸経費!K43)</f>
        <v/>
      </c>
    </row>
    <row r="44" spans="2:11" s="43" customFormat="1" ht="19.5" customHeight="1">
      <c r="B44" s="701" t="str">
        <f>IF(【6】見・諸経費!B44="","",【6】見・諸経費!B44)</f>
        <v/>
      </c>
      <c r="C44" s="1112" t="str">
        <f>IF(【6】見・諸経費!C44="","",【6】見・諸経費!C44)</f>
        <v/>
      </c>
      <c r="D44" s="1112"/>
      <c r="E44" s="1112"/>
      <c r="F44" s="493" t="str">
        <f>IF(【6】見・諸経費!F44="","",【6】見・諸経費!F44)</f>
        <v/>
      </c>
      <c r="G44" s="647" t="str">
        <f>IF(【6】見・諸経費!G44="","",【6】見・諸経費!G44)</f>
        <v/>
      </c>
      <c r="H44" s="648" t="str">
        <f>IF(【6】見・諸経費!H44="","",【6】見・諸経費!H44)</f>
        <v/>
      </c>
      <c r="I44" s="649" t="str">
        <f t="shared" si="1"/>
        <v/>
      </c>
      <c r="J44" s="650"/>
      <c r="K44" s="651" t="str">
        <f>IF(【6】見・諸経費!K44="","",【6】見・諸経費!K44)</f>
        <v/>
      </c>
    </row>
    <row r="45" spans="2:11" s="43" customFormat="1" ht="19.5" customHeight="1">
      <c r="B45" s="701" t="str">
        <f>IF(【6】見・諸経費!B45="","",【6】見・諸経費!B45)</f>
        <v/>
      </c>
      <c r="C45" s="1112" t="str">
        <f>IF(【6】見・諸経費!C45="","",【6】見・諸経費!C45)</f>
        <v/>
      </c>
      <c r="D45" s="1112"/>
      <c r="E45" s="1112"/>
      <c r="F45" s="493" t="str">
        <f>IF(【6】見・諸経費!F45="","",【6】見・諸経費!F45)</f>
        <v/>
      </c>
      <c r="G45" s="647" t="str">
        <f>IF(【6】見・諸経費!G45="","",【6】見・諸経費!G45)</f>
        <v/>
      </c>
      <c r="H45" s="648" t="str">
        <f>IF(【6】見・諸経費!H45="","",【6】見・諸経費!H45)</f>
        <v/>
      </c>
      <c r="I45" s="649" t="str">
        <f t="shared" si="1"/>
        <v/>
      </c>
      <c r="J45" s="650"/>
      <c r="K45" s="651" t="str">
        <f>IF(【6】見・諸経費!K45="","",【6】見・諸経費!K45)</f>
        <v/>
      </c>
    </row>
    <row r="46" spans="2:11" s="43" customFormat="1" ht="19.5" customHeight="1">
      <c r="B46" s="701" t="str">
        <f>IF(【6】見・諸経費!B46="","",【6】見・諸経費!B46)</f>
        <v/>
      </c>
      <c r="C46" s="1112" t="str">
        <f>IF(【6】見・諸経費!C46="","",【6】見・諸経費!C46)</f>
        <v/>
      </c>
      <c r="D46" s="1112"/>
      <c r="E46" s="1112"/>
      <c r="F46" s="493" t="str">
        <f>IF(【6】見・諸経費!F46="","",【6】見・諸経費!F46)</f>
        <v/>
      </c>
      <c r="G46" s="647" t="str">
        <f>IF(【6】見・諸経費!G46="","",【6】見・諸経費!G46)</f>
        <v/>
      </c>
      <c r="H46" s="648" t="str">
        <f>IF(【6】見・諸経費!H46="","",【6】見・諸経費!H46)</f>
        <v/>
      </c>
      <c r="I46" s="649" t="str">
        <f t="shared" si="1"/>
        <v/>
      </c>
      <c r="J46" s="650"/>
      <c r="K46" s="651" t="str">
        <f>IF(【6】見・諸経費!K46="","",【6】見・諸経費!K46)</f>
        <v/>
      </c>
    </row>
    <row r="47" spans="2:11" s="43" customFormat="1" ht="19.5" customHeight="1">
      <c r="B47" s="701" t="str">
        <f>IF(【6】見・諸経費!B47="","",【6】見・諸経費!B47)</f>
        <v/>
      </c>
      <c r="C47" s="1112" t="str">
        <f>IF(【6】見・諸経費!C47="","",【6】見・諸経費!C47)</f>
        <v/>
      </c>
      <c r="D47" s="1112"/>
      <c r="E47" s="1112"/>
      <c r="F47" s="493" t="str">
        <f>IF(【6】見・諸経費!F47="","",【6】見・諸経費!F47)</f>
        <v/>
      </c>
      <c r="G47" s="647" t="str">
        <f>IF(【6】見・諸経費!G47="","",【6】見・諸経費!G47)</f>
        <v/>
      </c>
      <c r="H47" s="648" t="str">
        <f>IF(【6】見・諸経費!H47="","",【6】見・諸経費!H47)</f>
        <v/>
      </c>
      <c r="I47" s="649" t="str">
        <f t="shared" si="1"/>
        <v/>
      </c>
      <c r="J47" s="650"/>
      <c r="K47" s="651" t="str">
        <f>IF(【6】見・諸経費!K47="","",【6】見・諸経費!K47)</f>
        <v/>
      </c>
    </row>
    <row r="48" spans="2:11" s="43" customFormat="1" ht="19.5" customHeight="1">
      <c r="B48" s="701" t="str">
        <f>IF(【6】見・諸経費!B48="","",【6】見・諸経費!B48)</f>
        <v/>
      </c>
      <c r="C48" s="1112" t="str">
        <f>IF(【6】見・諸経費!C48="","",【6】見・諸経費!C48)</f>
        <v/>
      </c>
      <c r="D48" s="1112"/>
      <c r="E48" s="1112"/>
      <c r="F48" s="493" t="str">
        <f>IF(【6】見・諸経費!F48="","",【6】見・諸経費!F48)</f>
        <v/>
      </c>
      <c r="G48" s="647" t="str">
        <f>IF(【6】見・諸経費!G48="","",【6】見・諸経費!G48)</f>
        <v/>
      </c>
      <c r="H48" s="648" t="str">
        <f>IF(【6】見・諸経費!H48="","",【6】見・諸経費!H48)</f>
        <v/>
      </c>
      <c r="I48" s="649" t="str">
        <f t="shared" si="1"/>
        <v/>
      </c>
      <c r="J48" s="650"/>
      <c r="K48" s="651" t="str">
        <f>IF(【6】見・諸経費!K48="","",【6】見・諸経費!K48)</f>
        <v/>
      </c>
    </row>
    <row r="49" spans="2:11" s="43" customFormat="1" ht="19.5" customHeight="1">
      <c r="B49" s="701" t="str">
        <f>IF(【6】見・諸経費!B49="","",【6】見・諸経費!B49)</f>
        <v/>
      </c>
      <c r="C49" s="1112" t="str">
        <f>IF(【6】見・諸経費!C49="","",【6】見・諸経費!C49)</f>
        <v/>
      </c>
      <c r="D49" s="1112"/>
      <c r="E49" s="1112"/>
      <c r="F49" s="493" t="str">
        <f>IF(【6】見・諸経費!F49="","",【6】見・諸経費!F49)</f>
        <v/>
      </c>
      <c r="G49" s="647" t="str">
        <f>IF(【6】見・諸経費!G49="","",【6】見・諸経費!G49)</f>
        <v/>
      </c>
      <c r="H49" s="648" t="str">
        <f>IF(【6】見・諸経費!H49="","",【6】見・諸経費!H49)</f>
        <v/>
      </c>
      <c r="I49" s="649" t="str">
        <f t="shared" si="1"/>
        <v/>
      </c>
      <c r="J49" s="650"/>
      <c r="K49" s="651" t="str">
        <f>IF(【6】見・諸経費!K49="","",【6】見・諸経費!K49)</f>
        <v/>
      </c>
    </row>
    <row r="50" spans="2:11" s="43" customFormat="1" ht="19.5" customHeight="1">
      <c r="B50" s="701" t="str">
        <f>IF(【6】見・諸経費!B50="","",【6】見・諸経費!B50)</f>
        <v/>
      </c>
      <c r="C50" s="1112" t="str">
        <f>IF(【6】見・諸経費!C50="","",【6】見・諸経費!C50)</f>
        <v/>
      </c>
      <c r="D50" s="1112"/>
      <c r="E50" s="1112"/>
      <c r="F50" s="493" t="str">
        <f>IF(【6】見・諸経費!F50="","",【6】見・諸経費!F50)</f>
        <v/>
      </c>
      <c r="G50" s="647" t="str">
        <f>IF(【6】見・諸経費!G50="","",【6】見・諸経費!G50)</f>
        <v/>
      </c>
      <c r="H50" s="648" t="str">
        <f>IF(【6】見・諸経費!H50="","",【6】見・諸経費!H50)</f>
        <v/>
      </c>
      <c r="I50" s="649" t="str">
        <f t="shared" si="1"/>
        <v/>
      </c>
      <c r="J50" s="650"/>
      <c r="K50" s="651" t="str">
        <f>IF(【6】見・諸経費!K50="","",【6】見・諸経費!K50)</f>
        <v/>
      </c>
    </row>
    <row r="51" spans="2:11" s="43" customFormat="1" ht="19.5" customHeight="1">
      <c r="B51" s="701" t="str">
        <f>IF(【6】見・諸経費!B51="","",【6】見・諸経費!B51)</f>
        <v/>
      </c>
      <c r="C51" s="1112" t="str">
        <f>IF(【6】見・諸経費!C51="","",【6】見・諸経費!C51)</f>
        <v/>
      </c>
      <c r="D51" s="1112"/>
      <c r="E51" s="1112"/>
      <c r="F51" s="493" t="str">
        <f>IF(【6】見・諸経費!F51="","",【6】見・諸経費!F51)</f>
        <v/>
      </c>
      <c r="G51" s="647" t="str">
        <f>IF(【6】見・諸経費!G51="","",【6】見・諸経費!G51)</f>
        <v/>
      </c>
      <c r="H51" s="648" t="str">
        <f>IF(【6】見・諸経費!H51="","",【6】見・諸経費!H51)</f>
        <v/>
      </c>
      <c r="I51" s="649" t="str">
        <f t="shared" si="1"/>
        <v/>
      </c>
      <c r="J51" s="650"/>
      <c r="K51" s="651" t="str">
        <f>IF(【6】見・諸経費!K51="","",【6】見・諸経費!K51)</f>
        <v/>
      </c>
    </row>
    <row r="52" spans="2:11" s="43" customFormat="1" ht="19.5" customHeight="1">
      <c r="B52" s="701" t="str">
        <f>IF(【6】見・諸経費!B52="","",【6】見・諸経費!B52)</f>
        <v/>
      </c>
      <c r="C52" s="1112" t="str">
        <f>IF(【6】見・諸経費!C52="","",【6】見・諸経費!C52)</f>
        <v/>
      </c>
      <c r="D52" s="1112"/>
      <c r="E52" s="1112"/>
      <c r="F52" s="493" t="str">
        <f>IF(【6】見・諸経費!F52="","",【6】見・諸経費!F52)</f>
        <v/>
      </c>
      <c r="G52" s="647" t="str">
        <f>IF(【6】見・諸経費!G52="","",【6】見・諸経費!G52)</f>
        <v/>
      </c>
      <c r="H52" s="648" t="str">
        <f>IF(【6】見・諸経費!H52="","",【6】見・諸経費!H52)</f>
        <v/>
      </c>
      <c r="I52" s="649" t="str">
        <f t="shared" si="1"/>
        <v/>
      </c>
      <c r="J52" s="650"/>
      <c r="K52" s="651" t="str">
        <f>IF(【6】見・諸経費!K52="","",【6】見・諸経費!K52)</f>
        <v/>
      </c>
    </row>
    <row r="53" spans="2:11" s="43" customFormat="1" ht="19.5" customHeight="1">
      <c r="B53" s="701" t="str">
        <f>IF(【6】見・諸経費!B53="","",【6】見・諸経費!B53)</f>
        <v/>
      </c>
      <c r="C53" s="1112" t="str">
        <f>IF(【6】見・諸経費!C53="","",【6】見・諸経費!C53)</f>
        <v/>
      </c>
      <c r="D53" s="1112"/>
      <c r="E53" s="1112"/>
      <c r="F53" s="493" t="str">
        <f>IF(【6】見・諸経費!F53="","",【6】見・諸経費!F53)</f>
        <v/>
      </c>
      <c r="G53" s="647" t="str">
        <f>IF(【6】見・諸経費!G53="","",【6】見・諸経費!G53)</f>
        <v/>
      </c>
      <c r="H53" s="648" t="str">
        <f>IF(【6】見・諸経費!H53="","",【6】見・諸経費!H53)</f>
        <v/>
      </c>
      <c r="I53" s="649" t="str">
        <f t="shared" si="1"/>
        <v/>
      </c>
      <c r="J53" s="650"/>
      <c r="K53" s="651" t="str">
        <f>IF(【6】見・諸経費!K53="","",【6】見・諸経費!K53)</f>
        <v/>
      </c>
    </row>
    <row r="54" spans="2:11" s="43" customFormat="1" ht="19.5" customHeight="1">
      <c r="B54" s="701" t="str">
        <f>IF(【6】見・諸経費!B54="","",【6】見・諸経費!B54)</f>
        <v/>
      </c>
      <c r="C54" s="1112" t="str">
        <f>IF(【6】見・諸経費!C54="","",【6】見・諸経費!C54)</f>
        <v/>
      </c>
      <c r="D54" s="1112"/>
      <c r="E54" s="1112"/>
      <c r="F54" s="493" t="str">
        <f>IF(【6】見・諸経費!F54="","",【6】見・諸経費!F54)</f>
        <v/>
      </c>
      <c r="G54" s="647" t="str">
        <f>IF(【6】見・諸経費!G54="","",【6】見・諸経費!G54)</f>
        <v/>
      </c>
      <c r="H54" s="648" t="str">
        <f>IF(【6】見・諸経費!H54="","",【6】見・諸経費!H54)</f>
        <v/>
      </c>
      <c r="I54" s="649" t="str">
        <f t="shared" si="1"/>
        <v/>
      </c>
      <c r="J54" s="650"/>
      <c r="K54" s="651" t="str">
        <f>IF(【6】見・諸経費!K54="","",【6】見・諸経費!K54)</f>
        <v/>
      </c>
    </row>
    <row r="55" spans="2:11" s="43" customFormat="1" ht="19.5" customHeight="1">
      <c r="B55" s="701" t="str">
        <f>IF(【6】見・諸経費!B55="","",【6】見・諸経費!B55)</f>
        <v/>
      </c>
      <c r="C55" s="1112" t="str">
        <f>IF(【6】見・諸経費!C55="","",【6】見・諸経費!C55)</f>
        <v/>
      </c>
      <c r="D55" s="1112"/>
      <c r="E55" s="1112"/>
      <c r="F55" s="493" t="str">
        <f>IF(【6】見・諸経費!F55="","",【6】見・諸経費!F55)</f>
        <v/>
      </c>
      <c r="G55" s="647" t="str">
        <f>IF(【6】見・諸経費!G55="","",【6】見・諸経費!G55)</f>
        <v/>
      </c>
      <c r="H55" s="648" t="str">
        <f>IF(【6】見・諸経費!H55="","",【6】見・諸経費!H55)</f>
        <v/>
      </c>
      <c r="I55" s="649" t="str">
        <f t="shared" si="1"/>
        <v/>
      </c>
      <c r="J55" s="650"/>
      <c r="K55" s="651" t="str">
        <f>IF(【6】見・諸経費!K55="","",【6】見・諸経費!K55)</f>
        <v/>
      </c>
    </row>
    <row r="56" spans="2:11" s="43" customFormat="1" ht="19.5" customHeight="1">
      <c r="B56" s="701" t="str">
        <f>IF(【6】見・諸経費!B56="","",【6】見・諸経費!B56)</f>
        <v/>
      </c>
      <c r="C56" s="1112" t="str">
        <f>IF(【6】見・諸経費!C56="","",【6】見・諸経費!C56)</f>
        <v/>
      </c>
      <c r="D56" s="1112"/>
      <c r="E56" s="1112"/>
      <c r="F56" s="493" t="str">
        <f>IF(【6】見・諸経費!F56="","",【6】見・諸経費!F56)</f>
        <v/>
      </c>
      <c r="G56" s="647" t="str">
        <f>IF(【6】見・諸経費!G56="","",【6】見・諸経費!G56)</f>
        <v/>
      </c>
      <c r="H56" s="648" t="str">
        <f>IF(【6】見・諸経費!H56="","",【6】見・諸経費!H56)</f>
        <v/>
      </c>
      <c r="I56" s="649" t="str">
        <f t="shared" si="1"/>
        <v/>
      </c>
      <c r="J56" s="650"/>
      <c r="K56" s="651" t="str">
        <f>IF(【6】見・諸経費!K56="","",【6】見・諸経費!K56)</f>
        <v/>
      </c>
    </row>
    <row r="57" spans="2:11" s="43" customFormat="1" ht="19.5" customHeight="1">
      <c r="B57" s="701" t="str">
        <f>IF(【6】見・諸経費!B57="","",【6】見・諸経費!B57)</f>
        <v/>
      </c>
      <c r="C57" s="1112" t="str">
        <f>IF(【6】見・諸経費!C57="","",【6】見・諸経費!C57)</f>
        <v/>
      </c>
      <c r="D57" s="1112"/>
      <c r="E57" s="1112"/>
      <c r="F57" s="493" t="str">
        <f>IF(【6】見・諸経費!F57="","",【6】見・諸経費!F57)</f>
        <v/>
      </c>
      <c r="G57" s="647" t="str">
        <f>IF(【6】見・諸経費!G57="","",【6】見・諸経費!G57)</f>
        <v/>
      </c>
      <c r="H57" s="648" t="str">
        <f>IF(【6】見・諸経費!H57="","",【6】見・諸経費!H57)</f>
        <v/>
      </c>
      <c r="I57" s="649" t="str">
        <f t="shared" si="1"/>
        <v/>
      </c>
      <c r="J57" s="650"/>
      <c r="K57" s="651" t="str">
        <f>IF(【6】見・諸経費!K57="","",【6】見・諸経費!K57)</f>
        <v/>
      </c>
    </row>
    <row r="58" spans="2:11" s="43" customFormat="1" ht="19.5" customHeight="1">
      <c r="B58" s="701" t="str">
        <f>IF(【6】見・諸経費!B58="","",【6】見・諸経費!B58)</f>
        <v/>
      </c>
      <c r="C58" s="1112" t="str">
        <f>IF(【6】見・諸経費!C58="","",【6】見・諸経費!C58)</f>
        <v/>
      </c>
      <c r="D58" s="1112"/>
      <c r="E58" s="1112"/>
      <c r="F58" s="493" t="str">
        <f>IF(【6】見・諸経費!F58="","",【6】見・諸経費!F58)</f>
        <v/>
      </c>
      <c r="G58" s="647" t="str">
        <f>IF(【6】見・諸経費!G58="","",【6】見・諸経費!G58)</f>
        <v/>
      </c>
      <c r="H58" s="648" t="str">
        <f>IF(【6】見・諸経費!H58="","",【6】見・諸経費!H58)</f>
        <v/>
      </c>
      <c r="I58" s="649" t="str">
        <f t="shared" si="1"/>
        <v/>
      </c>
      <c r="J58" s="650"/>
      <c r="K58" s="651" t="str">
        <f>IF(【6】見・諸経費!K58="","",【6】見・諸経費!K58)</f>
        <v/>
      </c>
    </row>
    <row r="59" spans="2:11" s="43" customFormat="1" ht="19.5" customHeight="1">
      <c r="B59" s="701" t="str">
        <f>IF(【6】見・諸経費!B59="","",【6】見・諸経費!B59)</f>
        <v/>
      </c>
      <c r="C59" s="1112" t="str">
        <f>IF(【6】見・諸経費!C59="","",【6】見・諸経費!C59)</f>
        <v/>
      </c>
      <c r="D59" s="1112"/>
      <c r="E59" s="1112"/>
      <c r="F59" s="493" t="str">
        <f>IF(【6】見・諸経費!F59="","",【6】見・諸経費!F59)</f>
        <v/>
      </c>
      <c r="G59" s="647" t="str">
        <f>IF(【6】見・諸経費!G59="","",【6】見・諸経費!G59)</f>
        <v/>
      </c>
      <c r="H59" s="648" t="str">
        <f>IF(【6】見・諸経費!H59="","",【6】見・諸経費!H59)</f>
        <v/>
      </c>
      <c r="I59" s="649" t="str">
        <f t="shared" si="1"/>
        <v/>
      </c>
      <c r="J59" s="650"/>
      <c r="K59" s="651" t="str">
        <f>IF(【6】見・諸経費!K59="","",【6】見・諸経費!K59)</f>
        <v/>
      </c>
    </row>
    <row r="60" spans="2:11" s="43" customFormat="1" ht="19.5" customHeight="1">
      <c r="B60" s="701" t="str">
        <f>IF(【6】見・諸経費!B60="","",【6】見・諸経費!B60)</f>
        <v/>
      </c>
      <c r="C60" s="1112" t="str">
        <f>IF(【6】見・諸経費!C60="","",【6】見・諸経費!C60)</f>
        <v/>
      </c>
      <c r="D60" s="1112"/>
      <c r="E60" s="1112"/>
      <c r="F60" s="493" t="str">
        <f>IF(【6】見・諸経費!F60="","",【6】見・諸経費!F60)</f>
        <v/>
      </c>
      <c r="G60" s="647" t="str">
        <f>IF(【6】見・諸経費!G60="","",【6】見・諸経費!G60)</f>
        <v/>
      </c>
      <c r="H60" s="648" t="str">
        <f>IF(【6】見・諸経費!H60="","",【6】見・諸経費!H60)</f>
        <v/>
      </c>
      <c r="I60" s="649" t="str">
        <f t="shared" si="1"/>
        <v/>
      </c>
      <c r="J60" s="650"/>
      <c r="K60" s="651" t="str">
        <f>IF(【6】見・諸経費!K60="","",【6】見・諸経費!K60)</f>
        <v/>
      </c>
    </row>
    <row r="61" spans="2:11" s="43" customFormat="1" ht="19.5" customHeight="1">
      <c r="B61" s="701" t="str">
        <f>IF(【6】見・諸経費!B61="","",【6】見・諸経費!B61)</f>
        <v/>
      </c>
      <c r="C61" s="1112" t="str">
        <f>IF(【6】見・諸経費!C61="","",【6】見・諸経費!C61)</f>
        <v/>
      </c>
      <c r="D61" s="1112"/>
      <c r="E61" s="1112"/>
      <c r="F61" s="493" t="str">
        <f>IF(【6】見・諸経費!F61="","",【6】見・諸経費!F61)</f>
        <v/>
      </c>
      <c r="G61" s="647" t="str">
        <f>IF(【6】見・諸経費!G61="","",【6】見・諸経費!G61)</f>
        <v/>
      </c>
      <c r="H61" s="648" t="str">
        <f>IF(【6】見・諸経費!H61="","",【6】見・諸経費!H61)</f>
        <v/>
      </c>
      <c r="I61" s="649" t="str">
        <f t="shared" si="1"/>
        <v/>
      </c>
      <c r="J61" s="650"/>
      <c r="K61" s="651" t="str">
        <f>IF(【6】見・諸経費!K61="","",【6】見・諸経費!K61)</f>
        <v/>
      </c>
    </row>
    <row r="62" spans="2:11" s="43" customFormat="1" ht="19.5" customHeight="1">
      <c r="B62" s="701" t="str">
        <f>IF(【6】見・諸経費!B62="","",【6】見・諸経費!B62)</f>
        <v/>
      </c>
      <c r="C62" s="1112" t="str">
        <f>IF(【6】見・諸経費!C62="","",【6】見・諸経費!C62)</f>
        <v/>
      </c>
      <c r="D62" s="1112"/>
      <c r="E62" s="1112"/>
      <c r="F62" s="493" t="str">
        <f>IF(【6】見・諸経費!F62="","",【6】見・諸経費!F62)</f>
        <v/>
      </c>
      <c r="G62" s="647" t="str">
        <f>IF(【6】見・諸経費!G62="","",【6】見・諸経費!G62)</f>
        <v/>
      </c>
      <c r="H62" s="648" t="str">
        <f>IF(【6】見・諸経費!H62="","",【6】見・諸経費!H62)</f>
        <v/>
      </c>
      <c r="I62" s="649" t="str">
        <f t="shared" si="1"/>
        <v/>
      </c>
      <c r="J62" s="650"/>
      <c r="K62" s="651" t="str">
        <f>IF(【6】見・諸経費!K62="","",【6】見・諸経費!K62)</f>
        <v/>
      </c>
    </row>
    <row r="63" spans="2:11" s="43" customFormat="1" ht="19.5" customHeight="1">
      <c r="B63" s="701" t="str">
        <f>IF(【6】見・諸経費!B63="","",【6】見・諸経費!B63)</f>
        <v/>
      </c>
      <c r="C63" s="1112" t="str">
        <f>IF(【6】見・諸経費!C63="","",【6】見・諸経費!C63)</f>
        <v/>
      </c>
      <c r="D63" s="1112"/>
      <c r="E63" s="1112"/>
      <c r="F63" s="493" t="str">
        <f>IF(【6】見・諸経費!F63="","",【6】見・諸経費!F63)</f>
        <v/>
      </c>
      <c r="G63" s="647" t="str">
        <f>IF(【6】見・諸経費!G63="","",【6】見・諸経費!G63)</f>
        <v/>
      </c>
      <c r="H63" s="648" t="str">
        <f>IF(【6】見・諸経費!H63="","",【6】見・諸経費!H63)</f>
        <v/>
      </c>
      <c r="I63" s="649" t="str">
        <f t="shared" si="1"/>
        <v/>
      </c>
      <c r="J63" s="650"/>
      <c r="K63" s="651" t="str">
        <f>IF(【6】見・諸経費!K63="","",【6】見・諸経費!K63)</f>
        <v/>
      </c>
    </row>
    <row r="64" spans="2:11" s="43" customFormat="1" ht="19.5" customHeight="1">
      <c r="B64" s="701" t="str">
        <f>IF(【6】見・諸経費!B64="","",【6】見・諸経費!B64)</f>
        <v/>
      </c>
      <c r="C64" s="1112" t="str">
        <f>IF(【6】見・諸経費!C64="","",【6】見・諸経費!C64)</f>
        <v/>
      </c>
      <c r="D64" s="1112"/>
      <c r="E64" s="1112"/>
      <c r="F64" s="493" t="str">
        <f>IF(【6】見・諸経費!F64="","",【6】見・諸経費!F64)</f>
        <v/>
      </c>
      <c r="G64" s="647" t="str">
        <f>IF(【6】見・諸経費!G64="","",【6】見・諸経費!G64)</f>
        <v/>
      </c>
      <c r="H64" s="648" t="str">
        <f>IF(【6】見・諸経費!H64="","",【6】見・諸経費!H64)</f>
        <v/>
      </c>
      <c r="I64" s="649" t="str">
        <f t="shared" si="1"/>
        <v/>
      </c>
      <c r="J64" s="650"/>
      <c r="K64" s="651" t="str">
        <f>IF(【6】見・諸経費!K64="","",【6】見・諸経費!K64)</f>
        <v/>
      </c>
    </row>
    <row r="65" spans="2:11" s="43" customFormat="1" ht="19.5" customHeight="1">
      <c r="B65" s="701" t="str">
        <f>IF(【6】見・諸経費!B65="","",【6】見・諸経費!B65)</f>
        <v/>
      </c>
      <c r="C65" s="1112" t="str">
        <f>IF(【6】見・諸経費!C65="","",【6】見・諸経費!C65)</f>
        <v/>
      </c>
      <c r="D65" s="1112"/>
      <c r="E65" s="1112"/>
      <c r="F65" s="493" t="str">
        <f>IF(【6】見・諸経費!F65="","",【6】見・諸経費!F65)</f>
        <v/>
      </c>
      <c r="G65" s="647" t="str">
        <f>IF(【6】見・諸経費!G65="","",【6】見・諸経費!G65)</f>
        <v/>
      </c>
      <c r="H65" s="648" t="str">
        <f>IF(【6】見・諸経費!H65="","",【6】見・諸経費!H65)</f>
        <v/>
      </c>
      <c r="I65" s="649" t="str">
        <f t="shared" si="1"/>
        <v/>
      </c>
      <c r="J65" s="650"/>
      <c r="K65" s="651" t="str">
        <f>IF(【6】見・諸経費!K65="","",【6】見・諸経費!K65)</f>
        <v/>
      </c>
    </row>
    <row r="66" spans="2:11" s="43" customFormat="1" ht="19.5" customHeight="1">
      <c r="B66" s="701" t="str">
        <f>IF(【6】見・諸経費!B66="","",【6】見・諸経費!B66)</f>
        <v/>
      </c>
      <c r="C66" s="1112" t="str">
        <f>IF(【6】見・諸経費!C66="","",【6】見・諸経費!C66)</f>
        <v/>
      </c>
      <c r="D66" s="1112"/>
      <c r="E66" s="1112"/>
      <c r="F66" s="493" t="str">
        <f>IF(【6】見・諸経費!F66="","",【6】見・諸経費!F66)</f>
        <v/>
      </c>
      <c r="G66" s="647" t="str">
        <f>IF(【6】見・諸経費!G66="","",【6】見・諸経費!G66)</f>
        <v/>
      </c>
      <c r="H66" s="648" t="str">
        <f>IF(【6】見・諸経費!H66="","",【6】見・諸経費!H66)</f>
        <v/>
      </c>
      <c r="I66" s="649" t="str">
        <f t="shared" si="1"/>
        <v/>
      </c>
      <c r="J66" s="650"/>
      <c r="K66" s="651" t="str">
        <f>IF(【6】見・諸経費!K66="","",【6】見・諸経費!K66)</f>
        <v/>
      </c>
    </row>
    <row r="67" spans="2:11" s="43" customFormat="1" ht="19.5" customHeight="1">
      <c r="B67" s="701" t="str">
        <f>IF(【6】見・諸経費!B67="","",【6】見・諸経費!B67)</f>
        <v/>
      </c>
      <c r="C67" s="1112" t="str">
        <f>IF(【6】見・諸経費!C67="","",【6】見・諸経費!C67)</f>
        <v/>
      </c>
      <c r="D67" s="1112"/>
      <c r="E67" s="1112"/>
      <c r="F67" s="493" t="str">
        <f>IF(【6】見・諸経費!F67="","",【6】見・諸経費!F67)</f>
        <v/>
      </c>
      <c r="G67" s="647" t="str">
        <f>IF(【6】見・諸経費!G67="","",【6】見・諸経費!G67)</f>
        <v/>
      </c>
      <c r="H67" s="648" t="str">
        <f>IF(【6】見・諸経費!H67="","",【6】見・諸経費!H67)</f>
        <v/>
      </c>
      <c r="I67" s="649" t="str">
        <f t="shared" si="1"/>
        <v/>
      </c>
      <c r="J67" s="650"/>
      <c r="K67" s="651" t="str">
        <f>IF(【6】見・諸経費!K67="","",【6】見・諸経費!K67)</f>
        <v/>
      </c>
    </row>
    <row r="68" spans="2:11" s="43" customFormat="1" ht="24" customHeight="1">
      <c r="B68" s="167"/>
      <c r="F68" s="168"/>
      <c r="G68" s="169"/>
      <c r="H68" s="170" t="s">
        <v>321</v>
      </c>
      <c r="I68" s="739">
        <f>SUM(I40:I67)</f>
        <v>0</v>
      </c>
      <c r="J68" s="54"/>
      <c r="K68" s="58"/>
    </row>
    <row r="69" spans="2:11" s="43" customFormat="1" ht="16.5" customHeight="1">
      <c r="B69" s="164" t="s">
        <v>380</v>
      </c>
      <c r="C69" s="164"/>
      <c r="G69" s="54"/>
      <c r="J69" s="156"/>
      <c r="K69" s="108" t="s">
        <v>224</v>
      </c>
    </row>
    <row r="70" spans="2:11" s="43" customFormat="1" ht="32.25" customHeight="1">
      <c r="B70" s="485" t="s">
        <v>273</v>
      </c>
      <c r="C70" s="963" t="s">
        <v>381</v>
      </c>
      <c r="D70" s="963"/>
      <c r="E70" s="1113"/>
      <c r="F70" s="499" t="s">
        <v>298</v>
      </c>
      <c r="G70" s="513" t="s">
        <v>370</v>
      </c>
      <c r="H70" s="742"/>
      <c r="I70" s="642" t="s">
        <v>372</v>
      </c>
      <c r="J70" s="643" t="s">
        <v>373</v>
      </c>
      <c r="K70" s="537" t="s">
        <v>289</v>
      </c>
    </row>
    <row r="71" spans="2:11" s="43" customFormat="1" ht="19.5" customHeight="1">
      <c r="B71" s="701" t="str">
        <f>IF(【6】見・諸経費!B71="","",【6】見・諸経費!B71)</f>
        <v/>
      </c>
      <c r="C71" s="1112" t="str">
        <f>IF(【6】見・諸経費!C71="","",【6】見・諸経費!C71)</f>
        <v/>
      </c>
      <c r="D71" s="1112"/>
      <c r="E71" s="1112"/>
      <c r="F71" s="493" t="str">
        <f>IF(【6】見・諸経費!F71="","",【6】見・諸経費!F71)</f>
        <v/>
      </c>
      <c r="G71" s="647" t="str">
        <f>IF(【6】見・諸経費!G71="","",【6】見・諸経費!G71)</f>
        <v/>
      </c>
      <c r="H71" s="742"/>
      <c r="I71" s="649" t="str">
        <f>IFERROR(ROUND(IF(G71="","",IF(G71="10%税込",F71/1.1,IF(G71="税抜",F71))),0),"")</f>
        <v/>
      </c>
      <c r="J71" s="650"/>
      <c r="K71" s="651" t="str">
        <f>IF(【6】見・諸経費!K71="","",【6】見・諸経費!K71)</f>
        <v/>
      </c>
    </row>
    <row r="72" spans="2:11" s="43" customFormat="1" ht="19.5" customHeight="1">
      <c r="B72" s="701" t="str">
        <f>IF(【6】見・諸経費!B72="","",【6】見・諸経費!B72)</f>
        <v/>
      </c>
      <c r="C72" s="1112" t="str">
        <f>IF(【6】見・諸経費!C72="","",【6】見・諸経費!C72)</f>
        <v/>
      </c>
      <c r="D72" s="1112"/>
      <c r="E72" s="1112"/>
      <c r="F72" s="493" t="str">
        <f>IF(【6】見・諸経費!F72="","",【6】見・諸経費!F72)</f>
        <v/>
      </c>
      <c r="G72" s="647" t="str">
        <f>IF(【6】見・諸経費!G72="","",【6】見・諸経費!G72)</f>
        <v/>
      </c>
      <c r="H72" s="742"/>
      <c r="I72" s="649" t="str">
        <f t="shared" ref="I72:I100" si="2">IFERROR(ROUND(IF(G72="","",IF(G72="10%税込",F72/1.1,IF(G72="税抜",F72))),0),"")</f>
        <v/>
      </c>
      <c r="J72" s="650"/>
      <c r="K72" s="651" t="str">
        <f>IF(【6】見・諸経費!K72="","",【6】見・諸経費!K72)</f>
        <v/>
      </c>
    </row>
    <row r="73" spans="2:11" s="43" customFormat="1" ht="19.5" customHeight="1">
      <c r="B73" s="701" t="str">
        <f>IF(【6】見・諸経費!B73="","",【6】見・諸経費!B73)</f>
        <v/>
      </c>
      <c r="C73" s="1112" t="str">
        <f>IF(【6】見・諸経費!C73="","",【6】見・諸経費!C73)</f>
        <v/>
      </c>
      <c r="D73" s="1112"/>
      <c r="E73" s="1112"/>
      <c r="F73" s="493" t="str">
        <f>IF(【6】見・諸経費!F73="","",【6】見・諸経費!F73)</f>
        <v/>
      </c>
      <c r="G73" s="647" t="str">
        <f>IF(【6】見・諸経費!G73="","",【6】見・諸経費!G73)</f>
        <v/>
      </c>
      <c r="H73" s="742"/>
      <c r="I73" s="649" t="str">
        <f t="shared" si="2"/>
        <v/>
      </c>
      <c r="J73" s="650"/>
      <c r="K73" s="651" t="str">
        <f>IF(【6】見・諸経費!K73="","",【6】見・諸経費!K73)</f>
        <v/>
      </c>
    </row>
    <row r="74" spans="2:11" s="43" customFormat="1" ht="19.5" customHeight="1">
      <c r="B74" s="701" t="str">
        <f>IF(【6】見・諸経費!B74="","",【6】見・諸経費!B74)</f>
        <v/>
      </c>
      <c r="C74" s="1112" t="str">
        <f>IF(【6】見・諸経費!C74="","",【6】見・諸経費!C74)</f>
        <v/>
      </c>
      <c r="D74" s="1112"/>
      <c r="E74" s="1112"/>
      <c r="F74" s="493" t="str">
        <f>IF(【6】見・諸経費!F74="","",【6】見・諸経費!F74)</f>
        <v/>
      </c>
      <c r="G74" s="647" t="str">
        <f>IF(【6】見・諸経費!G74="","",【6】見・諸経費!G74)</f>
        <v/>
      </c>
      <c r="H74" s="742"/>
      <c r="I74" s="649" t="str">
        <f t="shared" si="2"/>
        <v/>
      </c>
      <c r="J74" s="650"/>
      <c r="K74" s="651" t="str">
        <f>IF(【6】見・諸経費!K74="","",【6】見・諸経費!K74)</f>
        <v/>
      </c>
    </row>
    <row r="75" spans="2:11" s="43" customFormat="1" ht="19.5" customHeight="1">
      <c r="B75" s="701" t="str">
        <f>IF(【6】見・諸経費!B75="","",【6】見・諸経費!B75)</f>
        <v/>
      </c>
      <c r="C75" s="1112" t="str">
        <f>IF(【6】見・諸経費!C75="","",【6】見・諸経費!C75)</f>
        <v/>
      </c>
      <c r="D75" s="1112"/>
      <c r="E75" s="1112"/>
      <c r="F75" s="493" t="str">
        <f>IF(【6】見・諸経費!F75="","",【6】見・諸経費!F75)</f>
        <v/>
      </c>
      <c r="G75" s="647" t="str">
        <f>IF(【6】見・諸経費!G75="","",【6】見・諸経費!G75)</f>
        <v/>
      </c>
      <c r="H75" s="742"/>
      <c r="I75" s="649" t="str">
        <f t="shared" si="2"/>
        <v/>
      </c>
      <c r="J75" s="650"/>
      <c r="K75" s="651" t="str">
        <f>IF(【6】見・諸経費!K75="","",【6】見・諸経費!K75)</f>
        <v/>
      </c>
    </row>
    <row r="76" spans="2:11" s="43" customFormat="1" ht="19.5" customHeight="1">
      <c r="B76" s="701" t="str">
        <f>IF(【6】見・諸経費!B76="","",【6】見・諸経費!B76)</f>
        <v/>
      </c>
      <c r="C76" s="1112" t="str">
        <f>IF(【6】見・諸経費!C76="","",【6】見・諸経費!C76)</f>
        <v/>
      </c>
      <c r="D76" s="1112"/>
      <c r="E76" s="1112"/>
      <c r="F76" s="493" t="str">
        <f>IF(【6】見・諸経費!F76="","",【6】見・諸経費!F76)</f>
        <v/>
      </c>
      <c r="G76" s="647" t="str">
        <f>IF(【6】見・諸経費!G76="","",【6】見・諸経費!G76)</f>
        <v/>
      </c>
      <c r="H76" s="742"/>
      <c r="I76" s="649" t="str">
        <f t="shared" si="2"/>
        <v/>
      </c>
      <c r="J76" s="650"/>
      <c r="K76" s="651" t="str">
        <f>IF(【6】見・諸経費!K76="","",【6】見・諸経費!K76)</f>
        <v/>
      </c>
    </row>
    <row r="77" spans="2:11" s="43" customFormat="1" ht="19.5" customHeight="1">
      <c r="B77" s="701" t="str">
        <f>IF(【6】見・諸経費!B77="","",【6】見・諸経費!B77)</f>
        <v/>
      </c>
      <c r="C77" s="1112" t="str">
        <f>IF(【6】見・諸経費!C77="","",【6】見・諸経費!C77)</f>
        <v/>
      </c>
      <c r="D77" s="1112"/>
      <c r="E77" s="1112"/>
      <c r="F77" s="493" t="str">
        <f>IF(【6】見・諸経費!F77="","",【6】見・諸経費!F77)</f>
        <v/>
      </c>
      <c r="G77" s="647" t="str">
        <f>IF(【6】見・諸経費!G77="","",【6】見・諸経費!G77)</f>
        <v/>
      </c>
      <c r="H77" s="742"/>
      <c r="I77" s="649" t="str">
        <f t="shared" si="2"/>
        <v/>
      </c>
      <c r="J77" s="650"/>
      <c r="K77" s="651" t="str">
        <f>IF(【6】見・諸経費!K77="","",【6】見・諸経費!K77)</f>
        <v/>
      </c>
    </row>
    <row r="78" spans="2:11" s="43" customFormat="1" ht="19.5" customHeight="1">
      <c r="B78" s="701" t="str">
        <f>IF(【6】見・諸経費!B78="","",【6】見・諸経費!B78)</f>
        <v/>
      </c>
      <c r="C78" s="1112" t="str">
        <f>IF(【6】見・諸経費!C78="","",【6】見・諸経費!C78)</f>
        <v/>
      </c>
      <c r="D78" s="1112"/>
      <c r="E78" s="1112"/>
      <c r="F78" s="493" t="str">
        <f>IF(【6】見・諸経費!F78="","",【6】見・諸経費!F78)</f>
        <v/>
      </c>
      <c r="G78" s="647" t="str">
        <f>IF(【6】見・諸経費!G78="","",【6】見・諸経費!G78)</f>
        <v/>
      </c>
      <c r="H78" s="742"/>
      <c r="I78" s="649" t="str">
        <f t="shared" si="2"/>
        <v/>
      </c>
      <c r="J78" s="650"/>
      <c r="K78" s="651" t="str">
        <f>IF(【6】見・諸経費!K78="","",【6】見・諸経費!K78)</f>
        <v/>
      </c>
    </row>
    <row r="79" spans="2:11" s="43" customFormat="1" ht="19.5" customHeight="1">
      <c r="B79" s="701" t="str">
        <f>IF(【6】見・諸経費!B79="","",【6】見・諸経費!B79)</f>
        <v/>
      </c>
      <c r="C79" s="1112" t="str">
        <f>IF(【6】見・諸経費!C79="","",【6】見・諸経費!C79)</f>
        <v/>
      </c>
      <c r="D79" s="1112"/>
      <c r="E79" s="1112"/>
      <c r="F79" s="493" t="str">
        <f>IF(【6】見・諸経費!F79="","",【6】見・諸経費!F79)</f>
        <v/>
      </c>
      <c r="G79" s="647" t="str">
        <f>IF(【6】見・諸経費!G79="","",【6】見・諸経費!G79)</f>
        <v/>
      </c>
      <c r="H79" s="742"/>
      <c r="I79" s="649" t="str">
        <f t="shared" si="2"/>
        <v/>
      </c>
      <c r="J79" s="650"/>
      <c r="K79" s="651" t="str">
        <f>IF(【6】見・諸経費!K79="","",【6】見・諸経費!K79)</f>
        <v/>
      </c>
    </row>
    <row r="80" spans="2:11" s="43" customFormat="1" ht="19.5" customHeight="1">
      <c r="B80" s="701" t="str">
        <f>IF(【6】見・諸経費!B80="","",【6】見・諸経費!B80)</f>
        <v/>
      </c>
      <c r="C80" s="1112" t="str">
        <f>IF(【6】見・諸経費!C80="","",【6】見・諸経費!C80)</f>
        <v/>
      </c>
      <c r="D80" s="1112"/>
      <c r="E80" s="1112"/>
      <c r="F80" s="493" t="str">
        <f>IF(【6】見・諸経費!F80="","",【6】見・諸経費!F80)</f>
        <v/>
      </c>
      <c r="G80" s="647" t="str">
        <f>IF(【6】見・諸経費!G80="","",【6】見・諸経費!G80)</f>
        <v/>
      </c>
      <c r="H80" s="742"/>
      <c r="I80" s="649" t="str">
        <f t="shared" si="2"/>
        <v/>
      </c>
      <c r="J80" s="650"/>
      <c r="K80" s="651" t="str">
        <f>IF(【6】見・諸経費!K80="","",【6】見・諸経費!K80)</f>
        <v/>
      </c>
    </row>
    <row r="81" spans="2:11" s="43" customFormat="1" ht="19.5" customHeight="1">
      <c r="B81" s="701" t="str">
        <f>IF(【6】見・諸経費!B81="","",【6】見・諸経費!B81)</f>
        <v/>
      </c>
      <c r="C81" s="1112" t="str">
        <f>IF(【6】見・諸経費!C81="","",【6】見・諸経費!C81)</f>
        <v/>
      </c>
      <c r="D81" s="1112"/>
      <c r="E81" s="1112"/>
      <c r="F81" s="493" t="str">
        <f>IF(【6】見・諸経費!F81="","",【6】見・諸経費!F81)</f>
        <v/>
      </c>
      <c r="G81" s="647" t="str">
        <f>IF(【6】見・諸経費!G81="","",【6】見・諸経費!G81)</f>
        <v/>
      </c>
      <c r="H81" s="742"/>
      <c r="I81" s="649" t="str">
        <f t="shared" si="2"/>
        <v/>
      </c>
      <c r="J81" s="650"/>
      <c r="K81" s="651" t="str">
        <f>IF(【6】見・諸経費!K81="","",【6】見・諸経費!K81)</f>
        <v/>
      </c>
    </row>
    <row r="82" spans="2:11" s="43" customFormat="1" ht="19.5" customHeight="1">
      <c r="B82" s="701" t="str">
        <f>IF(【6】見・諸経費!B82="","",【6】見・諸経費!B82)</f>
        <v/>
      </c>
      <c r="C82" s="1112" t="str">
        <f>IF(【6】見・諸経費!C82="","",【6】見・諸経費!C82)</f>
        <v/>
      </c>
      <c r="D82" s="1112"/>
      <c r="E82" s="1112"/>
      <c r="F82" s="493" t="str">
        <f>IF(【6】見・諸経費!F82="","",【6】見・諸経費!F82)</f>
        <v/>
      </c>
      <c r="G82" s="647" t="str">
        <f>IF(【6】見・諸経費!G82="","",【6】見・諸経費!G82)</f>
        <v/>
      </c>
      <c r="H82" s="742"/>
      <c r="I82" s="649" t="str">
        <f t="shared" si="2"/>
        <v/>
      </c>
      <c r="J82" s="650"/>
      <c r="K82" s="651" t="str">
        <f>IF(【6】見・諸経費!K82="","",【6】見・諸経費!K82)</f>
        <v/>
      </c>
    </row>
    <row r="83" spans="2:11" s="43" customFormat="1" ht="19.5" customHeight="1">
      <c r="B83" s="701" t="str">
        <f>IF(【6】見・諸経費!B83="","",【6】見・諸経費!B83)</f>
        <v/>
      </c>
      <c r="C83" s="1112" t="str">
        <f>IF(【6】見・諸経費!C83="","",【6】見・諸経費!C83)</f>
        <v/>
      </c>
      <c r="D83" s="1112"/>
      <c r="E83" s="1112"/>
      <c r="F83" s="493" t="str">
        <f>IF(【6】見・諸経費!F83="","",【6】見・諸経費!F83)</f>
        <v/>
      </c>
      <c r="G83" s="647" t="str">
        <f>IF(【6】見・諸経費!G83="","",【6】見・諸経費!G83)</f>
        <v/>
      </c>
      <c r="H83" s="742"/>
      <c r="I83" s="649" t="str">
        <f t="shared" si="2"/>
        <v/>
      </c>
      <c r="J83" s="650"/>
      <c r="K83" s="651" t="str">
        <f>IF(【6】見・諸経費!K83="","",【6】見・諸経費!K83)</f>
        <v/>
      </c>
    </row>
    <row r="84" spans="2:11" s="43" customFormat="1" ht="19.5" customHeight="1">
      <c r="B84" s="701" t="str">
        <f>IF(【6】見・諸経費!B84="","",【6】見・諸経費!B84)</f>
        <v/>
      </c>
      <c r="C84" s="1112" t="str">
        <f>IF(【6】見・諸経費!C84="","",【6】見・諸経費!C84)</f>
        <v/>
      </c>
      <c r="D84" s="1112"/>
      <c r="E84" s="1112"/>
      <c r="F84" s="493" t="str">
        <f>IF(【6】見・諸経費!F84="","",【6】見・諸経費!F84)</f>
        <v/>
      </c>
      <c r="G84" s="647" t="str">
        <f>IF(【6】見・諸経費!G84="","",【6】見・諸経費!G84)</f>
        <v/>
      </c>
      <c r="H84" s="742"/>
      <c r="I84" s="649" t="str">
        <f t="shared" si="2"/>
        <v/>
      </c>
      <c r="J84" s="650"/>
      <c r="K84" s="651" t="str">
        <f>IF(【6】見・諸経費!K84="","",【6】見・諸経費!K84)</f>
        <v/>
      </c>
    </row>
    <row r="85" spans="2:11" s="43" customFormat="1" ht="19.5" customHeight="1">
      <c r="B85" s="701" t="str">
        <f>IF(【6】見・諸経費!B85="","",【6】見・諸経費!B85)</f>
        <v/>
      </c>
      <c r="C85" s="1112" t="str">
        <f>IF(【6】見・諸経費!C85="","",【6】見・諸経費!C85)</f>
        <v/>
      </c>
      <c r="D85" s="1112"/>
      <c r="E85" s="1112"/>
      <c r="F85" s="493" t="str">
        <f>IF(【6】見・諸経費!F85="","",【6】見・諸経費!F85)</f>
        <v/>
      </c>
      <c r="G85" s="647" t="str">
        <f>IF(【6】見・諸経費!G85="","",【6】見・諸経費!G85)</f>
        <v/>
      </c>
      <c r="H85" s="742"/>
      <c r="I85" s="649" t="str">
        <f t="shared" si="2"/>
        <v/>
      </c>
      <c r="J85" s="650"/>
      <c r="K85" s="651" t="str">
        <f>IF(【6】見・諸経費!K85="","",【6】見・諸経費!K85)</f>
        <v/>
      </c>
    </row>
    <row r="86" spans="2:11" s="43" customFormat="1" ht="19.5" customHeight="1">
      <c r="B86" s="701" t="str">
        <f>IF(【6】見・諸経費!B86="","",【6】見・諸経費!B86)</f>
        <v/>
      </c>
      <c r="C86" s="1112" t="str">
        <f>IF(【6】見・諸経費!C86="","",【6】見・諸経費!C86)</f>
        <v/>
      </c>
      <c r="D86" s="1112"/>
      <c r="E86" s="1112"/>
      <c r="F86" s="493" t="str">
        <f>IF(【6】見・諸経費!F86="","",【6】見・諸経費!F86)</f>
        <v/>
      </c>
      <c r="G86" s="647" t="str">
        <f>IF(【6】見・諸経費!G86="","",【6】見・諸経費!G86)</f>
        <v/>
      </c>
      <c r="H86" s="742"/>
      <c r="I86" s="649" t="str">
        <f t="shared" si="2"/>
        <v/>
      </c>
      <c r="J86" s="650"/>
      <c r="K86" s="651" t="str">
        <f>IF(【6】見・諸経費!K86="","",【6】見・諸経費!K86)</f>
        <v/>
      </c>
    </row>
    <row r="87" spans="2:11" s="43" customFormat="1" ht="19.5" customHeight="1">
      <c r="B87" s="701" t="str">
        <f>IF(【6】見・諸経費!B87="","",【6】見・諸経費!B87)</f>
        <v/>
      </c>
      <c r="C87" s="1112" t="str">
        <f>IF(【6】見・諸経費!C87="","",【6】見・諸経費!C87)</f>
        <v/>
      </c>
      <c r="D87" s="1112"/>
      <c r="E87" s="1112"/>
      <c r="F87" s="493" t="str">
        <f>IF(【6】見・諸経費!F87="","",【6】見・諸経費!F87)</f>
        <v/>
      </c>
      <c r="G87" s="647" t="str">
        <f>IF(【6】見・諸経費!G87="","",【6】見・諸経費!G87)</f>
        <v/>
      </c>
      <c r="H87" s="742"/>
      <c r="I87" s="649" t="str">
        <f t="shared" si="2"/>
        <v/>
      </c>
      <c r="J87" s="650"/>
      <c r="K87" s="651" t="str">
        <f>IF(【6】見・諸経費!K87="","",【6】見・諸経費!K87)</f>
        <v/>
      </c>
    </row>
    <row r="88" spans="2:11" s="43" customFormat="1" ht="19.5" customHeight="1">
      <c r="B88" s="701" t="str">
        <f>IF(【6】見・諸経費!B88="","",【6】見・諸経費!B88)</f>
        <v/>
      </c>
      <c r="C88" s="1112" t="str">
        <f>IF(【6】見・諸経費!C88="","",【6】見・諸経費!C88)</f>
        <v/>
      </c>
      <c r="D88" s="1112"/>
      <c r="E88" s="1112"/>
      <c r="F88" s="493" t="str">
        <f>IF(【6】見・諸経費!F88="","",【6】見・諸経費!F88)</f>
        <v/>
      </c>
      <c r="G88" s="647" t="str">
        <f>IF(【6】見・諸経費!G88="","",【6】見・諸経費!G88)</f>
        <v/>
      </c>
      <c r="H88" s="742"/>
      <c r="I88" s="649" t="str">
        <f t="shared" si="2"/>
        <v/>
      </c>
      <c r="J88" s="650"/>
      <c r="K88" s="651" t="str">
        <f>IF(【6】見・諸経費!K88="","",【6】見・諸経費!K88)</f>
        <v/>
      </c>
    </row>
    <row r="89" spans="2:11" s="43" customFormat="1" ht="19.5" customHeight="1">
      <c r="B89" s="701" t="str">
        <f>IF(【6】見・諸経費!B89="","",【6】見・諸経費!B89)</f>
        <v/>
      </c>
      <c r="C89" s="1112" t="str">
        <f>IF(【6】見・諸経費!C89="","",【6】見・諸経費!C89)</f>
        <v/>
      </c>
      <c r="D89" s="1112"/>
      <c r="E89" s="1112"/>
      <c r="F89" s="493" t="str">
        <f>IF(【6】見・諸経費!F89="","",【6】見・諸経費!F89)</f>
        <v/>
      </c>
      <c r="G89" s="647" t="str">
        <f>IF(【6】見・諸経費!G89="","",【6】見・諸経費!G89)</f>
        <v/>
      </c>
      <c r="H89" s="742"/>
      <c r="I89" s="649" t="str">
        <f t="shared" si="2"/>
        <v/>
      </c>
      <c r="J89" s="650"/>
      <c r="K89" s="651" t="str">
        <f>IF(【6】見・諸経費!K89="","",【6】見・諸経費!K89)</f>
        <v/>
      </c>
    </row>
    <row r="90" spans="2:11" s="43" customFormat="1" ht="19.5" customHeight="1">
      <c r="B90" s="701" t="str">
        <f>IF(【6】見・諸経費!B90="","",【6】見・諸経費!B90)</f>
        <v/>
      </c>
      <c r="C90" s="1112" t="str">
        <f>IF(【6】見・諸経費!C90="","",【6】見・諸経費!C90)</f>
        <v/>
      </c>
      <c r="D90" s="1112"/>
      <c r="E90" s="1112"/>
      <c r="F90" s="493" t="str">
        <f>IF(【6】見・諸経費!F90="","",【6】見・諸経費!F90)</f>
        <v/>
      </c>
      <c r="G90" s="647" t="str">
        <f>IF(【6】見・諸経費!G90="","",【6】見・諸経費!G90)</f>
        <v/>
      </c>
      <c r="H90" s="742"/>
      <c r="I90" s="649" t="str">
        <f t="shared" si="2"/>
        <v/>
      </c>
      <c r="J90" s="650"/>
      <c r="K90" s="651" t="str">
        <f>IF(【6】見・諸経費!K90="","",【6】見・諸経費!K90)</f>
        <v/>
      </c>
    </row>
    <row r="91" spans="2:11" s="43" customFormat="1" ht="19.5" customHeight="1">
      <c r="B91" s="701" t="str">
        <f>IF(【6】見・諸経費!B91="","",【6】見・諸経費!B91)</f>
        <v/>
      </c>
      <c r="C91" s="1112" t="str">
        <f>IF(【6】見・諸経費!C91="","",【6】見・諸経費!C91)</f>
        <v/>
      </c>
      <c r="D91" s="1112"/>
      <c r="E91" s="1112"/>
      <c r="F91" s="493" t="str">
        <f>IF(【6】見・諸経費!F91="","",【6】見・諸経費!F91)</f>
        <v/>
      </c>
      <c r="G91" s="647" t="str">
        <f>IF(【6】見・諸経費!G91="","",【6】見・諸経費!G91)</f>
        <v/>
      </c>
      <c r="H91" s="742"/>
      <c r="I91" s="649" t="str">
        <f t="shared" si="2"/>
        <v/>
      </c>
      <c r="J91" s="650"/>
      <c r="K91" s="651" t="str">
        <f>IF(【6】見・諸経費!K91="","",【6】見・諸経費!K91)</f>
        <v/>
      </c>
    </row>
    <row r="92" spans="2:11" s="43" customFormat="1" ht="19.5" customHeight="1">
      <c r="B92" s="701" t="str">
        <f>IF(【6】見・諸経費!B92="","",【6】見・諸経費!B92)</f>
        <v/>
      </c>
      <c r="C92" s="1112" t="str">
        <f>IF(【6】見・諸経費!C92="","",【6】見・諸経費!C92)</f>
        <v/>
      </c>
      <c r="D92" s="1112"/>
      <c r="E92" s="1112"/>
      <c r="F92" s="493" t="str">
        <f>IF(【6】見・諸経費!F92="","",【6】見・諸経費!F92)</f>
        <v/>
      </c>
      <c r="G92" s="647" t="str">
        <f>IF(【6】見・諸経費!G92="","",【6】見・諸経費!G92)</f>
        <v/>
      </c>
      <c r="H92" s="742"/>
      <c r="I92" s="649" t="str">
        <f t="shared" si="2"/>
        <v/>
      </c>
      <c r="J92" s="650"/>
      <c r="K92" s="651" t="str">
        <f>IF(【6】見・諸経費!K92="","",【6】見・諸経費!K92)</f>
        <v/>
      </c>
    </row>
    <row r="93" spans="2:11" s="43" customFormat="1" ht="19.5" customHeight="1">
      <c r="B93" s="701" t="str">
        <f>IF(【6】見・諸経費!B93="","",【6】見・諸経費!B93)</f>
        <v/>
      </c>
      <c r="C93" s="1112" t="str">
        <f>IF(【6】見・諸経費!C93="","",【6】見・諸経費!C93)</f>
        <v/>
      </c>
      <c r="D93" s="1112"/>
      <c r="E93" s="1112"/>
      <c r="F93" s="493" t="str">
        <f>IF(【6】見・諸経費!F93="","",【6】見・諸経費!F93)</f>
        <v/>
      </c>
      <c r="G93" s="647" t="str">
        <f>IF(【6】見・諸経費!G93="","",【6】見・諸経費!G93)</f>
        <v/>
      </c>
      <c r="H93" s="742"/>
      <c r="I93" s="649" t="str">
        <f t="shared" si="2"/>
        <v/>
      </c>
      <c r="J93" s="650"/>
      <c r="K93" s="651" t="str">
        <f>IF(【6】見・諸経費!K93="","",【6】見・諸経費!K93)</f>
        <v/>
      </c>
    </row>
    <row r="94" spans="2:11" s="43" customFormat="1" ht="19.5" customHeight="1">
      <c r="B94" s="701" t="str">
        <f>IF(【6】見・諸経費!B94="","",【6】見・諸経費!B94)</f>
        <v/>
      </c>
      <c r="C94" s="1112" t="str">
        <f>IF(【6】見・諸経費!C94="","",【6】見・諸経費!C94)</f>
        <v/>
      </c>
      <c r="D94" s="1112"/>
      <c r="E94" s="1112"/>
      <c r="F94" s="493" t="str">
        <f>IF(【6】見・諸経費!F94="","",【6】見・諸経費!F94)</f>
        <v/>
      </c>
      <c r="G94" s="647" t="str">
        <f>IF(【6】見・諸経費!G94="","",【6】見・諸経費!G94)</f>
        <v/>
      </c>
      <c r="H94" s="742"/>
      <c r="I94" s="649" t="str">
        <f t="shared" si="2"/>
        <v/>
      </c>
      <c r="J94" s="650"/>
      <c r="K94" s="651" t="str">
        <f>IF(【6】見・諸経費!K94="","",【6】見・諸経費!K94)</f>
        <v/>
      </c>
    </row>
    <row r="95" spans="2:11" s="43" customFormat="1" ht="19.5" customHeight="1">
      <c r="B95" s="701" t="str">
        <f>IF(【6】見・諸経費!B95="","",【6】見・諸経費!B95)</f>
        <v/>
      </c>
      <c r="C95" s="1112" t="str">
        <f>IF(【6】見・諸経費!C95="","",【6】見・諸経費!C95)</f>
        <v/>
      </c>
      <c r="D95" s="1112"/>
      <c r="E95" s="1112"/>
      <c r="F95" s="493" t="str">
        <f>IF(【6】見・諸経費!F95="","",【6】見・諸経費!F95)</f>
        <v/>
      </c>
      <c r="G95" s="647" t="str">
        <f>IF(【6】見・諸経費!G95="","",【6】見・諸経費!G95)</f>
        <v/>
      </c>
      <c r="H95" s="742"/>
      <c r="I95" s="649" t="str">
        <f t="shared" si="2"/>
        <v/>
      </c>
      <c r="J95" s="650"/>
      <c r="K95" s="651" t="str">
        <f>IF(【6】見・諸経費!K95="","",【6】見・諸経費!K95)</f>
        <v/>
      </c>
    </row>
    <row r="96" spans="2:11" s="43" customFormat="1" ht="19.5" customHeight="1">
      <c r="B96" s="701" t="str">
        <f>IF(【6】見・諸経費!B96="","",【6】見・諸経費!B96)</f>
        <v/>
      </c>
      <c r="C96" s="1112" t="str">
        <f>IF(【6】見・諸経費!C96="","",【6】見・諸経費!C96)</f>
        <v/>
      </c>
      <c r="D96" s="1112"/>
      <c r="E96" s="1112"/>
      <c r="F96" s="493" t="str">
        <f>IF(【6】見・諸経費!F96="","",【6】見・諸経費!F96)</f>
        <v/>
      </c>
      <c r="G96" s="647" t="str">
        <f>IF(【6】見・諸経費!G96="","",【6】見・諸経費!G96)</f>
        <v/>
      </c>
      <c r="H96" s="742"/>
      <c r="I96" s="649" t="str">
        <f t="shared" si="2"/>
        <v/>
      </c>
      <c r="J96" s="650"/>
      <c r="K96" s="651" t="str">
        <f>IF(【6】見・諸経費!K96="","",【6】見・諸経費!K96)</f>
        <v/>
      </c>
    </row>
    <row r="97" spans="2:11" s="43" customFormat="1" ht="19.5" customHeight="1">
      <c r="B97" s="701" t="str">
        <f>IF(【6】見・諸経費!B97="","",【6】見・諸経費!B97)</f>
        <v/>
      </c>
      <c r="C97" s="1112" t="str">
        <f>IF(【6】見・諸経費!C97="","",【6】見・諸経費!C97)</f>
        <v/>
      </c>
      <c r="D97" s="1112"/>
      <c r="E97" s="1112"/>
      <c r="F97" s="493" t="str">
        <f>IF(【6】見・諸経費!F97="","",【6】見・諸経費!F97)</f>
        <v/>
      </c>
      <c r="G97" s="647" t="str">
        <f>IF(【6】見・諸経費!G97="","",【6】見・諸経費!G97)</f>
        <v/>
      </c>
      <c r="H97" s="742"/>
      <c r="I97" s="649" t="str">
        <f t="shared" si="2"/>
        <v/>
      </c>
      <c r="J97" s="650"/>
      <c r="K97" s="651" t="str">
        <f>IF(【6】見・諸経費!K97="","",【6】見・諸経費!K97)</f>
        <v/>
      </c>
    </row>
    <row r="98" spans="2:11" s="43" customFormat="1" ht="19.5" customHeight="1">
      <c r="B98" s="701" t="str">
        <f>IF(【6】見・諸経費!B98="","",【6】見・諸経費!B98)</f>
        <v/>
      </c>
      <c r="C98" s="1112" t="str">
        <f>IF(【6】見・諸経費!C98="","",【6】見・諸経費!C98)</f>
        <v/>
      </c>
      <c r="D98" s="1112"/>
      <c r="E98" s="1112"/>
      <c r="F98" s="493" t="str">
        <f>IF(【6】見・諸経費!F98="","",【6】見・諸経費!F98)</f>
        <v/>
      </c>
      <c r="G98" s="647" t="str">
        <f>IF(【6】見・諸経費!G98="","",【6】見・諸経費!G98)</f>
        <v/>
      </c>
      <c r="H98" s="742"/>
      <c r="I98" s="649" t="str">
        <f t="shared" si="2"/>
        <v/>
      </c>
      <c r="J98" s="650"/>
      <c r="K98" s="651" t="str">
        <f>IF(【6】見・諸経費!K98="","",【6】見・諸経費!K98)</f>
        <v/>
      </c>
    </row>
    <row r="99" spans="2:11" s="43" customFormat="1" ht="19.5" customHeight="1">
      <c r="B99" s="701" t="str">
        <f>IF(【6】見・諸経費!B99="","",【6】見・諸経費!B99)</f>
        <v/>
      </c>
      <c r="C99" s="1112" t="str">
        <f>IF(【6】見・諸経費!C99="","",【6】見・諸経費!C99)</f>
        <v/>
      </c>
      <c r="D99" s="1112"/>
      <c r="E99" s="1112"/>
      <c r="F99" s="493" t="str">
        <f>IF(【6】見・諸経費!F99="","",【6】見・諸経費!F99)</f>
        <v/>
      </c>
      <c r="G99" s="647" t="str">
        <f>IF(【6】見・諸経費!G99="","",【6】見・諸経費!G99)</f>
        <v/>
      </c>
      <c r="H99" s="742"/>
      <c r="I99" s="649" t="str">
        <f t="shared" si="2"/>
        <v/>
      </c>
      <c r="J99" s="650"/>
      <c r="K99" s="651" t="str">
        <f>IF(【6】見・諸経費!K99="","",【6】見・諸経費!K99)</f>
        <v/>
      </c>
    </row>
    <row r="100" spans="2:11" s="43" customFormat="1" ht="19.5" customHeight="1">
      <c r="B100" s="701" t="str">
        <f>IF(【6】見・諸経費!B100="","",【6】見・諸経費!B100)</f>
        <v/>
      </c>
      <c r="C100" s="1112" t="str">
        <f>IF(【6】見・諸経費!C100="","",【6】見・諸経費!C100)</f>
        <v/>
      </c>
      <c r="D100" s="1112"/>
      <c r="E100" s="1112"/>
      <c r="F100" s="493" t="str">
        <f>IF(【6】見・諸経費!F100="","",【6】見・諸経費!F100)</f>
        <v/>
      </c>
      <c r="G100" s="647" t="str">
        <f>IF(【6】見・諸経費!G100="","",【6】見・諸経費!G100)</f>
        <v/>
      </c>
      <c r="H100" s="742"/>
      <c r="I100" s="649" t="str">
        <f t="shared" si="2"/>
        <v/>
      </c>
      <c r="J100" s="650"/>
      <c r="K100" s="651" t="str">
        <f>IF(【6】見・諸経費!K100="","",【6】見・諸経費!K100)</f>
        <v/>
      </c>
    </row>
    <row r="101" spans="2:11" s="43" customFormat="1" ht="24.75" customHeight="1">
      <c r="B101" s="167"/>
      <c r="F101" s="168"/>
      <c r="G101" s="169"/>
      <c r="H101" s="170" t="s">
        <v>321</v>
      </c>
      <c r="I101" s="739">
        <f>SUM(I71:I100)</f>
        <v>0</v>
      </c>
      <c r="J101" s="54"/>
      <c r="K101" s="58"/>
    </row>
    <row r="102" spans="2:11" s="43" customFormat="1" ht="16.5" customHeight="1">
      <c r="B102" s="164" t="s">
        <v>382</v>
      </c>
      <c r="C102" s="164"/>
      <c r="G102" s="54"/>
      <c r="J102" s="156"/>
      <c r="K102" s="108" t="s">
        <v>224</v>
      </c>
    </row>
    <row r="103" spans="2:11" s="43" customFormat="1" ht="33" customHeight="1">
      <c r="B103" s="485" t="s">
        <v>273</v>
      </c>
      <c r="C103" s="963" t="s">
        <v>378</v>
      </c>
      <c r="D103" s="963"/>
      <c r="E103" s="1113"/>
      <c r="F103" s="499" t="s">
        <v>298</v>
      </c>
      <c r="G103" s="513" t="s">
        <v>370</v>
      </c>
      <c r="H103" s="499" t="s">
        <v>379</v>
      </c>
      <c r="I103" s="642" t="s">
        <v>372</v>
      </c>
      <c r="J103" s="643" t="s">
        <v>373</v>
      </c>
      <c r="K103" s="537" t="s">
        <v>289</v>
      </c>
    </row>
    <row r="104" spans="2:11" s="43" customFormat="1" ht="19.5" customHeight="1">
      <c r="B104" s="701" t="str">
        <f>IF(【6】見・諸経費!B104="","",【6】見・諸経費!B104)</f>
        <v/>
      </c>
      <c r="C104" s="1112" t="str">
        <f>IF(【6】見・諸経費!C104="","",【6】見・諸経費!C104)</f>
        <v/>
      </c>
      <c r="D104" s="1112"/>
      <c r="E104" s="1112"/>
      <c r="F104" s="493" t="str">
        <f>IF(【6】見・諸経費!F104="","",【6】見・諸経費!F104)</f>
        <v/>
      </c>
      <c r="G104" s="647" t="str">
        <f>IF(【6】見・諸経費!G104="","",【6】見・諸経費!G104)</f>
        <v/>
      </c>
      <c r="H104" s="648" t="str">
        <f>IF(【6】見・諸経費!H104="","",【6】見・諸経費!H104)</f>
        <v/>
      </c>
      <c r="I104" s="649" t="str">
        <f>IFERROR(ROUND(IF(G104="","",IF(G104="10%税込",F104*H104/1.1,IF(G104="税抜",F104*H104))),0),"")</f>
        <v/>
      </c>
      <c r="J104" s="650"/>
      <c r="K104" s="651" t="str">
        <f>IF(【6】見・諸経費!K104="","",【6】見・諸経費!K104)</f>
        <v/>
      </c>
    </row>
    <row r="105" spans="2:11" s="43" customFormat="1" ht="19.5" customHeight="1">
      <c r="B105" s="701" t="str">
        <f>IF(【6】見・諸経費!B105="","",【6】見・諸経費!B105)</f>
        <v/>
      </c>
      <c r="C105" s="1112" t="str">
        <f>IF(【6】見・諸経費!C105="","",【6】見・諸経費!C105)</f>
        <v/>
      </c>
      <c r="D105" s="1112"/>
      <c r="E105" s="1112"/>
      <c r="F105" s="493" t="str">
        <f>IF(【6】見・諸経費!F105="","",【6】見・諸経費!F105)</f>
        <v/>
      </c>
      <c r="G105" s="647" t="str">
        <f>IF(【6】見・諸経費!G105="","",【6】見・諸経費!G105)</f>
        <v/>
      </c>
      <c r="H105" s="648" t="str">
        <f>IF(【6】見・諸経費!H105="","",【6】見・諸経費!H105)</f>
        <v/>
      </c>
      <c r="I105" s="649" t="str">
        <f t="shared" ref="I105:I133" si="3">IFERROR(ROUND(IF(G105="","",IF(G105="10%税込",F105*H105/1.1,IF(G105="税抜",F105*H105))),0),"")</f>
        <v/>
      </c>
      <c r="J105" s="650"/>
      <c r="K105" s="651" t="str">
        <f>IF(【6】見・諸経費!K105="","",【6】見・諸経費!K105)</f>
        <v/>
      </c>
    </row>
    <row r="106" spans="2:11" s="43" customFormat="1" ht="19.5" customHeight="1">
      <c r="B106" s="701" t="str">
        <f>IF(【6】見・諸経費!B106="","",【6】見・諸経費!B106)</f>
        <v/>
      </c>
      <c r="C106" s="1112" t="str">
        <f>IF(【6】見・諸経費!C106="","",【6】見・諸経費!C106)</f>
        <v/>
      </c>
      <c r="D106" s="1112"/>
      <c r="E106" s="1112"/>
      <c r="F106" s="493" t="str">
        <f>IF(【6】見・諸経費!F106="","",【6】見・諸経費!F106)</f>
        <v/>
      </c>
      <c r="G106" s="647" t="str">
        <f>IF(【6】見・諸経費!G106="","",【6】見・諸経費!G106)</f>
        <v/>
      </c>
      <c r="H106" s="648" t="str">
        <f>IF(【6】見・諸経費!H106="","",【6】見・諸経費!H106)</f>
        <v/>
      </c>
      <c r="I106" s="649" t="str">
        <f t="shared" si="3"/>
        <v/>
      </c>
      <c r="J106" s="650"/>
      <c r="K106" s="651" t="str">
        <f>IF(【6】見・諸経費!K106="","",【6】見・諸経費!K106)</f>
        <v/>
      </c>
    </row>
    <row r="107" spans="2:11" s="43" customFormat="1" ht="19.5" customHeight="1">
      <c r="B107" s="701" t="str">
        <f>IF(【6】見・諸経費!B107="","",【6】見・諸経費!B107)</f>
        <v/>
      </c>
      <c r="C107" s="1112" t="str">
        <f>IF(【6】見・諸経費!C107="","",【6】見・諸経費!C107)</f>
        <v/>
      </c>
      <c r="D107" s="1112"/>
      <c r="E107" s="1112"/>
      <c r="F107" s="493" t="str">
        <f>IF(【6】見・諸経費!F107="","",【6】見・諸経費!F107)</f>
        <v/>
      </c>
      <c r="G107" s="647" t="str">
        <f>IF(【6】見・諸経費!G107="","",【6】見・諸経費!G107)</f>
        <v/>
      </c>
      <c r="H107" s="648" t="str">
        <f>IF(【6】見・諸経費!H107="","",【6】見・諸経費!H107)</f>
        <v/>
      </c>
      <c r="I107" s="649" t="str">
        <f t="shared" si="3"/>
        <v/>
      </c>
      <c r="J107" s="650"/>
      <c r="K107" s="651" t="str">
        <f>IF(【6】見・諸経費!K107="","",【6】見・諸経費!K107)</f>
        <v/>
      </c>
    </row>
    <row r="108" spans="2:11" s="43" customFormat="1" ht="19.5" customHeight="1">
      <c r="B108" s="701" t="str">
        <f>IF(【6】見・諸経費!B108="","",【6】見・諸経費!B108)</f>
        <v/>
      </c>
      <c r="C108" s="1112" t="str">
        <f>IF(【6】見・諸経費!C108="","",【6】見・諸経費!C108)</f>
        <v/>
      </c>
      <c r="D108" s="1112"/>
      <c r="E108" s="1112"/>
      <c r="F108" s="493" t="str">
        <f>IF(【6】見・諸経費!F108="","",【6】見・諸経費!F108)</f>
        <v/>
      </c>
      <c r="G108" s="647" t="str">
        <f>IF(【6】見・諸経費!G108="","",【6】見・諸経費!G108)</f>
        <v/>
      </c>
      <c r="H108" s="648" t="str">
        <f>IF(【6】見・諸経費!H108="","",【6】見・諸経費!H108)</f>
        <v/>
      </c>
      <c r="I108" s="649" t="str">
        <f t="shared" si="3"/>
        <v/>
      </c>
      <c r="J108" s="650"/>
      <c r="K108" s="651" t="str">
        <f>IF(【6】見・諸経費!K108="","",【6】見・諸経費!K108)</f>
        <v/>
      </c>
    </row>
    <row r="109" spans="2:11" s="43" customFormat="1" ht="19.5" customHeight="1">
      <c r="B109" s="701" t="str">
        <f>IF(【6】見・諸経費!B109="","",【6】見・諸経費!B109)</f>
        <v/>
      </c>
      <c r="C109" s="1112" t="str">
        <f>IF(【6】見・諸経費!C109="","",【6】見・諸経費!C109)</f>
        <v/>
      </c>
      <c r="D109" s="1112"/>
      <c r="E109" s="1112"/>
      <c r="F109" s="493" t="str">
        <f>IF(【6】見・諸経費!F109="","",【6】見・諸経費!F109)</f>
        <v/>
      </c>
      <c r="G109" s="647" t="str">
        <f>IF(【6】見・諸経費!G109="","",【6】見・諸経費!G109)</f>
        <v/>
      </c>
      <c r="H109" s="648" t="str">
        <f>IF(【6】見・諸経費!H109="","",【6】見・諸経費!H109)</f>
        <v/>
      </c>
      <c r="I109" s="649" t="str">
        <f t="shared" si="3"/>
        <v/>
      </c>
      <c r="J109" s="650"/>
      <c r="K109" s="651" t="str">
        <f>IF(【6】見・諸経費!K109="","",【6】見・諸経費!K109)</f>
        <v/>
      </c>
    </row>
    <row r="110" spans="2:11" s="43" customFormat="1" ht="19.5" customHeight="1">
      <c r="B110" s="701" t="str">
        <f>IF(【6】見・諸経費!B110="","",【6】見・諸経費!B110)</f>
        <v/>
      </c>
      <c r="C110" s="1112" t="str">
        <f>IF(【6】見・諸経費!C110="","",【6】見・諸経費!C110)</f>
        <v/>
      </c>
      <c r="D110" s="1112"/>
      <c r="E110" s="1112"/>
      <c r="F110" s="493" t="str">
        <f>IF(【6】見・諸経費!F110="","",【6】見・諸経費!F110)</f>
        <v/>
      </c>
      <c r="G110" s="647" t="str">
        <f>IF(【6】見・諸経費!G110="","",【6】見・諸経費!G110)</f>
        <v/>
      </c>
      <c r="H110" s="648" t="str">
        <f>IF(【6】見・諸経費!H110="","",【6】見・諸経費!H110)</f>
        <v/>
      </c>
      <c r="I110" s="649" t="str">
        <f t="shared" si="3"/>
        <v/>
      </c>
      <c r="J110" s="650"/>
      <c r="K110" s="651" t="str">
        <f>IF(【6】見・諸経費!K110="","",【6】見・諸経費!K110)</f>
        <v/>
      </c>
    </row>
    <row r="111" spans="2:11" s="43" customFormat="1" ht="19.5" customHeight="1">
      <c r="B111" s="701" t="str">
        <f>IF(【6】見・諸経費!B111="","",【6】見・諸経費!B111)</f>
        <v/>
      </c>
      <c r="C111" s="1112" t="str">
        <f>IF(【6】見・諸経費!C111="","",【6】見・諸経費!C111)</f>
        <v/>
      </c>
      <c r="D111" s="1112"/>
      <c r="E111" s="1112"/>
      <c r="F111" s="493" t="str">
        <f>IF(【6】見・諸経費!F111="","",【6】見・諸経費!F111)</f>
        <v/>
      </c>
      <c r="G111" s="647" t="str">
        <f>IF(【6】見・諸経費!G111="","",【6】見・諸経費!G111)</f>
        <v/>
      </c>
      <c r="H111" s="648" t="str">
        <f>IF(【6】見・諸経費!H111="","",【6】見・諸経費!H111)</f>
        <v/>
      </c>
      <c r="I111" s="649" t="str">
        <f t="shared" si="3"/>
        <v/>
      </c>
      <c r="J111" s="650"/>
      <c r="K111" s="651" t="str">
        <f>IF(【6】見・諸経費!K111="","",【6】見・諸経費!K111)</f>
        <v/>
      </c>
    </row>
    <row r="112" spans="2:11" s="43" customFormat="1" ht="19.5" customHeight="1">
      <c r="B112" s="701" t="str">
        <f>IF(【6】見・諸経費!B112="","",【6】見・諸経費!B112)</f>
        <v/>
      </c>
      <c r="C112" s="1112" t="str">
        <f>IF(【6】見・諸経費!C112="","",【6】見・諸経費!C112)</f>
        <v/>
      </c>
      <c r="D112" s="1112"/>
      <c r="E112" s="1112"/>
      <c r="F112" s="493" t="str">
        <f>IF(【6】見・諸経費!F112="","",【6】見・諸経費!F112)</f>
        <v/>
      </c>
      <c r="G112" s="647" t="str">
        <f>IF(【6】見・諸経費!G112="","",【6】見・諸経費!G112)</f>
        <v/>
      </c>
      <c r="H112" s="648" t="str">
        <f>IF(【6】見・諸経費!H112="","",【6】見・諸経費!H112)</f>
        <v/>
      </c>
      <c r="I112" s="649" t="str">
        <f t="shared" si="3"/>
        <v/>
      </c>
      <c r="J112" s="650"/>
      <c r="K112" s="651" t="str">
        <f>IF(【6】見・諸経費!K112="","",【6】見・諸経費!K112)</f>
        <v/>
      </c>
    </row>
    <row r="113" spans="2:11" s="43" customFormat="1" ht="19.5" customHeight="1">
      <c r="B113" s="701" t="str">
        <f>IF(【6】見・諸経費!B113="","",【6】見・諸経費!B113)</f>
        <v/>
      </c>
      <c r="C113" s="1112" t="str">
        <f>IF(【6】見・諸経費!C113="","",【6】見・諸経費!C113)</f>
        <v/>
      </c>
      <c r="D113" s="1112"/>
      <c r="E113" s="1112"/>
      <c r="F113" s="493" t="str">
        <f>IF(【6】見・諸経費!F113="","",【6】見・諸経費!F113)</f>
        <v/>
      </c>
      <c r="G113" s="647" t="str">
        <f>IF(【6】見・諸経費!G113="","",【6】見・諸経費!G113)</f>
        <v/>
      </c>
      <c r="H113" s="648" t="str">
        <f>IF(【6】見・諸経費!H113="","",【6】見・諸経費!H113)</f>
        <v/>
      </c>
      <c r="I113" s="649" t="str">
        <f t="shared" si="3"/>
        <v/>
      </c>
      <c r="J113" s="650"/>
      <c r="K113" s="651" t="str">
        <f>IF(【6】見・諸経費!K113="","",【6】見・諸経費!K113)</f>
        <v/>
      </c>
    </row>
    <row r="114" spans="2:11" s="43" customFormat="1" ht="19.5" customHeight="1">
      <c r="B114" s="701" t="str">
        <f>IF(【6】見・諸経費!B114="","",【6】見・諸経費!B114)</f>
        <v/>
      </c>
      <c r="C114" s="1112" t="str">
        <f>IF(【6】見・諸経費!C114="","",【6】見・諸経費!C114)</f>
        <v/>
      </c>
      <c r="D114" s="1112"/>
      <c r="E114" s="1112"/>
      <c r="F114" s="493" t="str">
        <f>IF(【6】見・諸経費!F114="","",【6】見・諸経費!F114)</f>
        <v/>
      </c>
      <c r="G114" s="647" t="str">
        <f>IF(【6】見・諸経費!G114="","",【6】見・諸経費!G114)</f>
        <v/>
      </c>
      <c r="H114" s="648" t="str">
        <f>IF(【6】見・諸経費!H114="","",【6】見・諸経費!H114)</f>
        <v/>
      </c>
      <c r="I114" s="649" t="str">
        <f t="shared" si="3"/>
        <v/>
      </c>
      <c r="J114" s="650"/>
      <c r="K114" s="651" t="str">
        <f>IF(【6】見・諸経費!K114="","",【6】見・諸経費!K114)</f>
        <v/>
      </c>
    </row>
    <row r="115" spans="2:11" s="43" customFormat="1" ht="19.5" customHeight="1">
      <c r="B115" s="701" t="str">
        <f>IF(【6】見・諸経費!B115="","",【6】見・諸経費!B115)</f>
        <v/>
      </c>
      <c r="C115" s="1112" t="str">
        <f>IF(【6】見・諸経費!C115="","",【6】見・諸経費!C115)</f>
        <v/>
      </c>
      <c r="D115" s="1112"/>
      <c r="E115" s="1112"/>
      <c r="F115" s="493" t="str">
        <f>IF(【6】見・諸経費!F115="","",【6】見・諸経費!F115)</f>
        <v/>
      </c>
      <c r="G115" s="647" t="str">
        <f>IF(【6】見・諸経費!G115="","",【6】見・諸経費!G115)</f>
        <v/>
      </c>
      <c r="H115" s="648" t="str">
        <f>IF(【6】見・諸経費!H115="","",【6】見・諸経費!H115)</f>
        <v/>
      </c>
      <c r="I115" s="649" t="str">
        <f t="shared" si="3"/>
        <v/>
      </c>
      <c r="J115" s="650"/>
      <c r="K115" s="651" t="str">
        <f>IF(【6】見・諸経費!K115="","",【6】見・諸経費!K115)</f>
        <v/>
      </c>
    </row>
    <row r="116" spans="2:11" s="43" customFormat="1" ht="19.5" customHeight="1">
      <c r="B116" s="701" t="str">
        <f>IF(【6】見・諸経費!B116="","",【6】見・諸経費!B116)</f>
        <v/>
      </c>
      <c r="C116" s="1112" t="str">
        <f>IF(【6】見・諸経費!C116="","",【6】見・諸経費!C116)</f>
        <v/>
      </c>
      <c r="D116" s="1112"/>
      <c r="E116" s="1112"/>
      <c r="F116" s="493" t="str">
        <f>IF(【6】見・諸経費!F116="","",【6】見・諸経費!F116)</f>
        <v/>
      </c>
      <c r="G116" s="647" t="str">
        <f>IF(【6】見・諸経費!G116="","",【6】見・諸経費!G116)</f>
        <v/>
      </c>
      <c r="H116" s="648" t="str">
        <f>IF(【6】見・諸経費!H116="","",【6】見・諸経費!H116)</f>
        <v/>
      </c>
      <c r="I116" s="649" t="str">
        <f t="shared" si="3"/>
        <v/>
      </c>
      <c r="J116" s="650"/>
      <c r="K116" s="651" t="str">
        <f>IF(【6】見・諸経費!K116="","",【6】見・諸経費!K116)</f>
        <v/>
      </c>
    </row>
    <row r="117" spans="2:11" s="43" customFormat="1" ht="19.5" customHeight="1">
      <c r="B117" s="701" t="str">
        <f>IF(【6】見・諸経費!B117="","",【6】見・諸経費!B117)</f>
        <v/>
      </c>
      <c r="C117" s="1112" t="str">
        <f>IF(【6】見・諸経費!C117="","",【6】見・諸経費!C117)</f>
        <v/>
      </c>
      <c r="D117" s="1112"/>
      <c r="E117" s="1112"/>
      <c r="F117" s="493" t="str">
        <f>IF(【6】見・諸経費!F117="","",【6】見・諸経費!F117)</f>
        <v/>
      </c>
      <c r="G117" s="647" t="str">
        <f>IF(【6】見・諸経費!G117="","",【6】見・諸経費!G117)</f>
        <v/>
      </c>
      <c r="H117" s="648" t="str">
        <f>IF(【6】見・諸経費!H117="","",【6】見・諸経費!H117)</f>
        <v/>
      </c>
      <c r="I117" s="649" t="str">
        <f t="shared" si="3"/>
        <v/>
      </c>
      <c r="J117" s="650"/>
      <c r="K117" s="651" t="str">
        <f>IF(【6】見・諸経費!K117="","",【6】見・諸経費!K117)</f>
        <v/>
      </c>
    </row>
    <row r="118" spans="2:11" s="43" customFormat="1" ht="19.5" customHeight="1">
      <c r="B118" s="701" t="str">
        <f>IF(【6】見・諸経費!B118="","",【6】見・諸経費!B118)</f>
        <v/>
      </c>
      <c r="C118" s="1112" t="str">
        <f>IF(【6】見・諸経費!C118="","",【6】見・諸経費!C118)</f>
        <v/>
      </c>
      <c r="D118" s="1112"/>
      <c r="E118" s="1112"/>
      <c r="F118" s="493" t="str">
        <f>IF(【6】見・諸経費!F118="","",【6】見・諸経費!F118)</f>
        <v/>
      </c>
      <c r="G118" s="647" t="str">
        <f>IF(【6】見・諸経費!G118="","",【6】見・諸経費!G118)</f>
        <v/>
      </c>
      <c r="H118" s="648" t="str">
        <f>IF(【6】見・諸経費!H118="","",【6】見・諸経費!H118)</f>
        <v/>
      </c>
      <c r="I118" s="649" t="str">
        <f t="shared" si="3"/>
        <v/>
      </c>
      <c r="J118" s="650"/>
      <c r="K118" s="651" t="str">
        <f>IF(【6】見・諸経費!K118="","",【6】見・諸経費!K118)</f>
        <v/>
      </c>
    </row>
    <row r="119" spans="2:11" s="43" customFormat="1" ht="19.5" customHeight="1">
      <c r="B119" s="701" t="str">
        <f>IF(【6】見・諸経費!B119="","",【6】見・諸経費!B119)</f>
        <v/>
      </c>
      <c r="C119" s="1112" t="str">
        <f>IF(【6】見・諸経費!C119="","",【6】見・諸経費!C119)</f>
        <v/>
      </c>
      <c r="D119" s="1112"/>
      <c r="E119" s="1112"/>
      <c r="F119" s="493" t="str">
        <f>IF(【6】見・諸経費!F119="","",【6】見・諸経費!F119)</f>
        <v/>
      </c>
      <c r="G119" s="647" t="str">
        <f>IF(【6】見・諸経費!G119="","",【6】見・諸経費!G119)</f>
        <v/>
      </c>
      <c r="H119" s="648" t="str">
        <f>IF(【6】見・諸経費!H119="","",【6】見・諸経費!H119)</f>
        <v/>
      </c>
      <c r="I119" s="649" t="str">
        <f t="shared" si="3"/>
        <v/>
      </c>
      <c r="J119" s="650"/>
      <c r="K119" s="651" t="str">
        <f>IF(【6】見・諸経費!K119="","",【6】見・諸経費!K119)</f>
        <v/>
      </c>
    </row>
    <row r="120" spans="2:11" s="43" customFormat="1" ht="19.5" customHeight="1">
      <c r="B120" s="701" t="str">
        <f>IF(【6】見・諸経費!B120="","",【6】見・諸経費!B120)</f>
        <v/>
      </c>
      <c r="C120" s="1112" t="str">
        <f>IF(【6】見・諸経費!C120="","",【6】見・諸経費!C120)</f>
        <v/>
      </c>
      <c r="D120" s="1112"/>
      <c r="E120" s="1112"/>
      <c r="F120" s="493" t="str">
        <f>IF(【6】見・諸経費!F120="","",【6】見・諸経費!F120)</f>
        <v/>
      </c>
      <c r="G120" s="647" t="str">
        <f>IF(【6】見・諸経費!G120="","",【6】見・諸経費!G120)</f>
        <v/>
      </c>
      <c r="H120" s="648" t="str">
        <f>IF(【6】見・諸経費!H120="","",【6】見・諸経費!H120)</f>
        <v/>
      </c>
      <c r="I120" s="649" t="str">
        <f t="shared" si="3"/>
        <v/>
      </c>
      <c r="J120" s="650"/>
      <c r="K120" s="651" t="str">
        <f>IF(【6】見・諸経費!K120="","",【6】見・諸経費!K120)</f>
        <v/>
      </c>
    </row>
    <row r="121" spans="2:11" s="43" customFormat="1" ht="19.5" customHeight="1">
      <c r="B121" s="701" t="str">
        <f>IF(【6】見・諸経費!B121="","",【6】見・諸経費!B121)</f>
        <v/>
      </c>
      <c r="C121" s="1112" t="str">
        <f>IF(【6】見・諸経費!C121="","",【6】見・諸経費!C121)</f>
        <v/>
      </c>
      <c r="D121" s="1112"/>
      <c r="E121" s="1112"/>
      <c r="F121" s="493" t="str">
        <f>IF(【6】見・諸経費!F121="","",【6】見・諸経費!F121)</f>
        <v/>
      </c>
      <c r="G121" s="647" t="str">
        <f>IF(【6】見・諸経費!G121="","",【6】見・諸経費!G121)</f>
        <v/>
      </c>
      <c r="H121" s="648" t="str">
        <f>IF(【6】見・諸経費!H121="","",【6】見・諸経費!H121)</f>
        <v/>
      </c>
      <c r="I121" s="649" t="str">
        <f t="shared" si="3"/>
        <v/>
      </c>
      <c r="J121" s="650"/>
      <c r="K121" s="651" t="str">
        <f>IF(【6】見・諸経費!K121="","",【6】見・諸経費!K121)</f>
        <v/>
      </c>
    </row>
    <row r="122" spans="2:11" s="43" customFormat="1" ht="19.5" customHeight="1">
      <c r="B122" s="701" t="str">
        <f>IF(【6】見・諸経費!B122="","",【6】見・諸経費!B122)</f>
        <v/>
      </c>
      <c r="C122" s="1112" t="str">
        <f>IF(【6】見・諸経費!C122="","",【6】見・諸経費!C122)</f>
        <v/>
      </c>
      <c r="D122" s="1112"/>
      <c r="E122" s="1112"/>
      <c r="F122" s="493" t="str">
        <f>IF(【6】見・諸経費!F122="","",【6】見・諸経費!F122)</f>
        <v/>
      </c>
      <c r="G122" s="647" t="str">
        <f>IF(【6】見・諸経費!G122="","",【6】見・諸経費!G122)</f>
        <v/>
      </c>
      <c r="H122" s="648" t="str">
        <f>IF(【6】見・諸経費!H122="","",【6】見・諸経費!H122)</f>
        <v/>
      </c>
      <c r="I122" s="649" t="str">
        <f t="shared" si="3"/>
        <v/>
      </c>
      <c r="J122" s="650"/>
      <c r="K122" s="651" t="str">
        <f>IF(【6】見・諸経費!K122="","",【6】見・諸経費!K122)</f>
        <v/>
      </c>
    </row>
    <row r="123" spans="2:11" s="43" customFormat="1" ht="19.5" customHeight="1">
      <c r="B123" s="701" t="str">
        <f>IF(【6】見・諸経費!B123="","",【6】見・諸経費!B123)</f>
        <v/>
      </c>
      <c r="C123" s="1112" t="str">
        <f>IF(【6】見・諸経費!C123="","",【6】見・諸経費!C123)</f>
        <v/>
      </c>
      <c r="D123" s="1112"/>
      <c r="E123" s="1112"/>
      <c r="F123" s="493" t="str">
        <f>IF(【6】見・諸経費!F123="","",【6】見・諸経費!F123)</f>
        <v/>
      </c>
      <c r="G123" s="647" t="str">
        <f>IF(【6】見・諸経費!G123="","",【6】見・諸経費!G123)</f>
        <v/>
      </c>
      <c r="H123" s="648" t="str">
        <f>IF(【6】見・諸経費!H123="","",【6】見・諸経費!H123)</f>
        <v/>
      </c>
      <c r="I123" s="649" t="str">
        <f t="shared" si="3"/>
        <v/>
      </c>
      <c r="J123" s="650"/>
      <c r="K123" s="651" t="str">
        <f>IF(【6】見・諸経費!K123="","",【6】見・諸経費!K123)</f>
        <v/>
      </c>
    </row>
    <row r="124" spans="2:11" s="43" customFormat="1" ht="19.5" customHeight="1">
      <c r="B124" s="701" t="str">
        <f>IF(【6】見・諸経費!B124="","",【6】見・諸経費!B124)</f>
        <v/>
      </c>
      <c r="C124" s="1112" t="str">
        <f>IF(【6】見・諸経費!C124="","",【6】見・諸経費!C124)</f>
        <v/>
      </c>
      <c r="D124" s="1112"/>
      <c r="E124" s="1112"/>
      <c r="F124" s="493" t="str">
        <f>IF(【6】見・諸経費!F124="","",【6】見・諸経費!F124)</f>
        <v/>
      </c>
      <c r="G124" s="647" t="str">
        <f>IF(【6】見・諸経費!G124="","",【6】見・諸経費!G124)</f>
        <v/>
      </c>
      <c r="H124" s="648" t="str">
        <f>IF(【6】見・諸経費!H124="","",【6】見・諸経費!H124)</f>
        <v/>
      </c>
      <c r="I124" s="649" t="str">
        <f t="shared" si="3"/>
        <v/>
      </c>
      <c r="J124" s="650"/>
      <c r="K124" s="651" t="str">
        <f>IF(【6】見・諸経費!K124="","",【6】見・諸経費!K124)</f>
        <v/>
      </c>
    </row>
    <row r="125" spans="2:11" s="43" customFormat="1" ht="19.5" customHeight="1">
      <c r="B125" s="701" t="str">
        <f>IF(【6】見・諸経費!B125="","",【6】見・諸経費!B125)</f>
        <v/>
      </c>
      <c r="C125" s="1112" t="str">
        <f>IF(【6】見・諸経費!C125="","",【6】見・諸経費!C125)</f>
        <v/>
      </c>
      <c r="D125" s="1112"/>
      <c r="E125" s="1112"/>
      <c r="F125" s="493" t="str">
        <f>IF(【6】見・諸経費!F125="","",【6】見・諸経費!F125)</f>
        <v/>
      </c>
      <c r="G125" s="647" t="str">
        <f>IF(【6】見・諸経費!G125="","",【6】見・諸経費!G125)</f>
        <v/>
      </c>
      <c r="H125" s="648" t="str">
        <f>IF(【6】見・諸経費!H125="","",【6】見・諸経費!H125)</f>
        <v/>
      </c>
      <c r="I125" s="649" t="str">
        <f t="shared" si="3"/>
        <v/>
      </c>
      <c r="J125" s="650"/>
      <c r="K125" s="651" t="str">
        <f>IF(【6】見・諸経費!K125="","",【6】見・諸経費!K125)</f>
        <v/>
      </c>
    </row>
    <row r="126" spans="2:11" s="43" customFormat="1" ht="19.5" customHeight="1">
      <c r="B126" s="701" t="str">
        <f>IF(【6】見・諸経費!B126="","",【6】見・諸経費!B126)</f>
        <v/>
      </c>
      <c r="C126" s="1112" t="str">
        <f>IF(【6】見・諸経費!C126="","",【6】見・諸経費!C126)</f>
        <v/>
      </c>
      <c r="D126" s="1112"/>
      <c r="E126" s="1112"/>
      <c r="F126" s="493" t="str">
        <f>IF(【6】見・諸経費!F126="","",【6】見・諸経費!F126)</f>
        <v/>
      </c>
      <c r="G126" s="647" t="str">
        <f>IF(【6】見・諸経費!G126="","",【6】見・諸経費!G126)</f>
        <v/>
      </c>
      <c r="H126" s="648" t="str">
        <f>IF(【6】見・諸経費!H126="","",【6】見・諸経費!H126)</f>
        <v/>
      </c>
      <c r="I126" s="649" t="str">
        <f t="shared" si="3"/>
        <v/>
      </c>
      <c r="J126" s="650"/>
      <c r="K126" s="651" t="str">
        <f>IF(【6】見・諸経費!K126="","",【6】見・諸経費!K126)</f>
        <v/>
      </c>
    </row>
    <row r="127" spans="2:11" s="43" customFormat="1" ht="19.5" customHeight="1">
      <c r="B127" s="701" t="str">
        <f>IF(【6】見・諸経費!B127="","",【6】見・諸経費!B127)</f>
        <v/>
      </c>
      <c r="C127" s="1112" t="str">
        <f>IF(【6】見・諸経費!C127="","",【6】見・諸経費!C127)</f>
        <v/>
      </c>
      <c r="D127" s="1112"/>
      <c r="E127" s="1112"/>
      <c r="F127" s="493" t="str">
        <f>IF(【6】見・諸経費!F127="","",【6】見・諸経費!F127)</f>
        <v/>
      </c>
      <c r="G127" s="647" t="str">
        <f>IF(【6】見・諸経費!G127="","",【6】見・諸経費!G127)</f>
        <v/>
      </c>
      <c r="H127" s="648" t="str">
        <f>IF(【6】見・諸経費!H127="","",【6】見・諸経費!H127)</f>
        <v/>
      </c>
      <c r="I127" s="649" t="str">
        <f t="shared" si="3"/>
        <v/>
      </c>
      <c r="J127" s="650"/>
      <c r="K127" s="651" t="str">
        <f>IF(【6】見・諸経費!K127="","",【6】見・諸経費!K127)</f>
        <v/>
      </c>
    </row>
    <row r="128" spans="2:11" s="43" customFormat="1" ht="19.5" customHeight="1">
      <c r="B128" s="701" t="str">
        <f>IF(【6】見・諸経費!B128="","",【6】見・諸経費!B128)</f>
        <v/>
      </c>
      <c r="C128" s="1112" t="str">
        <f>IF(【6】見・諸経費!C128="","",【6】見・諸経費!C128)</f>
        <v/>
      </c>
      <c r="D128" s="1112"/>
      <c r="E128" s="1112"/>
      <c r="F128" s="493" t="str">
        <f>IF(【6】見・諸経費!F128="","",【6】見・諸経費!F128)</f>
        <v/>
      </c>
      <c r="G128" s="647" t="str">
        <f>IF(【6】見・諸経費!G128="","",【6】見・諸経費!G128)</f>
        <v/>
      </c>
      <c r="H128" s="648" t="str">
        <f>IF(【6】見・諸経費!H128="","",【6】見・諸経費!H128)</f>
        <v/>
      </c>
      <c r="I128" s="649" t="str">
        <f t="shared" si="3"/>
        <v/>
      </c>
      <c r="J128" s="650"/>
      <c r="K128" s="651" t="str">
        <f>IF(【6】見・諸経費!K128="","",【6】見・諸経費!K128)</f>
        <v/>
      </c>
    </row>
    <row r="129" spans="2:11" s="43" customFormat="1" ht="19.5" customHeight="1">
      <c r="B129" s="701" t="str">
        <f>IF(【6】見・諸経費!B129="","",【6】見・諸経費!B129)</f>
        <v/>
      </c>
      <c r="C129" s="1112" t="str">
        <f>IF(【6】見・諸経費!C129="","",【6】見・諸経費!C129)</f>
        <v/>
      </c>
      <c r="D129" s="1112"/>
      <c r="E129" s="1112"/>
      <c r="F129" s="493" t="str">
        <f>IF(【6】見・諸経費!F129="","",【6】見・諸経費!F129)</f>
        <v/>
      </c>
      <c r="G129" s="647" t="str">
        <f>IF(【6】見・諸経費!G129="","",【6】見・諸経費!G129)</f>
        <v/>
      </c>
      <c r="H129" s="648" t="str">
        <f>IF(【6】見・諸経費!H129="","",【6】見・諸経費!H129)</f>
        <v/>
      </c>
      <c r="I129" s="649" t="str">
        <f t="shared" si="3"/>
        <v/>
      </c>
      <c r="J129" s="650"/>
      <c r="K129" s="651" t="str">
        <f>IF(【6】見・諸経費!K129="","",【6】見・諸経費!K129)</f>
        <v/>
      </c>
    </row>
    <row r="130" spans="2:11" s="43" customFormat="1" ht="19.5" customHeight="1">
      <c r="B130" s="701" t="str">
        <f>IF(【6】見・諸経費!B130="","",【6】見・諸経費!B130)</f>
        <v/>
      </c>
      <c r="C130" s="1112" t="str">
        <f>IF(【6】見・諸経費!C130="","",【6】見・諸経費!C130)</f>
        <v/>
      </c>
      <c r="D130" s="1112"/>
      <c r="E130" s="1112"/>
      <c r="F130" s="493" t="str">
        <f>IF(【6】見・諸経費!F130="","",【6】見・諸経費!F130)</f>
        <v/>
      </c>
      <c r="G130" s="647" t="str">
        <f>IF(【6】見・諸経費!G130="","",【6】見・諸経費!G130)</f>
        <v/>
      </c>
      <c r="H130" s="648" t="str">
        <f>IF(【6】見・諸経費!H130="","",【6】見・諸経費!H130)</f>
        <v/>
      </c>
      <c r="I130" s="649" t="str">
        <f t="shared" si="3"/>
        <v/>
      </c>
      <c r="J130" s="650"/>
      <c r="K130" s="651" t="str">
        <f>IF(【6】見・諸経費!K130="","",【6】見・諸経費!K130)</f>
        <v/>
      </c>
    </row>
    <row r="131" spans="2:11" s="43" customFormat="1" ht="19.5" customHeight="1">
      <c r="B131" s="701" t="str">
        <f>IF(【6】見・諸経費!B131="","",【6】見・諸経費!B131)</f>
        <v/>
      </c>
      <c r="C131" s="1112" t="str">
        <f>IF(【6】見・諸経費!C131="","",【6】見・諸経費!C131)</f>
        <v/>
      </c>
      <c r="D131" s="1112"/>
      <c r="E131" s="1112"/>
      <c r="F131" s="493" t="str">
        <f>IF(【6】見・諸経費!F131="","",【6】見・諸経費!F131)</f>
        <v/>
      </c>
      <c r="G131" s="647" t="str">
        <f>IF(【6】見・諸経費!G131="","",【6】見・諸経費!G131)</f>
        <v/>
      </c>
      <c r="H131" s="648" t="str">
        <f>IF(【6】見・諸経費!H131="","",【6】見・諸経費!H131)</f>
        <v/>
      </c>
      <c r="I131" s="649" t="str">
        <f t="shared" si="3"/>
        <v/>
      </c>
      <c r="J131" s="650"/>
      <c r="K131" s="651" t="str">
        <f>IF(【6】見・諸経費!K131="","",【6】見・諸経費!K131)</f>
        <v/>
      </c>
    </row>
    <row r="132" spans="2:11" s="43" customFormat="1" ht="19.5" customHeight="1">
      <c r="B132" s="701" t="str">
        <f>IF(【6】見・諸経費!B132="","",【6】見・諸経費!B132)</f>
        <v/>
      </c>
      <c r="C132" s="1112" t="str">
        <f>IF(【6】見・諸経費!C132="","",【6】見・諸経費!C132)</f>
        <v/>
      </c>
      <c r="D132" s="1112"/>
      <c r="E132" s="1112"/>
      <c r="F132" s="493" t="str">
        <f>IF(【6】見・諸経費!F132="","",【6】見・諸経費!F132)</f>
        <v/>
      </c>
      <c r="G132" s="647" t="str">
        <f>IF(【6】見・諸経費!G132="","",【6】見・諸経費!G132)</f>
        <v/>
      </c>
      <c r="H132" s="648" t="str">
        <f>IF(【6】見・諸経費!H132="","",【6】見・諸経費!H132)</f>
        <v/>
      </c>
      <c r="I132" s="649" t="str">
        <f t="shared" si="3"/>
        <v/>
      </c>
      <c r="J132" s="650"/>
      <c r="K132" s="651" t="str">
        <f>IF(【6】見・諸経費!K132="","",【6】見・諸経費!K132)</f>
        <v/>
      </c>
    </row>
    <row r="133" spans="2:11" s="43" customFormat="1" ht="19.5" customHeight="1">
      <c r="B133" s="701" t="str">
        <f>IF(【6】見・諸経費!B133="","",【6】見・諸経費!B133)</f>
        <v/>
      </c>
      <c r="C133" s="1112" t="str">
        <f>IF(【6】見・諸経費!C133="","",【6】見・諸経費!C133)</f>
        <v/>
      </c>
      <c r="D133" s="1112"/>
      <c r="E133" s="1112"/>
      <c r="F133" s="493" t="str">
        <f>IF(【6】見・諸経費!F133="","",【6】見・諸経費!F133)</f>
        <v/>
      </c>
      <c r="G133" s="647" t="str">
        <f>IF(【6】見・諸経費!G133="","",【6】見・諸経費!G133)</f>
        <v/>
      </c>
      <c r="H133" s="648" t="str">
        <f>IF(【6】見・諸経費!H133="","",【6】見・諸経費!H133)</f>
        <v/>
      </c>
      <c r="I133" s="649" t="str">
        <f t="shared" si="3"/>
        <v/>
      </c>
      <c r="J133" s="650"/>
      <c r="K133" s="651" t="str">
        <f>IF(【6】見・諸経費!K133="","",【6】見・諸経費!K133)</f>
        <v/>
      </c>
    </row>
    <row r="134" spans="2:11" s="43" customFormat="1" ht="24" customHeight="1">
      <c r="B134" s="167"/>
      <c r="F134" s="168"/>
      <c r="G134" s="169"/>
      <c r="H134" s="170" t="s">
        <v>321</v>
      </c>
      <c r="I134" s="739">
        <f>SUM(I104:I133)</f>
        <v>0</v>
      </c>
      <c r="J134" s="54"/>
      <c r="K134" s="58"/>
    </row>
    <row r="135" spans="2:11" ht="16.5" customHeight="1">
      <c r="B135" s="159" t="s">
        <v>523</v>
      </c>
      <c r="C135" s="159"/>
      <c r="D135" s="157"/>
      <c r="E135" s="157"/>
      <c r="G135" s="156"/>
      <c r="I135" s="161"/>
      <c r="K135" s="108" t="s">
        <v>224</v>
      </c>
    </row>
    <row r="136" spans="2:11" ht="32.25" customHeight="1">
      <c r="B136" s="642" t="s">
        <v>384</v>
      </c>
      <c r="C136" s="968" t="s">
        <v>385</v>
      </c>
      <c r="D136" s="958"/>
      <c r="E136" s="959"/>
      <c r="F136" s="485" t="s">
        <v>298</v>
      </c>
      <c r="G136" s="513" t="s">
        <v>370</v>
      </c>
      <c r="H136" s="642" t="s">
        <v>371</v>
      </c>
      <c r="I136" s="642" t="s">
        <v>372</v>
      </c>
      <c r="J136" s="643" t="s">
        <v>373</v>
      </c>
      <c r="K136" s="537" t="s">
        <v>289</v>
      </c>
    </row>
    <row r="137" spans="2:11" ht="19.5" customHeight="1">
      <c r="B137" s="702" t="str">
        <f>IF(【6】見・諸経費!B137="","",【6】見・諸経費!B137)</f>
        <v/>
      </c>
      <c r="C137" s="1114" t="str">
        <f>IF(【6】見・諸経費!C137="","",【6】見・諸経費!C137)</f>
        <v/>
      </c>
      <c r="D137" s="1114"/>
      <c r="E137" s="1114"/>
      <c r="F137" s="493" t="str">
        <f>IF(【6】見・諸経費!F137="","",【6】見・諸経費!F137)</f>
        <v/>
      </c>
      <c r="G137" s="647" t="str">
        <f>IF(【6】見・諸経費!G137="","",【6】見・諸経費!G137)</f>
        <v/>
      </c>
      <c r="H137" s="648" t="str">
        <f>IF(【6】見・諸経費!H137="","",【6】見・諸経費!H137)</f>
        <v/>
      </c>
      <c r="I137" s="649" t="str">
        <f>IFERROR(ROUND(IF(G137="","",IF(G137="10%税込",F137*H137/1.1,IF(G137="税抜",F137*H137))),0),"")</f>
        <v/>
      </c>
      <c r="J137" s="650"/>
      <c r="K137" s="651" t="str">
        <f>IF(【6】見・諸経費!K137="","",【6】見・諸経費!K137)</f>
        <v/>
      </c>
    </row>
    <row r="138" spans="2:11" ht="19.5" customHeight="1">
      <c r="B138" s="702" t="str">
        <f>IF(【6】見・諸経費!B138="","",【6】見・諸経費!B138)</f>
        <v/>
      </c>
      <c r="C138" s="1114" t="str">
        <f>IF(【6】見・諸経費!C138="","",【6】見・諸経費!C138)</f>
        <v/>
      </c>
      <c r="D138" s="1114"/>
      <c r="E138" s="1114"/>
      <c r="F138" s="493" t="str">
        <f>IF(【6】見・諸経費!F138="","",【6】見・諸経費!F138)</f>
        <v/>
      </c>
      <c r="G138" s="647" t="str">
        <f>IF(【6】見・諸経費!G138="","",【6】見・諸経費!G138)</f>
        <v/>
      </c>
      <c r="H138" s="648" t="str">
        <f>IF(【6】見・諸経費!H138="","",【6】見・諸経費!H138)</f>
        <v/>
      </c>
      <c r="I138" s="649" t="str">
        <f t="shared" ref="I138:I146" si="4">IFERROR(ROUND(IF(G138="","",IF(G138="10%税込",F138*H138/1.1,IF(G138="税抜",F138*H138))),0),"")</f>
        <v/>
      </c>
      <c r="J138" s="650"/>
      <c r="K138" s="651" t="str">
        <f>IF(【6】見・諸経費!K138="","",【6】見・諸経費!K138)</f>
        <v/>
      </c>
    </row>
    <row r="139" spans="2:11" ht="19.5" customHeight="1">
      <c r="B139" s="702" t="str">
        <f>IF(【6】見・諸経費!B139="","",【6】見・諸経費!B139)</f>
        <v/>
      </c>
      <c r="C139" s="1114" t="str">
        <f>IF(【6】見・諸経費!C139="","",【6】見・諸経費!C139)</f>
        <v/>
      </c>
      <c r="D139" s="1114"/>
      <c r="E139" s="1114"/>
      <c r="F139" s="493" t="str">
        <f>IF(【6】見・諸経費!F139="","",【6】見・諸経費!F139)</f>
        <v/>
      </c>
      <c r="G139" s="647" t="str">
        <f>IF(【6】見・諸経費!G139="","",【6】見・諸経費!G139)</f>
        <v/>
      </c>
      <c r="H139" s="648" t="str">
        <f>IF(【6】見・諸経費!H139="","",【6】見・諸経費!H139)</f>
        <v/>
      </c>
      <c r="I139" s="649" t="str">
        <f t="shared" si="4"/>
        <v/>
      </c>
      <c r="J139" s="650"/>
      <c r="K139" s="651" t="str">
        <f>IF(【6】見・諸経費!K139="","",【6】見・諸経費!K139)</f>
        <v/>
      </c>
    </row>
    <row r="140" spans="2:11" ht="19.5" customHeight="1">
      <c r="B140" s="702" t="str">
        <f>IF(【6】見・諸経費!B140="","",【6】見・諸経費!B140)</f>
        <v/>
      </c>
      <c r="C140" s="1114" t="str">
        <f>IF(【6】見・諸経費!C140="","",【6】見・諸経費!C140)</f>
        <v/>
      </c>
      <c r="D140" s="1114"/>
      <c r="E140" s="1114"/>
      <c r="F140" s="493" t="str">
        <f>IF(【6】見・諸経費!F140="","",【6】見・諸経費!F140)</f>
        <v/>
      </c>
      <c r="G140" s="647" t="str">
        <f>IF(【6】見・諸経費!G140="","",【6】見・諸経費!G140)</f>
        <v/>
      </c>
      <c r="H140" s="648" t="str">
        <f>IF(【6】見・諸経費!H140="","",【6】見・諸経費!H140)</f>
        <v/>
      </c>
      <c r="I140" s="649" t="str">
        <f t="shared" si="4"/>
        <v/>
      </c>
      <c r="J140" s="650"/>
      <c r="K140" s="651" t="str">
        <f>IF(【6】見・諸経費!K140="","",【6】見・諸経費!K140)</f>
        <v/>
      </c>
    </row>
    <row r="141" spans="2:11" ht="19.5" customHeight="1">
      <c r="B141" s="702" t="str">
        <f>IF(【6】見・諸経費!B141="","",【6】見・諸経費!B141)</f>
        <v/>
      </c>
      <c r="C141" s="1114" t="str">
        <f>IF(【6】見・諸経費!C141="","",【6】見・諸経費!C141)</f>
        <v/>
      </c>
      <c r="D141" s="1114"/>
      <c r="E141" s="1114"/>
      <c r="F141" s="493" t="str">
        <f>IF(【6】見・諸経費!F141="","",【6】見・諸経費!F141)</f>
        <v/>
      </c>
      <c r="G141" s="647" t="str">
        <f>IF(【6】見・諸経費!G141="","",【6】見・諸経費!G141)</f>
        <v/>
      </c>
      <c r="H141" s="648" t="str">
        <f>IF(【6】見・諸経費!H141="","",【6】見・諸経費!H141)</f>
        <v/>
      </c>
      <c r="I141" s="649" t="str">
        <f t="shared" si="4"/>
        <v/>
      </c>
      <c r="J141" s="650"/>
      <c r="K141" s="651" t="str">
        <f>IF(【6】見・諸経費!K141="","",【6】見・諸経費!K141)</f>
        <v/>
      </c>
    </row>
    <row r="142" spans="2:11" ht="19.5" customHeight="1">
      <c r="B142" s="702" t="str">
        <f>IF(【6】見・諸経費!B142="","",【6】見・諸経費!B142)</f>
        <v/>
      </c>
      <c r="C142" s="1114" t="str">
        <f>IF(【6】見・諸経費!C142="","",【6】見・諸経費!C142)</f>
        <v/>
      </c>
      <c r="D142" s="1114"/>
      <c r="E142" s="1114"/>
      <c r="F142" s="493" t="str">
        <f>IF(【6】見・諸経費!F142="","",【6】見・諸経費!F142)</f>
        <v/>
      </c>
      <c r="G142" s="647" t="str">
        <f>IF(【6】見・諸経費!G142="","",【6】見・諸経費!G142)</f>
        <v/>
      </c>
      <c r="H142" s="648" t="str">
        <f>IF(【6】見・諸経費!H142="","",【6】見・諸経費!H142)</f>
        <v/>
      </c>
      <c r="I142" s="649" t="str">
        <f t="shared" si="4"/>
        <v/>
      </c>
      <c r="J142" s="650"/>
      <c r="K142" s="651" t="str">
        <f>IF(【6】見・諸経費!K142="","",【6】見・諸経費!K142)</f>
        <v/>
      </c>
    </row>
    <row r="143" spans="2:11" ht="19.5" customHeight="1">
      <c r="B143" s="702" t="str">
        <f>IF(【6】見・諸経費!B143="","",【6】見・諸経費!B143)</f>
        <v/>
      </c>
      <c r="C143" s="1114" t="str">
        <f>IF(【6】見・諸経費!C143="","",【6】見・諸経費!C143)</f>
        <v/>
      </c>
      <c r="D143" s="1114"/>
      <c r="E143" s="1114"/>
      <c r="F143" s="493" t="str">
        <f>IF(【6】見・諸経費!F143="","",【6】見・諸経費!F143)</f>
        <v/>
      </c>
      <c r="G143" s="647" t="str">
        <f>IF(【6】見・諸経費!G143="","",【6】見・諸経費!G143)</f>
        <v/>
      </c>
      <c r="H143" s="648" t="str">
        <f>IF(【6】見・諸経費!H143="","",【6】見・諸経費!H143)</f>
        <v/>
      </c>
      <c r="I143" s="649" t="str">
        <f t="shared" si="4"/>
        <v/>
      </c>
      <c r="J143" s="650"/>
      <c r="K143" s="651" t="str">
        <f>IF(【6】見・諸経費!K143="","",【6】見・諸経費!K143)</f>
        <v/>
      </c>
    </row>
    <row r="144" spans="2:11" ht="19.5" customHeight="1">
      <c r="B144" s="702" t="str">
        <f>IF(【6】見・諸経費!B144="","",【6】見・諸経費!B144)</f>
        <v/>
      </c>
      <c r="C144" s="1114" t="str">
        <f>IF(【6】見・諸経費!C144="","",【6】見・諸経費!C144)</f>
        <v/>
      </c>
      <c r="D144" s="1114"/>
      <c r="E144" s="1114"/>
      <c r="F144" s="493" t="str">
        <f>IF(【6】見・諸経費!F144="","",【6】見・諸経費!F144)</f>
        <v/>
      </c>
      <c r="G144" s="647" t="str">
        <f>IF(【6】見・諸経費!G144="","",【6】見・諸経費!G144)</f>
        <v/>
      </c>
      <c r="H144" s="648" t="str">
        <f>IF(【6】見・諸経費!H144="","",【6】見・諸経費!H144)</f>
        <v/>
      </c>
      <c r="I144" s="649" t="str">
        <f t="shared" si="4"/>
        <v/>
      </c>
      <c r="J144" s="650"/>
      <c r="K144" s="651" t="str">
        <f>IF(【6】見・諸経費!K144="","",【6】見・諸経費!K144)</f>
        <v/>
      </c>
    </row>
    <row r="145" spans="2:11" ht="19.5" customHeight="1">
      <c r="B145" s="702" t="str">
        <f>IF(【6】見・諸経費!B145="","",【6】見・諸経費!B145)</f>
        <v/>
      </c>
      <c r="C145" s="1114" t="str">
        <f>IF(【6】見・諸経費!C145="","",【6】見・諸経費!C145)</f>
        <v/>
      </c>
      <c r="D145" s="1114"/>
      <c r="E145" s="1114"/>
      <c r="F145" s="493" t="str">
        <f>IF(【6】見・諸経費!F145="","",【6】見・諸経費!F145)</f>
        <v/>
      </c>
      <c r="G145" s="647" t="str">
        <f>IF(【6】見・諸経費!G145="","",【6】見・諸経費!G145)</f>
        <v/>
      </c>
      <c r="H145" s="648" t="str">
        <f>IF(【6】見・諸経費!H145="","",【6】見・諸経費!H145)</f>
        <v/>
      </c>
      <c r="I145" s="649" t="str">
        <f t="shared" si="4"/>
        <v/>
      </c>
      <c r="J145" s="650"/>
      <c r="K145" s="651" t="str">
        <f>IF(【6】見・諸経費!K145="","",【6】見・諸経費!K145)</f>
        <v/>
      </c>
    </row>
    <row r="146" spans="2:11" ht="19.5" customHeight="1">
      <c r="B146" s="702" t="str">
        <f>IF(【6】見・諸経費!B146="","",【6】見・諸経費!B146)</f>
        <v/>
      </c>
      <c r="C146" s="1114" t="str">
        <f>IF(【6】見・諸経費!C146="","",【6】見・諸経費!C146)</f>
        <v/>
      </c>
      <c r="D146" s="1114"/>
      <c r="E146" s="1114"/>
      <c r="F146" s="493" t="str">
        <f>IF(【6】見・諸経費!F146="","",【6】見・諸経費!F146)</f>
        <v/>
      </c>
      <c r="G146" s="647" t="str">
        <f>IF(【6】見・諸経費!G146="","",【6】見・諸経費!G146)</f>
        <v/>
      </c>
      <c r="H146" s="648" t="str">
        <f>IF(【6】見・諸経費!H146="","",【6】見・諸経費!H146)</f>
        <v/>
      </c>
      <c r="I146" s="649" t="str">
        <f t="shared" si="4"/>
        <v/>
      </c>
      <c r="J146" s="650"/>
      <c r="K146" s="651" t="str">
        <f>IF(【6】見・諸経費!K146="","",【6】見・諸経費!K146)</f>
        <v/>
      </c>
    </row>
    <row r="147" spans="2:11" ht="24.75" customHeight="1">
      <c r="D147" s="155"/>
      <c r="F147" s="161"/>
      <c r="G147" s="966" t="s">
        <v>386</v>
      </c>
      <c r="H147" s="967"/>
      <c r="I147" s="662">
        <f>SUM(I137:I146)</f>
        <v>0</v>
      </c>
    </row>
    <row r="148" spans="2:11" ht="11.25" customHeight="1">
      <c r="D148" s="155"/>
      <c r="F148" s="161"/>
      <c r="G148" s="161"/>
      <c r="H148" s="156"/>
      <c r="I148" s="160"/>
      <c r="K148" s="58"/>
    </row>
    <row r="149" spans="2:11" s="43" customFormat="1" ht="16.5" customHeight="1">
      <c r="B149" s="159" t="s">
        <v>387</v>
      </c>
      <c r="C149" s="159"/>
      <c r="D149" s="157"/>
      <c r="E149" s="157"/>
      <c r="F149" s="155"/>
      <c r="G149" s="156"/>
      <c r="H149" s="155"/>
      <c r="I149" s="161"/>
      <c r="J149" s="156"/>
      <c r="K149" s="108" t="s">
        <v>224</v>
      </c>
    </row>
    <row r="150" spans="2:11" s="43" customFormat="1" ht="32.25" customHeight="1">
      <c r="B150" s="642" t="s">
        <v>273</v>
      </c>
      <c r="C150" s="968" t="s">
        <v>388</v>
      </c>
      <c r="D150" s="958"/>
      <c r="E150" s="959"/>
      <c r="F150" s="485" t="s">
        <v>298</v>
      </c>
      <c r="G150" s="591" t="s">
        <v>370</v>
      </c>
      <c r="H150" s="642" t="s">
        <v>371</v>
      </c>
      <c r="I150" s="642" t="s">
        <v>372</v>
      </c>
      <c r="J150" s="643" t="s">
        <v>373</v>
      </c>
      <c r="K150" s="537" t="s">
        <v>289</v>
      </c>
    </row>
    <row r="151" spans="2:11" s="43" customFormat="1" ht="19.5" customHeight="1">
      <c r="B151" s="702" t="str">
        <f>IF(【6】見・諸経費!B151="","",【6】見・諸経費!B151)</f>
        <v/>
      </c>
      <c r="C151" s="1109" t="str">
        <f>IF(【6】見・諸経費!C151="","",【6】見・諸経費!C151)</f>
        <v/>
      </c>
      <c r="D151" s="1109"/>
      <c r="E151" s="1109"/>
      <c r="F151" s="493" t="str">
        <f>IF(【6】見・諸経費!F151="","",【6】見・諸経費!F151)</f>
        <v/>
      </c>
      <c r="G151" s="647" t="s">
        <v>389</v>
      </c>
      <c r="H151" s="648" t="str">
        <f>IF(【6】見・諸経費!H151="","",【6】見・諸経費!H151)</f>
        <v/>
      </c>
      <c r="I151" s="649" t="str">
        <f>IF(H151="","",(F151*H151))</f>
        <v/>
      </c>
      <c r="J151" s="650"/>
      <c r="K151" s="651" t="str">
        <f>IF(【6】見・諸経費!K151="","",【6】見・諸経費!K151)</f>
        <v/>
      </c>
    </row>
    <row r="152" spans="2:11" s="43" customFormat="1" ht="19.5" customHeight="1">
      <c r="B152" s="702" t="str">
        <f>IF(【6】見・諸経費!B152="","",【6】見・諸経費!B152)</f>
        <v/>
      </c>
      <c r="C152" s="1109" t="str">
        <f>IF(【6】見・諸経費!C152="","",【6】見・諸経費!C152)</f>
        <v/>
      </c>
      <c r="D152" s="1109"/>
      <c r="E152" s="1109"/>
      <c r="F152" s="493" t="str">
        <f>IF(【6】見・諸経費!F152="","",【6】見・諸経費!F152)</f>
        <v/>
      </c>
      <c r="G152" s="647" t="s">
        <v>389</v>
      </c>
      <c r="H152" s="648" t="str">
        <f>IF(【6】見・諸経費!H152="","",【6】見・諸経費!H152)</f>
        <v/>
      </c>
      <c r="I152" s="649" t="str">
        <f t="shared" ref="I152:I153" si="5">IF(H152="","",(F152*H152))</f>
        <v/>
      </c>
      <c r="J152" s="650"/>
      <c r="K152" s="651" t="str">
        <f>IF(【6】見・諸経費!K152="","",【6】見・諸経費!K152)</f>
        <v/>
      </c>
    </row>
    <row r="153" spans="2:11" s="43" customFormat="1" ht="19.5" customHeight="1">
      <c r="B153" s="702" t="str">
        <f>IF(【6】見・諸経費!B153="","",【6】見・諸経費!B153)</f>
        <v/>
      </c>
      <c r="C153" s="1109" t="str">
        <f>IF(【6】見・諸経費!C153="","",【6】見・諸経費!C153)</f>
        <v/>
      </c>
      <c r="D153" s="1109"/>
      <c r="E153" s="1109"/>
      <c r="F153" s="493" t="str">
        <f>IF(【6】見・諸経費!F153="","",【6】見・諸経費!F153)</f>
        <v/>
      </c>
      <c r="G153" s="647" t="s">
        <v>389</v>
      </c>
      <c r="H153" s="648" t="str">
        <f>IF(【6】見・諸経費!H153="","",【6】見・諸経費!H153)</f>
        <v/>
      </c>
      <c r="I153" s="649" t="str">
        <f t="shared" si="5"/>
        <v/>
      </c>
      <c r="J153" s="650"/>
      <c r="K153" s="651" t="str">
        <f>IF(【6】見・諸経費!K153="","",【6】見・諸経費!K153)</f>
        <v/>
      </c>
    </row>
    <row r="154" spans="2:11" s="43" customFormat="1" ht="24" customHeight="1">
      <c r="B154" s="155"/>
      <c r="C154" s="155"/>
      <c r="D154" s="155"/>
      <c r="E154" s="155"/>
      <c r="F154" s="161"/>
      <c r="G154" s="956" t="s">
        <v>390</v>
      </c>
      <c r="H154" s="957"/>
      <c r="I154" s="662">
        <f>SUM(I151:I153)</f>
        <v>0</v>
      </c>
      <c r="J154" s="54"/>
      <c r="K154" s="159"/>
    </row>
    <row r="155" spans="2:11" ht="11.25" customHeight="1">
      <c r="D155" s="161"/>
      <c r="E155" s="161"/>
      <c r="F155" s="156"/>
      <c r="G155" s="156"/>
      <c r="H155" s="156"/>
      <c r="I155" s="161"/>
      <c r="K155" s="108"/>
    </row>
    <row r="156" spans="2:11" s="43" customFormat="1" ht="16.5" customHeight="1">
      <c r="B156" s="159" t="s">
        <v>391</v>
      </c>
      <c r="C156" s="159"/>
      <c r="D156" s="157"/>
      <c r="E156" s="157"/>
      <c r="F156" s="155"/>
      <c r="G156" s="156"/>
      <c r="H156" s="155"/>
      <c r="I156" s="161"/>
      <c r="J156" s="156"/>
      <c r="K156" s="108" t="s">
        <v>224</v>
      </c>
    </row>
    <row r="157" spans="2:11" s="43" customFormat="1" ht="32.25" customHeight="1">
      <c r="B157" s="642" t="s">
        <v>384</v>
      </c>
      <c r="C157" s="968" t="s">
        <v>392</v>
      </c>
      <c r="D157" s="958"/>
      <c r="E157" s="959"/>
      <c r="F157" s="485" t="s">
        <v>298</v>
      </c>
      <c r="G157" s="513" t="s">
        <v>370</v>
      </c>
      <c r="H157" s="642" t="s">
        <v>393</v>
      </c>
      <c r="I157" s="642" t="s">
        <v>372</v>
      </c>
      <c r="J157" s="643" t="s">
        <v>373</v>
      </c>
      <c r="K157" s="537" t="s">
        <v>289</v>
      </c>
    </row>
    <row r="158" spans="2:11" s="43" customFormat="1" ht="19.5" customHeight="1">
      <c r="B158" s="702" t="str">
        <f>IF(【6】見・諸経費!B158="","",【6】見・諸経費!B158)</f>
        <v/>
      </c>
      <c r="C158" s="1109" t="str">
        <f>IF(【6】見・諸経費!C158="","",【6】見・諸経費!C158)</f>
        <v/>
      </c>
      <c r="D158" s="1109"/>
      <c r="E158" s="1109"/>
      <c r="F158" s="493" t="str">
        <f>IF(【6】見・諸経費!F158="","",【6】見・諸経費!F158)</f>
        <v/>
      </c>
      <c r="G158" s="647" t="str">
        <f>IF(【6】見・諸経費!G158="","",【6】見・諸経費!G158)</f>
        <v/>
      </c>
      <c r="H158" s="648" t="str">
        <f>IF(【6】見・諸経費!H158="","",【6】見・諸経費!H158)</f>
        <v/>
      </c>
      <c r="I158" s="649" t="str">
        <f>IFERROR(ROUND(IF(G158="","",IF(G158="10%税込",F158*H158/1.1,IF(G158="税抜",F158*H158))),0),"")</f>
        <v/>
      </c>
      <c r="J158" s="650"/>
      <c r="K158" s="651" t="str">
        <f>IF(【6】見・諸経費!K158="","",【6】見・諸経費!K158)</f>
        <v/>
      </c>
    </row>
    <row r="159" spans="2:11" s="43" customFormat="1" ht="19.5" customHeight="1">
      <c r="B159" s="702" t="str">
        <f>IF(【6】見・諸経費!B159="","",【6】見・諸経費!B159)</f>
        <v/>
      </c>
      <c r="C159" s="1109" t="str">
        <f>IF(【6】見・諸経費!C159="","",【6】見・諸経費!C159)</f>
        <v/>
      </c>
      <c r="D159" s="1109"/>
      <c r="E159" s="1109"/>
      <c r="F159" s="493" t="str">
        <f>IF(【6】見・諸経費!F159="","",【6】見・諸経費!F159)</f>
        <v/>
      </c>
      <c r="G159" s="647" t="str">
        <f>IF(【6】見・諸経費!G159="","",【6】見・諸経費!G159)</f>
        <v/>
      </c>
      <c r="H159" s="648" t="str">
        <f>IF(【6】見・諸経費!H159="","",【6】見・諸経費!H159)</f>
        <v/>
      </c>
      <c r="I159" s="649" t="str">
        <f t="shared" ref="I159:I166" si="6">IFERROR(ROUND(IF(G159="","",IF(G159="10%税込",F159*H159/1.1,IF(G159="税抜",F159*H159))),0),"")</f>
        <v/>
      </c>
      <c r="J159" s="650"/>
      <c r="K159" s="651" t="str">
        <f>IF(【6】見・諸経費!K159="","",【6】見・諸経費!K159)</f>
        <v/>
      </c>
    </row>
    <row r="160" spans="2:11" s="43" customFormat="1" ht="19.5" customHeight="1">
      <c r="B160" s="702" t="str">
        <f>IF(【6】見・諸経費!B160="","",【6】見・諸経費!B160)</f>
        <v/>
      </c>
      <c r="C160" s="1109" t="str">
        <f>IF(【6】見・諸経費!C160="","",【6】見・諸経費!C160)</f>
        <v/>
      </c>
      <c r="D160" s="1109"/>
      <c r="E160" s="1109"/>
      <c r="F160" s="493" t="str">
        <f>IF(【6】見・諸経費!F160="","",【6】見・諸経費!F160)</f>
        <v/>
      </c>
      <c r="G160" s="647" t="str">
        <f>IF(【6】見・諸経費!G160="","",【6】見・諸経費!G160)</f>
        <v/>
      </c>
      <c r="H160" s="648" t="str">
        <f>IF(【6】見・諸経費!H160="","",【6】見・諸経費!H160)</f>
        <v/>
      </c>
      <c r="I160" s="649" t="str">
        <f t="shared" si="6"/>
        <v/>
      </c>
      <c r="J160" s="650"/>
      <c r="K160" s="651" t="str">
        <f>IF(【6】見・諸経費!K160="","",【6】見・諸経費!K160)</f>
        <v/>
      </c>
    </row>
    <row r="161" spans="2:11" s="43" customFormat="1" ht="19.5" customHeight="1">
      <c r="B161" s="702" t="str">
        <f>IF(【6】見・諸経費!B161="","",【6】見・諸経費!B161)</f>
        <v/>
      </c>
      <c r="C161" s="1109" t="str">
        <f>IF(【6】見・諸経費!C161="","",【6】見・諸経費!C161)</f>
        <v/>
      </c>
      <c r="D161" s="1109"/>
      <c r="E161" s="1109"/>
      <c r="F161" s="493" t="str">
        <f>IF(【6】見・諸経費!F161="","",【6】見・諸経費!F161)</f>
        <v/>
      </c>
      <c r="G161" s="647" t="str">
        <f>IF(【6】見・諸経費!G161="","",【6】見・諸経費!G161)</f>
        <v/>
      </c>
      <c r="H161" s="648" t="str">
        <f>IF(【6】見・諸経費!H161="","",【6】見・諸経費!H161)</f>
        <v/>
      </c>
      <c r="I161" s="649" t="str">
        <f t="shared" si="6"/>
        <v/>
      </c>
      <c r="J161" s="650"/>
      <c r="K161" s="651" t="str">
        <f>IF(【6】見・諸経費!K161="","",【6】見・諸経費!K161)</f>
        <v/>
      </c>
    </row>
    <row r="162" spans="2:11" s="43" customFormat="1" ht="19.5" customHeight="1">
      <c r="B162" s="702" t="str">
        <f>IF(【6】見・諸経費!B162="","",【6】見・諸経費!B162)</f>
        <v/>
      </c>
      <c r="C162" s="1109" t="str">
        <f>IF(【6】見・諸経費!C162="","",【6】見・諸経費!C162)</f>
        <v/>
      </c>
      <c r="D162" s="1109"/>
      <c r="E162" s="1109"/>
      <c r="F162" s="493" t="str">
        <f>IF(【6】見・諸経費!F162="","",【6】見・諸経費!F162)</f>
        <v/>
      </c>
      <c r="G162" s="647" t="str">
        <f>IF(【6】見・諸経費!G162="","",【6】見・諸経費!G162)</f>
        <v/>
      </c>
      <c r="H162" s="648" t="str">
        <f>IF(【6】見・諸経費!H162="","",【6】見・諸経費!H162)</f>
        <v/>
      </c>
      <c r="I162" s="649" t="str">
        <f t="shared" si="6"/>
        <v/>
      </c>
      <c r="J162" s="650"/>
      <c r="K162" s="651" t="str">
        <f>IF(【6】見・諸経費!K162="","",【6】見・諸経費!K162)</f>
        <v/>
      </c>
    </row>
    <row r="163" spans="2:11" s="43" customFormat="1" ht="19.5" customHeight="1">
      <c r="B163" s="702" t="str">
        <f>IF(【6】見・諸経費!B163="","",【6】見・諸経費!B163)</f>
        <v/>
      </c>
      <c r="C163" s="1109" t="str">
        <f>IF(【6】見・諸経費!C163="","",【6】見・諸経費!C163)</f>
        <v/>
      </c>
      <c r="D163" s="1109"/>
      <c r="E163" s="1109"/>
      <c r="F163" s="493" t="str">
        <f>IF(【6】見・諸経費!F163="","",【6】見・諸経費!F163)</f>
        <v/>
      </c>
      <c r="G163" s="647" t="str">
        <f>IF(【6】見・諸経費!G163="","",【6】見・諸経費!G163)</f>
        <v/>
      </c>
      <c r="H163" s="648" t="str">
        <f>IF(【6】見・諸経費!H163="","",【6】見・諸経費!H163)</f>
        <v/>
      </c>
      <c r="I163" s="649" t="str">
        <f t="shared" si="6"/>
        <v/>
      </c>
      <c r="J163" s="650"/>
      <c r="K163" s="651" t="str">
        <f>IF(【6】見・諸経費!K163="","",【6】見・諸経費!K163)</f>
        <v/>
      </c>
    </row>
    <row r="164" spans="2:11" s="43" customFormat="1" ht="19.5" customHeight="1">
      <c r="B164" s="702" t="str">
        <f>IF(【6】見・諸経費!B164="","",【6】見・諸経費!B164)</f>
        <v/>
      </c>
      <c r="C164" s="1109" t="str">
        <f>IF(【6】見・諸経費!C164="","",【6】見・諸経費!C164)</f>
        <v/>
      </c>
      <c r="D164" s="1109"/>
      <c r="E164" s="1109"/>
      <c r="F164" s="493" t="str">
        <f>IF(【6】見・諸経費!F164="","",【6】見・諸経費!F164)</f>
        <v/>
      </c>
      <c r="G164" s="647" t="str">
        <f>IF(【6】見・諸経費!G164="","",【6】見・諸経費!G164)</f>
        <v/>
      </c>
      <c r="H164" s="648" t="str">
        <f>IF(【6】見・諸経費!H164="","",【6】見・諸経費!H164)</f>
        <v/>
      </c>
      <c r="I164" s="649" t="str">
        <f t="shared" si="6"/>
        <v/>
      </c>
      <c r="J164" s="650"/>
      <c r="K164" s="651" t="str">
        <f>IF(【6】見・諸経費!K164="","",【6】見・諸経費!K164)</f>
        <v/>
      </c>
    </row>
    <row r="165" spans="2:11" s="43" customFormat="1" ht="19.5" customHeight="1">
      <c r="B165" s="702" t="str">
        <f>IF(【6】見・諸経費!B165="","",【6】見・諸経費!B165)</f>
        <v/>
      </c>
      <c r="C165" s="1109" t="str">
        <f>IF(【6】見・諸経費!C165="","",【6】見・諸経費!C165)</f>
        <v/>
      </c>
      <c r="D165" s="1109"/>
      <c r="E165" s="1109"/>
      <c r="F165" s="493" t="str">
        <f>IF(【6】見・諸経費!F165="","",【6】見・諸経費!F165)</f>
        <v/>
      </c>
      <c r="G165" s="647" t="str">
        <f>IF(【6】見・諸経費!G165="","",【6】見・諸経費!G165)</f>
        <v/>
      </c>
      <c r="H165" s="648" t="str">
        <f>IF(【6】見・諸経費!H165="","",【6】見・諸経費!H165)</f>
        <v/>
      </c>
      <c r="I165" s="649" t="str">
        <f t="shared" si="6"/>
        <v/>
      </c>
      <c r="J165" s="650"/>
      <c r="K165" s="651" t="str">
        <f>IF(【6】見・諸経費!K165="","",【6】見・諸経費!K165)</f>
        <v/>
      </c>
    </row>
    <row r="166" spans="2:11" s="43" customFormat="1" ht="19.5" customHeight="1">
      <c r="B166" s="702" t="str">
        <f>IF(【6】見・諸経費!B166="","",【6】見・諸経費!B166)</f>
        <v/>
      </c>
      <c r="C166" s="1109" t="str">
        <f>IF(【6】見・諸経費!C166="","",【6】見・諸経費!C166)</f>
        <v/>
      </c>
      <c r="D166" s="1109"/>
      <c r="E166" s="1109"/>
      <c r="F166" s="493" t="str">
        <f>IF(【6】見・諸経費!F166="","",【6】見・諸経費!F166)</f>
        <v/>
      </c>
      <c r="G166" s="647" t="str">
        <f>IF(【6】見・諸経費!G166="","",【6】見・諸経費!G166)</f>
        <v/>
      </c>
      <c r="H166" s="648" t="str">
        <f>IF(【6】見・諸経費!H166="","",【6】見・諸経費!H166)</f>
        <v/>
      </c>
      <c r="I166" s="649" t="str">
        <f t="shared" si="6"/>
        <v/>
      </c>
      <c r="J166" s="650"/>
      <c r="K166" s="651" t="str">
        <f>IF(【6】見・諸経費!K166="","",【6】見・諸経費!K166)</f>
        <v/>
      </c>
    </row>
    <row r="167" spans="2:11" s="43" customFormat="1" ht="24" customHeight="1">
      <c r="B167" s="155"/>
      <c r="C167" s="155"/>
      <c r="D167" s="155"/>
      <c r="E167" s="155"/>
      <c r="F167" s="161"/>
      <c r="G167" s="956" t="s">
        <v>394</v>
      </c>
      <c r="H167" s="957"/>
      <c r="I167" s="662">
        <f>SUM(I158:I166)</f>
        <v>0</v>
      </c>
      <c r="J167" s="54"/>
      <c r="K167" s="159"/>
    </row>
    <row r="168" spans="2:11" ht="16.5" customHeight="1">
      <c r="D168" s="155"/>
      <c r="F168" s="161"/>
      <c r="G168" s="161"/>
      <c r="H168" s="156"/>
      <c r="I168" s="160"/>
      <c r="K168" s="108"/>
    </row>
    <row r="169" spans="2:11" s="43" customFormat="1" ht="16.5" customHeight="1">
      <c r="B169" s="159" t="s">
        <v>395</v>
      </c>
      <c r="C169" s="159"/>
      <c r="D169" s="157"/>
      <c r="E169" s="157"/>
      <c r="F169" s="155"/>
      <c r="G169" s="156"/>
      <c r="H169" s="155"/>
      <c r="I169" s="161"/>
      <c r="J169" s="156"/>
      <c r="K169" s="108" t="s">
        <v>224</v>
      </c>
    </row>
    <row r="170" spans="2:11" s="43" customFormat="1" ht="35.25" customHeight="1">
      <c r="B170" s="642" t="s">
        <v>273</v>
      </c>
      <c r="C170" s="968" t="s">
        <v>396</v>
      </c>
      <c r="D170" s="958"/>
      <c r="E170" s="959"/>
      <c r="F170" s="485" t="s">
        <v>298</v>
      </c>
      <c r="G170" s="513" t="s">
        <v>370</v>
      </c>
      <c r="H170" s="643" t="s">
        <v>524</v>
      </c>
      <c r="I170" s="642" t="s">
        <v>372</v>
      </c>
      <c r="J170" s="643" t="s">
        <v>373</v>
      </c>
      <c r="K170" s="537" t="s">
        <v>289</v>
      </c>
    </row>
    <row r="171" spans="2:11" s="43" customFormat="1" ht="19.5" customHeight="1">
      <c r="B171" s="702" t="str">
        <f>IF(【6】見・諸経費!B171="","",【6】見・諸経費!B171)</f>
        <v/>
      </c>
      <c r="C171" s="1109" t="str">
        <f>IF(【6】見・諸経費!C171="","",【6】見・諸経費!C171)</f>
        <v/>
      </c>
      <c r="D171" s="1109"/>
      <c r="E171" s="1109"/>
      <c r="F171" s="493" t="str">
        <f>IF(【6】見・諸経費!F171="","",【6】見・諸経費!F171)</f>
        <v/>
      </c>
      <c r="G171" s="647" t="str">
        <f>IF(【6】見・諸経費!G171="","",【6】見・諸経費!G171)</f>
        <v/>
      </c>
      <c r="H171" s="660" t="str">
        <f>IF(【6】見・諸経費!H171="","",【6】見・諸経費!H171)</f>
        <v/>
      </c>
      <c r="I171" s="649" t="str">
        <f>IFERROR(ROUND(IF(G171="","",IF(G171="10%税込",F171*H171/1.1,IF(G171="税抜",F171*H171))),0),"")</f>
        <v/>
      </c>
      <c r="J171" s="650"/>
      <c r="K171" s="651" t="str">
        <f>IF(【6】見・諸経費!K171="","",【6】見・諸経費!K171)</f>
        <v/>
      </c>
    </row>
    <row r="172" spans="2:11" s="43" customFormat="1" ht="19.5" customHeight="1">
      <c r="B172" s="702" t="str">
        <f>IF(【6】見・諸経費!B172="","",【6】見・諸経費!B172)</f>
        <v/>
      </c>
      <c r="C172" s="1109" t="str">
        <f>IF(【6】見・諸経費!C172="","",【6】見・諸経費!C172)</f>
        <v/>
      </c>
      <c r="D172" s="1109"/>
      <c r="E172" s="1109"/>
      <c r="F172" s="493" t="str">
        <f>IF(【6】見・諸経費!F172="","",【6】見・諸経費!F172)</f>
        <v/>
      </c>
      <c r="G172" s="647" t="str">
        <f>IF(【6】見・諸経費!G172="","",【6】見・諸経費!G172)</f>
        <v/>
      </c>
      <c r="H172" s="660" t="str">
        <f>IF(【6】見・諸経費!H172="","",【6】見・諸経費!H172)</f>
        <v/>
      </c>
      <c r="I172" s="649" t="str">
        <f t="shared" ref="I172:I190" si="7">IFERROR(ROUND(IF(G172="","",IF(G172="10%税込",F172*H172/1.1,IF(G172="税抜",F172*H172))),0),"")</f>
        <v/>
      </c>
      <c r="J172" s="650"/>
      <c r="K172" s="651" t="str">
        <f>IF(【6】見・諸経費!K172="","",【6】見・諸経費!K172)</f>
        <v/>
      </c>
    </row>
    <row r="173" spans="2:11" s="43" customFormat="1" ht="19.5" customHeight="1">
      <c r="B173" s="702" t="str">
        <f>IF(【6】見・諸経費!B173="","",【6】見・諸経費!B173)</f>
        <v/>
      </c>
      <c r="C173" s="1109" t="str">
        <f>IF(【6】見・諸経費!C173="","",【6】見・諸経費!C173)</f>
        <v/>
      </c>
      <c r="D173" s="1109"/>
      <c r="E173" s="1109"/>
      <c r="F173" s="493" t="str">
        <f>IF(【6】見・諸経費!F173="","",【6】見・諸経費!F173)</f>
        <v/>
      </c>
      <c r="G173" s="647" t="str">
        <f>IF(【6】見・諸経費!G173="","",【6】見・諸経費!G173)</f>
        <v/>
      </c>
      <c r="H173" s="660" t="str">
        <f>IF(【6】見・諸経費!H173="","",【6】見・諸経費!H173)</f>
        <v/>
      </c>
      <c r="I173" s="649" t="str">
        <f t="shared" si="7"/>
        <v/>
      </c>
      <c r="J173" s="650"/>
      <c r="K173" s="651" t="str">
        <f>IF(【6】見・諸経費!K173="","",【6】見・諸経費!K173)</f>
        <v/>
      </c>
    </row>
    <row r="174" spans="2:11" s="43" customFormat="1" ht="19.5" customHeight="1">
      <c r="B174" s="702" t="str">
        <f>IF(【6】見・諸経費!B174="","",【6】見・諸経費!B174)</f>
        <v/>
      </c>
      <c r="C174" s="1109" t="str">
        <f>IF(【6】見・諸経費!C174="","",【6】見・諸経費!C174)</f>
        <v/>
      </c>
      <c r="D174" s="1109"/>
      <c r="E174" s="1109"/>
      <c r="F174" s="493" t="str">
        <f>IF(【6】見・諸経費!F174="","",【6】見・諸経費!F174)</f>
        <v/>
      </c>
      <c r="G174" s="647" t="str">
        <f>IF(【6】見・諸経費!G174="","",【6】見・諸経費!G174)</f>
        <v/>
      </c>
      <c r="H174" s="660" t="str">
        <f>IF(【6】見・諸経費!H174="","",【6】見・諸経費!H174)</f>
        <v/>
      </c>
      <c r="I174" s="649" t="str">
        <f t="shared" si="7"/>
        <v/>
      </c>
      <c r="J174" s="650"/>
      <c r="K174" s="651" t="str">
        <f>IF(【6】見・諸経費!K174="","",【6】見・諸経費!K174)</f>
        <v/>
      </c>
    </row>
    <row r="175" spans="2:11" s="43" customFormat="1" ht="19.5" customHeight="1">
      <c r="B175" s="702" t="str">
        <f>IF(【6】見・諸経費!B175="","",【6】見・諸経費!B175)</f>
        <v/>
      </c>
      <c r="C175" s="1109" t="str">
        <f>IF(【6】見・諸経費!C175="","",【6】見・諸経費!C175)</f>
        <v/>
      </c>
      <c r="D175" s="1109"/>
      <c r="E175" s="1109"/>
      <c r="F175" s="493" t="str">
        <f>IF(【6】見・諸経費!F175="","",【6】見・諸経費!F175)</f>
        <v/>
      </c>
      <c r="G175" s="647" t="str">
        <f>IF(【6】見・諸経費!G175="","",【6】見・諸経費!G175)</f>
        <v/>
      </c>
      <c r="H175" s="660" t="str">
        <f>IF(【6】見・諸経費!H175="","",【6】見・諸経費!H175)</f>
        <v/>
      </c>
      <c r="I175" s="649" t="str">
        <f t="shared" si="7"/>
        <v/>
      </c>
      <c r="J175" s="650"/>
      <c r="K175" s="651" t="str">
        <f>IF(【6】見・諸経費!K175="","",【6】見・諸経費!K175)</f>
        <v/>
      </c>
    </row>
    <row r="176" spans="2:11" s="43" customFormat="1" ht="19.5" customHeight="1">
      <c r="B176" s="702" t="str">
        <f>IF(【6】見・諸経費!B176="","",【6】見・諸経費!B176)</f>
        <v/>
      </c>
      <c r="C176" s="1109" t="str">
        <f>IF(【6】見・諸経費!C176="","",【6】見・諸経費!C176)</f>
        <v/>
      </c>
      <c r="D176" s="1109"/>
      <c r="E176" s="1109"/>
      <c r="F176" s="493" t="str">
        <f>IF(【6】見・諸経費!F176="","",【6】見・諸経費!F176)</f>
        <v/>
      </c>
      <c r="G176" s="647" t="str">
        <f>IF(【6】見・諸経費!G176="","",【6】見・諸経費!G176)</f>
        <v/>
      </c>
      <c r="H176" s="660" t="str">
        <f>IF(【6】見・諸経費!H176="","",【6】見・諸経費!H176)</f>
        <v/>
      </c>
      <c r="I176" s="649" t="str">
        <f t="shared" si="7"/>
        <v/>
      </c>
      <c r="J176" s="650"/>
      <c r="K176" s="651" t="str">
        <f>IF(【6】見・諸経費!K176="","",【6】見・諸経費!K176)</f>
        <v/>
      </c>
    </row>
    <row r="177" spans="2:11" s="43" customFormat="1" ht="19.5" customHeight="1">
      <c r="B177" s="702" t="str">
        <f>IF(【6】見・諸経費!B177="","",【6】見・諸経費!B177)</f>
        <v/>
      </c>
      <c r="C177" s="1109" t="str">
        <f>IF(【6】見・諸経費!C177="","",【6】見・諸経費!C177)</f>
        <v/>
      </c>
      <c r="D177" s="1109"/>
      <c r="E177" s="1109"/>
      <c r="F177" s="493" t="str">
        <f>IF(【6】見・諸経費!F177="","",【6】見・諸経費!F177)</f>
        <v/>
      </c>
      <c r="G177" s="647" t="str">
        <f>IF(【6】見・諸経費!G177="","",【6】見・諸経費!G177)</f>
        <v/>
      </c>
      <c r="H177" s="660" t="str">
        <f>IF(【6】見・諸経費!H177="","",【6】見・諸経費!H177)</f>
        <v/>
      </c>
      <c r="I177" s="649" t="str">
        <f t="shared" si="7"/>
        <v/>
      </c>
      <c r="J177" s="650"/>
      <c r="K177" s="651" t="str">
        <f>IF(【6】見・諸経費!K177="","",【6】見・諸経費!K177)</f>
        <v/>
      </c>
    </row>
    <row r="178" spans="2:11" s="43" customFormat="1" ht="19.5" customHeight="1">
      <c r="B178" s="702" t="str">
        <f>IF(【6】見・諸経費!B178="","",【6】見・諸経費!B178)</f>
        <v/>
      </c>
      <c r="C178" s="1109" t="str">
        <f>IF(【6】見・諸経費!C178="","",【6】見・諸経費!C178)</f>
        <v/>
      </c>
      <c r="D178" s="1109"/>
      <c r="E178" s="1109"/>
      <c r="F178" s="493" t="str">
        <f>IF(【6】見・諸経費!F178="","",【6】見・諸経費!F178)</f>
        <v/>
      </c>
      <c r="G178" s="647" t="str">
        <f>IF(【6】見・諸経費!G178="","",【6】見・諸経費!G178)</f>
        <v/>
      </c>
      <c r="H178" s="660" t="str">
        <f>IF(【6】見・諸経費!H178="","",【6】見・諸経費!H178)</f>
        <v/>
      </c>
      <c r="I178" s="649" t="str">
        <f t="shared" si="7"/>
        <v/>
      </c>
      <c r="J178" s="650"/>
      <c r="K178" s="651" t="str">
        <f>IF(【6】見・諸経費!K178="","",【6】見・諸経費!K178)</f>
        <v/>
      </c>
    </row>
    <row r="179" spans="2:11" s="43" customFormat="1" ht="19.5" customHeight="1">
      <c r="B179" s="702" t="str">
        <f>IF(【6】見・諸経費!B179="","",【6】見・諸経費!B179)</f>
        <v/>
      </c>
      <c r="C179" s="1109" t="str">
        <f>IF(【6】見・諸経費!C179="","",【6】見・諸経費!C179)</f>
        <v/>
      </c>
      <c r="D179" s="1109"/>
      <c r="E179" s="1109"/>
      <c r="F179" s="493" t="str">
        <f>IF(【6】見・諸経費!F179="","",【6】見・諸経費!F179)</f>
        <v/>
      </c>
      <c r="G179" s="647" t="str">
        <f>IF(【6】見・諸経費!G179="","",【6】見・諸経費!G179)</f>
        <v/>
      </c>
      <c r="H179" s="660" t="str">
        <f>IF(【6】見・諸経費!H179="","",【6】見・諸経費!H179)</f>
        <v/>
      </c>
      <c r="I179" s="649" t="str">
        <f t="shared" si="7"/>
        <v/>
      </c>
      <c r="J179" s="650"/>
      <c r="K179" s="651" t="str">
        <f>IF(【6】見・諸経費!K179="","",【6】見・諸経費!K179)</f>
        <v/>
      </c>
    </row>
    <row r="180" spans="2:11" s="43" customFormat="1" ht="19.5" customHeight="1">
      <c r="B180" s="702" t="str">
        <f>IF(【6】見・諸経費!B180="","",【6】見・諸経費!B180)</f>
        <v/>
      </c>
      <c r="C180" s="1109" t="str">
        <f>IF(【6】見・諸経費!C180="","",【6】見・諸経費!C180)</f>
        <v/>
      </c>
      <c r="D180" s="1109"/>
      <c r="E180" s="1109"/>
      <c r="F180" s="493" t="str">
        <f>IF(【6】見・諸経費!F180="","",【6】見・諸経費!F180)</f>
        <v/>
      </c>
      <c r="G180" s="647" t="str">
        <f>IF(【6】見・諸経費!G180="","",【6】見・諸経費!G180)</f>
        <v/>
      </c>
      <c r="H180" s="660" t="str">
        <f>IF(【6】見・諸経費!H180="","",【6】見・諸経費!H180)</f>
        <v/>
      </c>
      <c r="I180" s="649" t="str">
        <f t="shared" si="7"/>
        <v/>
      </c>
      <c r="J180" s="650"/>
      <c r="K180" s="651" t="str">
        <f>IF(【6】見・諸経費!K180="","",【6】見・諸経費!K180)</f>
        <v/>
      </c>
    </row>
    <row r="181" spans="2:11" s="43" customFormat="1" ht="19.5" customHeight="1">
      <c r="B181" s="702" t="str">
        <f>IF(【6】見・諸経費!B181="","",【6】見・諸経費!B181)</f>
        <v/>
      </c>
      <c r="C181" s="1109" t="str">
        <f>IF(【6】見・諸経費!C181="","",【6】見・諸経費!C181)</f>
        <v/>
      </c>
      <c r="D181" s="1109"/>
      <c r="E181" s="1109"/>
      <c r="F181" s="493" t="str">
        <f>IF(【6】見・諸経費!F181="","",【6】見・諸経費!F181)</f>
        <v/>
      </c>
      <c r="G181" s="647" t="str">
        <f>IF(【6】見・諸経費!G181="","",【6】見・諸経費!G181)</f>
        <v/>
      </c>
      <c r="H181" s="660" t="str">
        <f>IF(【6】見・諸経費!H181="","",【6】見・諸経費!H181)</f>
        <v/>
      </c>
      <c r="I181" s="649" t="str">
        <f t="shared" si="7"/>
        <v/>
      </c>
      <c r="J181" s="650"/>
      <c r="K181" s="651" t="str">
        <f>IF(【6】見・諸経費!K181="","",【6】見・諸経費!K181)</f>
        <v/>
      </c>
    </row>
    <row r="182" spans="2:11" s="43" customFormat="1" ht="19.5" customHeight="1">
      <c r="B182" s="702" t="str">
        <f>IF(【6】見・諸経費!B182="","",【6】見・諸経費!B182)</f>
        <v/>
      </c>
      <c r="C182" s="1109" t="str">
        <f>IF(【6】見・諸経費!C182="","",【6】見・諸経費!C182)</f>
        <v/>
      </c>
      <c r="D182" s="1109"/>
      <c r="E182" s="1109"/>
      <c r="F182" s="493" t="str">
        <f>IF(【6】見・諸経費!F182="","",【6】見・諸経費!F182)</f>
        <v/>
      </c>
      <c r="G182" s="647" t="str">
        <f>IF(【6】見・諸経費!G182="","",【6】見・諸経費!G182)</f>
        <v/>
      </c>
      <c r="H182" s="660" t="str">
        <f>IF(【6】見・諸経費!H182="","",【6】見・諸経費!H182)</f>
        <v/>
      </c>
      <c r="I182" s="649" t="str">
        <f t="shared" si="7"/>
        <v/>
      </c>
      <c r="J182" s="650"/>
      <c r="K182" s="651" t="str">
        <f>IF(【6】見・諸経費!K182="","",【6】見・諸経費!K182)</f>
        <v/>
      </c>
    </row>
    <row r="183" spans="2:11" s="43" customFormat="1" ht="19.5" customHeight="1">
      <c r="B183" s="702" t="str">
        <f>IF(【6】見・諸経費!B183="","",【6】見・諸経費!B183)</f>
        <v/>
      </c>
      <c r="C183" s="1109" t="str">
        <f>IF(【6】見・諸経費!C183="","",【6】見・諸経費!C183)</f>
        <v/>
      </c>
      <c r="D183" s="1109"/>
      <c r="E183" s="1109"/>
      <c r="F183" s="493" t="str">
        <f>IF(【6】見・諸経費!F183="","",【6】見・諸経費!F183)</f>
        <v/>
      </c>
      <c r="G183" s="647" t="str">
        <f>IF(【6】見・諸経費!G183="","",【6】見・諸経費!G183)</f>
        <v/>
      </c>
      <c r="H183" s="660" t="str">
        <f>IF(【6】見・諸経費!H183="","",【6】見・諸経費!H183)</f>
        <v/>
      </c>
      <c r="I183" s="649" t="str">
        <f t="shared" si="7"/>
        <v/>
      </c>
      <c r="J183" s="650"/>
      <c r="K183" s="651" t="str">
        <f>IF(【6】見・諸経費!K183="","",【6】見・諸経費!K183)</f>
        <v/>
      </c>
    </row>
    <row r="184" spans="2:11" s="43" customFormat="1" ht="19.5" customHeight="1">
      <c r="B184" s="702" t="str">
        <f>IF(【6】見・諸経費!B184="","",【6】見・諸経費!B184)</f>
        <v/>
      </c>
      <c r="C184" s="1109" t="str">
        <f>IF(【6】見・諸経費!C184="","",【6】見・諸経費!C184)</f>
        <v/>
      </c>
      <c r="D184" s="1109"/>
      <c r="E184" s="1109"/>
      <c r="F184" s="493" t="str">
        <f>IF(【6】見・諸経費!F184="","",【6】見・諸経費!F184)</f>
        <v/>
      </c>
      <c r="G184" s="647" t="str">
        <f>IF(【6】見・諸経費!G184="","",【6】見・諸経費!G184)</f>
        <v/>
      </c>
      <c r="H184" s="660" t="str">
        <f>IF(【6】見・諸経費!H184="","",【6】見・諸経費!H184)</f>
        <v/>
      </c>
      <c r="I184" s="649" t="str">
        <f t="shared" si="7"/>
        <v/>
      </c>
      <c r="J184" s="650"/>
      <c r="K184" s="651" t="str">
        <f>IF(【6】見・諸経費!K184="","",【6】見・諸経費!K184)</f>
        <v/>
      </c>
    </row>
    <row r="185" spans="2:11" s="43" customFormat="1" ht="19.5" customHeight="1">
      <c r="B185" s="702" t="str">
        <f>IF(【6】見・諸経費!B185="","",【6】見・諸経費!B185)</f>
        <v/>
      </c>
      <c r="C185" s="1109" t="str">
        <f>IF(【6】見・諸経費!C185="","",【6】見・諸経費!C185)</f>
        <v/>
      </c>
      <c r="D185" s="1109"/>
      <c r="E185" s="1109"/>
      <c r="F185" s="493" t="str">
        <f>IF(【6】見・諸経費!F185="","",【6】見・諸経費!F185)</f>
        <v/>
      </c>
      <c r="G185" s="647" t="str">
        <f>IF(【6】見・諸経費!G185="","",【6】見・諸経費!G185)</f>
        <v/>
      </c>
      <c r="H185" s="660" t="str">
        <f>IF(【6】見・諸経費!H185="","",【6】見・諸経費!H185)</f>
        <v/>
      </c>
      <c r="I185" s="649" t="str">
        <f t="shared" si="7"/>
        <v/>
      </c>
      <c r="J185" s="650"/>
      <c r="K185" s="651" t="str">
        <f>IF(【6】見・諸経費!K185="","",【6】見・諸経費!K185)</f>
        <v/>
      </c>
    </row>
    <row r="186" spans="2:11" s="43" customFormat="1" ht="19.5" customHeight="1">
      <c r="B186" s="702" t="str">
        <f>IF(【6】見・諸経費!B186="","",【6】見・諸経費!B186)</f>
        <v/>
      </c>
      <c r="C186" s="1109" t="str">
        <f>IF(【6】見・諸経費!C186="","",【6】見・諸経費!C186)</f>
        <v/>
      </c>
      <c r="D186" s="1109"/>
      <c r="E186" s="1109"/>
      <c r="F186" s="493" t="str">
        <f>IF(【6】見・諸経費!F186="","",【6】見・諸経費!F186)</f>
        <v/>
      </c>
      <c r="G186" s="647" t="str">
        <f>IF(【6】見・諸経費!G186="","",【6】見・諸経費!G186)</f>
        <v/>
      </c>
      <c r="H186" s="660" t="str">
        <f>IF(【6】見・諸経費!H186="","",【6】見・諸経費!H186)</f>
        <v/>
      </c>
      <c r="I186" s="649" t="str">
        <f t="shared" si="7"/>
        <v/>
      </c>
      <c r="J186" s="650"/>
      <c r="K186" s="651" t="str">
        <f>IF(【6】見・諸経費!K186="","",【6】見・諸経費!K186)</f>
        <v/>
      </c>
    </row>
    <row r="187" spans="2:11" s="43" customFormat="1" ht="19.5" customHeight="1">
      <c r="B187" s="702" t="str">
        <f>IF(【6】見・諸経費!B187="","",【6】見・諸経費!B187)</f>
        <v/>
      </c>
      <c r="C187" s="1109" t="str">
        <f>IF(【6】見・諸経費!C187="","",【6】見・諸経費!C187)</f>
        <v/>
      </c>
      <c r="D187" s="1109"/>
      <c r="E187" s="1109"/>
      <c r="F187" s="493" t="str">
        <f>IF(【6】見・諸経費!F187="","",【6】見・諸経費!F187)</f>
        <v/>
      </c>
      <c r="G187" s="647" t="str">
        <f>IF(【6】見・諸経費!G187="","",【6】見・諸経費!G187)</f>
        <v/>
      </c>
      <c r="H187" s="660" t="str">
        <f>IF(【6】見・諸経費!H187="","",【6】見・諸経費!H187)</f>
        <v/>
      </c>
      <c r="I187" s="649" t="str">
        <f t="shared" si="7"/>
        <v/>
      </c>
      <c r="J187" s="650"/>
      <c r="K187" s="651" t="str">
        <f>IF(【6】見・諸経費!K187="","",【6】見・諸経費!K187)</f>
        <v/>
      </c>
    </row>
    <row r="188" spans="2:11" s="43" customFormat="1" ht="19.5" customHeight="1">
      <c r="B188" s="702" t="str">
        <f>IF(【6】見・諸経費!B188="","",【6】見・諸経費!B188)</f>
        <v/>
      </c>
      <c r="C188" s="1109" t="str">
        <f>IF(【6】見・諸経費!C188="","",【6】見・諸経費!C188)</f>
        <v/>
      </c>
      <c r="D188" s="1109"/>
      <c r="E188" s="1109"/>
      <c r="F188" s="493" t="str">
        <f>IF(【6】見・諸経費!F188="","",【6】見・諸経費!F188)</f>
        <v/>
      </c>
      <c r="G188" s="647" t="str">
        <f>IF(【6】見・諸経費!G188="","",【6】見・諸経費!G188)</f>
        <v/>
      </c>
      <c r="H188" s="660" t="str">
        <f>IF(【6】見・諸経費!H188="","",【6】見・諸経費!H188)</f>
        <v/>
      </c>
      <c r="I188" s="649" t="str">
        <f t="shared" si="7"/>
        <v/>
      </c>
      <c r="J188" s="650"/>
      <c r="K188" s="651" t="str">
        <f>IF(【6】見・諸経費!K188="","",【6】見・諸経費!K188)</f>
        <v/>
      </c>
    </row>
    <row r="189" spans="2:11" s="43" customFormat="1" ht="19.5" customHeight="1">
      <c r="B189" s="702" t="str">
        <f>IF(【6】見・諸経費!B189="","",【6】見・諸経費!B189)</f>
        <v/>
      </c>
      <c r="C189" s="1109" t="str">
        <f>IF(【6】見・諸経費!C189="","",【6】見・諸経費!C189)</f>
        <v/>
      </c>
      <c r="D189" s="1109"/>
      <c r="E189" s="1109"/>
      <c r="F189" s="493" t="str">
        <f>IF(【6】見・諸経費!F189="","",【6】見・諸経費!F189)</f>
        <v/>
      </c>
      <c r="G189" s="647" t="str">
        <f>IF(【6】見・諸経費!G189="","",【6】見・諸経費!G189)</f>
        <v/>
      </c>
      <c r="H189" s="660" t="str">
        <f>IF(【6】見・諸経費!H189="","",【6】見・諸経費!H189)</f>
        <v/>
      </c>
      <c r="I189" s="649" t="str">
        <f t="shared" si="7"/>
        <v/>
      </c>
      <c r="J189" s="650"/>
      <c r="K189" s="651" t="str">
        <f>IF(【6】見・諸経費!K189="","",【6】見・諸経費!K189)</f>
        <v/>
      </c>
    </row>
    <row r="190" spans="2:11" s="43" customFormat="1" ht="19.5" customHeight="1">
      <c r="B190" s="702" t="str">
        <f>IF(【6】見・諸経費!B190="","",【6】見・諸経費!B190)</f>
        <v/>
      </c>
      <c r="C190" s="1109" t="str">
        <f>IF(【6】見・諸経費!C190="","",【6】見・諸経費!C190)</f>
        <v/>
      </c>
      <c r="D190" s="1109"/>
      <c r="E190" s="1109"/>
      <c r="F190" s="493" t="str">
        <f>IF(【6】見・諸経費!F190="","",【6】見・諸経費!F190)</f>
        <v/>
      </c>
      <c r="G190" s="647" t="str">
        <f>IF(【6】見・諸経費!G190="","",【6】見・諸経費!G190)</f>
        <v/>
      </c>
      <c r="H190" s="660" t="str">
        <f>IF(【6】見・諸経費!H190="","",【6】見・諸経費!H190)</f>
        <v/>
      </c>
      <c r="I190" s="649" t="str">
        <f t="shared" si="7"/>
        <v/>
      </c>
      <c r="J190" s="650"/>
      <c r="K190" s="651" t="str">
        <f>IF(【6】見・諸経費!K190="","",【6】見・諸経費!K190)</f>
        <v/>
      </c>
    </row>
    <row r="191" spans="2:11" s="43" customFormat="1" ht="24" customHeight="1">
      <c r="B191" s="155"/>
      <c r="C191" s="155"/>
      <c r="D191" s="155"/>
      <c r="E191" s="155"/>
      <c r="F191" s="161"/>
      <c r="G191" s="956" t="s">
        <v>398</v>
      </c>
      <c r="H191" s="957"/>
      <c r="I191" s="662">
        <f>SUM(I171:I190)</f>
        <v>0</v>
      </c>
      <c r="J191" s="54"/>
      <c r="K191" s="58"/>
    </row>
    <row r="192" spans="2:11" ht="16.5" customHeight="1"/>
    <row r="193" spans="2:11" s="43" customFormat="1" ht="16.5" customHeight="1">
      <c r="B193" s="159" t="s">
        <v>399</v>
      </c>
      <c r="C193" s="159"/>
      <c r="D193" s="157"/>
      <c r="E193" s="157"/>
      <c r="F193" s="155"/>
      <c r="G193" s="156"/>
      <c r="H193" s="155"/>
      <c r="I193" s="161"/>
      <c r="J193" s="156"/>
      <c r="K193" s="108" t="s">
        <v>224</v>
      </c>
    </row>
    <row r="194" spans="2:11" s="43" customFormat="1" ht="35.25" customHeight="1">
      <c r="B194" s="642" t="s">
        <v>384</v>
      </c>
      <c r="C194" s="968" t="s">
        <v>396</v>
      </c>
      <c r="D194" s="958"/>
      <c r="E194" s="959"/>
      <c r="F194" s="485" t="s">
        <v>298</v>
      </c>
      <c r="G194" s="513" t="s">
        <v>370</v>
      </c>
      <c r="H194" s="642" t="s">
        <v>393</v>
      </c>
      <c r="I194" s="642" t="s">
        <v>372</v>
      </c>
      <c r="J194" s="643" t="s">
        <v>373</v>
      </c>
      <c r="K194" s="537" t="s">
        <v>289</v>
      </c>
    </row>
    <row r="195" spans="2:11" s="43" customFormat="1" ht="19.5" customHeight="1">
      <c r="B195" s="702" t="str">
        <f>IF(【6】見・諸経費!B195="","",【6】見・諸経費!B195)</f>
        <v/>
      </c>
      <c r="C195" s="1109" t="str">
        <f>IF(【6】見・諸経費!C195="","",【6】見・諸経費!C195)</f>
        <v/>
      </c>
      <c r="D195" s="1109"/>
      <c r="E195" s="1109"/>
      <c r="F195" s="493" t="str">
        <f>IF(【6】見・諸経費!F195="","",【6】見・諸経費!F195)</f>
        <v/>
      </c>
      <c r="G195" s="647" t="str">
        <f>IF(【6】見・諸経費!G195="","",【6】見・諸経費!G195)</f>
        <v/>
      </c>
      <c r="H195" s="648" t="str">
        <f>IF(【6】見・諸経費!H195="","",【6】見・諸経費!H195)</f>
        <v/>
      </c>
      <c r="I195" s="649" t="str">
        <f>IFERROR(ROUND(IF(G195="","",IF(G195="8%税込",F195*H195/1.08,IF(G195="10%税込",F195*H195/1.1,IF(G195="税抜",F195*H195)))),0),"")</f>
        <v/>
      </c>
      <c r="J195" s="650"/>
      <c r="K195" s="651" t="str">
        <f>IF(【6】見・諸経費!K195="","",【6】見・諸経費!K195)</f>
        <v/>
      </c>
    </row>
    <row r="196" spans="2:11" s="43" customFormat="1" ht="19.5" customHeight="1">
      <c r="B196" s="702" t="str">
        <f>IF(【6】見・諸経費!B196="","",【6】見・諸経費!B196)</f>
        <v/>
      </c>
      <c r="C196" s="1109" t="str">
        <f>IF(【6】見・諸経費!C196="","",【6】見・諸経費!C196)</f>
        <v/>
      </c>
      <c r="D196" s="1109"/>
      <c r="E196" s="1109"/>
      <c r="F196" s="493" t="str">
        <f>IF(【6】見・諸経費!F196="","",【6】見・諸経費!F196)</f>
        <v/>
      </c>
      <c r="G196" s="647" t="str">
        <f>IF(【6】見・諸経費!G196="","",【6】見・諸経費!G196)</f>
        <v/>
      </c>
      <c r="H196" s="648" t="str">
        <f>IF(【6】見・諸経費!H196="","",【6】見・諸経費!H196)</f>
        <v/>
      </c>
      <c r="I196" s="649" t="str">
        <f t="shared" ref="I196:I197" si="8">IFERROR(ROUND(IF(G196="","",IF(G196="8%税込",F196*H196/1.08,IF(G196="10%税込",F196*H196/1.1,IF(G196="税抜",F196*H196)))),0),"")</f>
        <v/>
      </c>
      <c r="J196" s="650"/>
      <c r="K196" s="651" t="str">
        <f>IF(【6】見・諸経費!K196="","",【6】見・諸経費!K196)</f>
        <v/>
      </c>
    </row>
    <row r="197" spans="2:11" s="43" customFormat="1" ht="19.5" customHeight="1">
      <c r="B197" s="702" t="str">
        <f>IF(【6】見・諸経費!B197="","",【6】見・諸経費!B197)</f>
        <v/>
      </c>
      <c r="C197" s="1109" t="str">
        <f>IF(【6】見・諸経費!C197="","",【6】見・諸経費!C197)</f>
        <v/>
      </c>
      <c r="D197" s="1109"/>
      <c r="E197" s="1109"/>
      <c r="F197" s="493" t="str">
        <f>IF(【6】見・諸経費!F197="","",【6】見・諸経費!F197)</f>
        <v/>
      </c>
      <c r="G197" s="647" t="str">
        <f>IF(【6】見・諸経費!G197="","",【6】見・諸経費!G197)</f>
        <v/>
      </c>
      <c r="H197" s="648" t="str">
        <f>IF(【6】見・諸経費!H197="","",【6】見・諸経費!H197)</f>
        <v/>
      </c>
      <c r="I197" s="649" t="str">
        <f t="shared" si="8"/>
        <v/>
      </c>
      <c r="J197" s="650"/>
      <c r="K197" s="651" t="str">
        <f>IF(【6】見・諸経費!K197="","",【6】見・諸経費!K197)</f>
        <v/>
      </c>
    </row>
    <row r="198" spans="2:11" s="43" customFormat="1" ht="24" customHeight="1">
      <c r="B198" s="163"/>
      <c r="C198" s="155"/>
      <c r="D198" s="155"/>
      <c r="E198" s="155"/>
      <c r="F198" s="161"/>
      <c r="G198" s="956" t="s">
        <v>400</v>
      </c>
      <c r="H198" s="957"/>
      <c r="I198" s="662">
        <f>SUM(I195:I197)</f>
        <v>0</v>
      </c>
      <c r="J198" s="54"/>
      <c r="K198" s="159"/>
    </row>
    <row r="199" spans="2:11" s="43" customFormat="1" ht="16.5" customHeight="1">
      <c r="B199" s="159" t="s">
        <v>401</v>
      </c>
      <c r="C199" s="159"/>
      <c r="D199" s="157"/>
      <c r="E199" s="157"/>
      <c r="F199" s="155"/>
      <c r="G199" s="156"/>
      <c r="H199" s="155"/>
      <c r="I199" s="161"/>
      <c r="J199" s="156"/>
      <c r="K199" s="108" t="s">
        <v>224</v>
      </c>
    </row>
    <row r="200" spans="2:11" s="43" customFormat="1" ht="35.25" customHeight="1">
      <c r="B200" s="642" t="s">
        <v>273</v>
      </c>
      <c r="C200" s="968" t="s">
        <v>402</v>
      </c>
      <c r="D200" s="958"/>
      <c r="E200" s="959"/>
      <c r="F200" s="485" t="s">
        <v>298</v>
      </c>
      <c r="G200" s="513" t="s">
        <v>370</v>
      </c>
      <c r="H200" s="643" t="s">
        <v>525</v>
      </c>
      <c r="I200" s="642" t="s">
        <v>372</v>
      </c>
      <c r="J200" s="643" t="s">
        <v>373</v>
      </c>
      <c r="K200" s="537" t="s">
        <v>289</v>
      </c>
    </row>
    <row r="201" spans="2:11" s="43" customFormat="1" ht="19.5" customHeight="1">
      <c r="B201" s="702" t="str">
        <f>IF(【6】見・諸経費!B201="","",【6】見・諸経費!B201)</f>
        <v/>
      </c>
      <c r="C201" s="1109" t="str">
        <f>IF(【6】見・諸経費!C201="","",【6】見・諸経費!C201)</f>
        <v/>
      </c>
      <c r="D201" s="1109"/>
      <c r="E201" s="1109"/>
      <c r="F201" s="493" t="str">
        <f>IF(【6】見・諸経費!F201="","",【6】見・諸経費!F201)</f>
        <v/>
      </c>
      <c r="G201" s="647" t="str">
        <f>IF(【6】見・諸経費!G201="","",【6】見・諸経費!G201)</f>
        <v/>
      </c>
      <c r="H201" s="660" t="str">
        <f>IF(【6】見・諸経費!H201="","",【6】見・諸経費!H201)</f>
        <v/>
      </c>
      <c r="I201" s="649" t="str">
        <f>IFERROR(ROUND(IF(G201="","",IF(G201="10%税込",F201*H201/1.1,IF(G201="税抜",F201*H201))),0),"")</f>
        <v/>
      </c>
      <c r="J201" s="650"/>
      <c r="K201" s="651" t="str">
        <f>IF(【6】見・諸経費!K201="","",【6】見・諸経費!K201)</f>
        <v/>
      </c>
    </row>
    <row r="202" spans="2:11" s="43" customFormat="1" ht="19.5" customHeight="1">
      <c r="B202" s="702" t="str">
        <f>IF(【6】見・諸経費!B202="","",【6】見・諸経費!B202)</f>
        <v/>
      </c>
      <c r="C202" s="1109" t="str">
        <f>IF(【6】見・諸経費!C202="","",【6】見・諸経費!C202)</f>
        <v/>
      </c>
      <c r="D202" s="1109"/>
      <c r="E202" s="1109"/>
      <c r="F202" s="493" t="str">
        <f>IF(【6】見・諸経費!F202="","",【6】見・諸経費!F202)</f>
        <v/>
      </c>
      <c r="G202" s="647" t="str">
        <f>IF(【6】見・諸経費!G202="","",【6】見・諸経費!G202)</f>
        <v/>
      </c>
      <c r="H202" s="660" t="str">
        <f>IF(【6】見・諸経費!H202="","",【6】見・諸経費!H202)</f>
        <v/>
      </c>
      <c r="I202" s="649" t="str">
        <f t="shared" ref="I202:I220" si="9">IFERROR(ROUND(IF(G202="","",IF(G202="10%税込",F202*H202/1.1,IF(G202="税抜",F202*H202))),0),"")</f>
        <v/>
      </c>
      <c r="J202" s="650"/>
      <c r="K202" s="651" t="str">
        <f>IF(【6】見・諸経費!K202="","",【6】見・諸経費!K202)</f>
        <v/>
      </c>
    </row>
    <row r="203" spans="2:11" s="43" customFormat="1" ht="19.5" customHeight="1">
      <c r="B203" s="702" t="str">
        <f>IF(【6】見・諸経費!B203="","",【6】見・諸経費!B203)</f>
        <v/>
      </c>
      <c r="C203" s="1109" t="str">
        <f>IF(【6】見・諸経費!C203="","",【6】見・諸経費!C203)</f>
        <v/>
      </c>
      <c r="D203" s="1109"/>
      <c r="E203" s="1109"/>
      <c r="F203" s="493" t="str">
        <f>IF(【6】見・諸経費!F203="","",【6】見・諸経費!F203)</f>
        <v/>
      </c>
      <c r="G203" s="647" t="str">
        <f>IF(【6】見・諸経費!G203="","",【6】見・諸経費!G203)</f>
        <v/>
      </c>
      <c r="H203" s="660" t="str">
        <f>IF(【6】見・諸経費!H203="","",【6】見・諸経費!H203)</f>
        <v/>
      </c>
      <c r="I203" s="649" t="str">
        <f t="shared" si="9"/>
        <v/>
      </c>
      <c r="J203" s="650"/>
      <c r="K203" s="651" t="str">
        <f>IF(【6】見・諸経費!K203="","",【6】見・諸経費!K203)</f>
        <v/>
      </c>
    </row>
    <row r="204" spans="2:11" s="43" customFormat="1" ht="19.5" customHeight="1">
      <c r="B204" s="702" t="str">
        <f>IF(【6】見・諸経費!B204="","",【6】見・諸経費!B204)</f>
        <v/>
      </c>
      <c r="C204" s="1109" t="str">
        <f>IF(【6】見・諸経費!C204="","",【6】見・諸経費!C204)</f>
        <v/>
      </c>
      <c r="D204" s="1109"/>
      <c r="E204" s="1109"/>
      <c r="F204" s="493" t="str">
        <f>IF(【6】見・諸経費!F204="","",【6】見・諸経費!F204)</f>
        <v/>
      </c>
      <c r="G204" s="647" t="str">
        <f>IF(【6】見・諸経費!G204="","",【6】見・諸経費!G204)</f>
        <v/>
      </c>
      <c r="H204" s="660" t="str">
        <f>IF(【6】見・諸経費!H204="","",【6】見・諸経費!H204)</f>
        <v/>
      </c>
      <c r="I204" s="649" t="str">
        <f t="shared" si="9"/>
        <v/>
      </c>
      <c r="J204" s="650"/>
      <c r="K204" s="651" t="str">
        <f>IF(【6】見・諸経費!K204="","",【6】見・諸経費!K204)</f>
        <v/>
      </c>
    </row>
    <row r="205" spans="2:11" s="43" customFormat="1" ht="19.5" customHeight="1">
      <c r="B205" s="702" t="str">
        <f>IF(【6】見・諸経費!B205="","",【6】見・諸経費!B205)</f>
        <v/>
      </c>
      <c r="C205" s="1109" t="str">
        <f>IF(【6】見・諸経費!C205="","",【6】見・諸経費!C205)</f>
        <v/>
      </c>
      <c r="D205" s="1109"/>
      <c r="E205" s="1109"/>
      <c r="F205" s="493" t="str">
        <f>IF(【6】見・諸経費!F205="","",【6】見・諸経費!F205)</f>
        <v/>
      </c>
      <c r="G205" s="647" t="str">
        <f>IF(【6】見・諸経費!G205="","",【6】見・諸経費!G205)</f>
        <v/>
      </c>
      <c r="H205" s="660" t="str">
        <f>IF(【6】見・諸経費!H205="","",【6】見・諸経費!H205)</f>
        <v/>
      </c>
      <c r="I205" s="649" t="str">
        <f t="shared" si="9"/>
        <v/>
      </c>
      <c r="J205" s="650"/>
      <c r="K205" s="651" t="str">
        <f>IF(【6】見・諸経費!K205="","",【6】見・諸経費!K205)</f>
        <v/>
      </c>
    </row>
    <row r="206" spans="2:11" s="43" customFormat="1" ht="19.5" customHeight="1">
      <c r="B206" s="702" t="str">
        <f>IF(【6】見・諸経費!B206="","",【6】見・諸経費!B206)</f>
        <v/>
      </c>
      <c r="C206" s="1109" t="str">
        <f>IF(【6】見・諸経費!C206="","",【6】見・諸経費!C206)</f>
        <v/>
      </c>
      <c r="D206" s="1109"/>
      <c r="E206" s="1109"/>
      <c r="F206" s="493" t="str">
        <f>IF(【6】見・諸経費!F206="","",【6】見・諸経費!F206)</f>
        <v/>
      </c>
      <c r="G206" s="647" t="str">
        <f>IF(【6】見・諸経費!G206="","",【6】見・諸経費!G206)</f>
        <v/>
      </c>
      <c r="H206" s="660" t="str">
        <f>IF(【6】見・諸経費!H206="","",【6】見・諸経費!H206)</f>
        <v/>
      </c>
      <c r="I206" s="649" t="str">
        <f t="shared" si="9"/>
        <v/>
      </c>
      <c r="J206" s="650"/>
      <c r="K206" s="651" t="str">
        <f>IF(【6】見・諸経費!K206="","",【6】見・諸経費!K206)</f>
        <v/>
      </c>
    </row>
    <row r="207" spans="2:11" s="43" customFormat="1" ht="19.5" customHeight="1">
      <c r="B207" s="702" t="str">
        <f>IF(【6】見・諸経費!B207="","",【6】見・諸経費!B207)</f>
        <v/>
      </c>
      <c r="C207" s="1109" t="str">
        <f>IF(【6】見・諸経費!C207="","",【6】見・諸経費!C207)</f>
        <v/>
      </c>
      <c r="D207" s="1109"/>
      <c r="E207" s="1109"/>
      <c r="F207" s="493" t="str">
        <f>IF(【6】見・諸経費!F207="","",【6】見・諸経費!F207)</f>
        <v/>
      </c>
      <c r="G207" s="647" t="str">
        <f>IF(【6】見・諸経費!G207="","",【6】見・諸経費!G207)</f>
        <v/>
      </c>
      <c r="H207" s="660" t="str">
        <f>IF(【6】見・諸経費!H207="","",【6】見・諸経費!H207)</f>
        <v/>
      </c>
      <c r="I207" s="649" t="str">
        <f t="shared" si="9"/>
        <v/>
      </c>
      <c r="J207" s="650"/>
      <c r="K207" s="651" t="str">
        <f>IF(【6】見・諸経費!K207="","",【6】見・諸経費!K207)</f>
        <v/>
      </c>
    </row>
    <row r="208" spans="2:11" s="43" customFormat="1" ht="19.5" customHeight="1">
      <c r="B208" s="702" t="str">
        <f>IF(【6】見・諸経費!B208="","",【6】見・諸経費!B208)</f>
        <v/>
      </c>
      <c r="C208" s="1109" t="str">
        <f>IF(【6】見・諸経費!C208="","",【6】見・諸経費!C208)</f>
        <v/>
      </c>
      <c r="D208" s="1109"/>
      <c r="E208" s="1109"/>
      <c r="F208" s="493" t="str">
        <f>IF(【6】見・諸経費!F208="","",【6】見・諸経費!F208)</f>
        <v/>
      </c>
      <c r="G208" s="647" t="str">
        <f>IF(【6】見・諸経費!G208="","",【6】見・諸経費!G208)</f>
        <v/>
      </c>
      <c r="H208" s="660" t="str">
        <f>IF(【6】見・諸経費!H208="","",【6】見・諸経費!H208)</f>
        <v/>
      </c>
      <c r="I208" s="649" t="str">
        <f t="shared" si="9"/>
        <v/>
      </c>
      <c r="J208" s="650"/>
      <c r="K208" s="651" t="str">
        <f>IF(【6】見・諸経費!K208="","",【6】見・諸経費!K208)</f>
        <v/>
      </c>
    </row>
    <row r="209" spans="2:11" s="43" customFormat="1" ht="19.5" customHeight="1">
      <c r="B209" s="702" t="str">
        <f>IF(【6】見・諸経費!B209="","",【6】見・諸経費!B209)</f>
        <v/>
      </c>
      <c r="C209" s="1109" t="str">
        <f>IF(【6】見・諸経費!C209="","",【6】見・諸経費!C209)</f>
        <v/>
      </c>
      <c r="D209" s="1109"/>
      <c r="E209" s="1109"/>
      <c r="F209" s="493" t="str">
        <f>IF(【6】見・諸経費!F209="","",【6】見・諸経費!F209)</f>
        <v/>
      </c>
      <c r="G209" s="647" t="str">
        <f>IF(【6】見・諸経費!G209="","",【6】見・諸経費!G209)</f>
        <v/>
      </c>
      <c r="H209" s="660" t="str">
        <f>IF(【6】見・諸経費!H209="","",【6】見・諸経費!H209)</f>
        <v/>
      </c>
      <c r="I209" s="649" t="str">
        <f t="shared" si="9"/>
        <v/>
      </c>
      <c r="J209" s="650"/>
      <c r="K209" s="651" t="str">
        <f>IF(【6】見・諸経費!K209="","",【6】見・諸経費!K209)</f>
        <v/>
      </c>
    </row>
    <row r="210" spans="2:11" s="43" customFormat="1" ht="19.5" customHeight="1">
      <c r="B210" s="702" t="str">
        <f>IF(【6】見・諸経費!B210="","",【6】見・諸経費!B210)</f>
        <v/>
      </c>
      <c r="C210" s="1109" t="str">
        <f>IF(【6】見・諸経費!C210="","",【6】見・諸経費!C210)</f>
        <v/>
      </c>
      <c r="D210" s="1109"/>
      <c r="E210" s="1109"/>
      <c r="F210" s="493" t="str">
        <f>IF(【6】見・諸経費!F210="","",【6】見・諸経費!F210)</f>
        <v/>
      </c>
      <c r="G210" s="647" t="str">
        <f>IF(【6】見・諸経費!G210="","",【6】見・諸経費!G210)</f>
        <v/>
      </c>
      <c r="H210" s="660" t="str">
        <f>IF(【6】見・諸経費!H210="","",【6】見・諸経費!H210)</f>
        <v/>
      </c>
      <c r="I210" s="649" t="str">
        <f t="shared" si="9"/>
        <v/>
      </c>
      <c r="J210" s="650"/>
      <c r="K210" s="651" t="str">
        <f>IF(【6】見・諸経費!K210="","",【6】見・諸経費!K210)</f>
        <v/>
      </c>
    </row>
    <row r="211" spans="2:11" s="43" customFormat="1" ht="19.5" customHeight="1">
      <c r="B211" s="702" t="str">
        <f>IF(【6】見・諸経費!B211="","",【6】見・諸経費!B211)</f>
        <v/>
      </c>
      <c r="C211" s="1109" t="str">
        <f>IF(【6】見・諸経費!C211="","",【6】見・諸経費!C211)</f>
        <v/>
      </c>
      <c r="D211" s="1109"/>
      <c r="E211" s="1109"/>
      <c r="F211" s="493" t="str">
        <f>IF(【6】見・諸経費!F211="","",【6】見・諸経費!F211)</f>
        <v/>
      </c>
      <c r="G211" s="647" t="str">
        <f>IF(【6】見・諸経費!G211="","",【6】見・諸経費!G211)</f>
        <v/>
      </c>
      <c r="H211" s="660" t="str">
        <f>IF(【6】見・諸経費!H211="","",【6】見・諸経費!H211)</f>
        <v/>
      </c>
      <c r="I211" s="649" t="str">
        <f t="shared" si="9"/>
        <v/>
      </c>
      <c r="J211" s="650"/>
      <c r="K211" s="651" t="str">
        <f>IF(【6】見・諸経費!K211="","",【6】見・諸経費!K211)</f>
        <v/>
      </c>
    </row>
    <row r="212" spans="2:11" s="43" customFormat="1" ht="19.5" customHeight="1">
      <c r="B212" s="702" t="str">
        <f>IF(【6】見・諸経費!B212="","",【6】見・諸経費!B212)</f>
        <v/>
      </c>
      <c r="C212" s="1109" t="str">
        <f>IF(【6】見・諸経費!C212="","",【6】見・諸経費!C212)</f>
        <v/>
      </c>
      <c r="D212" s="1109"/>
      <c r="E212" s="1109"/>
      <c r="F212" s="493" t="str">
        <f>IF(【6】見・諸経費!F212="","",【6】見・諸経費!F212)</f>
        <v/>
      </c>
      <c r="G212" s="647" t="str">
        <f>IF(【6】見・諸経費!G212="","",【6】見・諸経費!G212)</f>
        <v/>
      </c>
      <c r="H212" s="660" t="str">
        <f>IF(【6】見・諸経費!H212="","",【6】見・諸経費!H212)</f>
        <v/>
      </c>
      <c r="I212" s="649" t="str">
        <f t="shared" si="9"/>
        <v/>
      </c>
      <c r="J212" s="650"/>
      <c r="K212" s="651" t="str">
        <f>IF(【6】見・諸経費!K212="","",【6】見・諸経費!K212)</f>
        <v/>
      </c>
    </row>
    <row r="213" spans="2:11" s="43" customFormat="1" ht="19.5" customHeight="1">
      <c r="B213" s="702" t="str">
        <f>IF(【6】見・諸経費!B213="","",【6】見・諸経費!B213)</f>
        <v/>
      </c>
      <c r="C213" s="1109" t="str">
        <f>IF(【6】見・諸経費!C213="","",【6】見・諸経費!C213)</f>
        <v/>
      </c>
      <c r="D213" s="1109"/>
      <c r="E213" s="1109"/>
      <c r="F213" s="493" t="str">
        <f>IF(【6】見・諸経費!F213="","",【6】見・諸経費!F213)</f>
        <v/>
      </c>
      <c r="G213" s="647" t="str">
        <f>IF(【6】見・諸経費!G213="","",【6】見・諸経費!G213)</f>
        <v/>
      </c>
      <c r="H213" s="660" t="str">
        <f>IF(【6】見・諸経費!H213="","",【6】見・諸経費!H213)</f>
        <v/>
      </c>
      <c r="I213" s="649" t="str">
        <f t="shared" si="9"/>
        <v/>
      </c>
      <c r="J213" s="650"/>
      <c r="K213" s="651" t="str">
        <f>IF(【6】見・諸経費!K213="","",【6】見・諸経費!K213)</f>
        <v/>
      </c>
    </row>
    <row r="214" spans="2:11" s="43" customFormat="1" ht="19.5" customHeight="1">
      <c r="B214" s="702" t="str">
        <f>IF(【6】見・諸経費!B214="","",【6】見・諸経費!B214)</f>
        <v/>
      </c>
      <c r="C214" s="1109" t="str">
        <f>IF(【6】見・諸経費!C214="","",【6】見・諸経費!C214)</f>
        <v/>
      </c>
      <c r="D214" s="1109"/>
      <c r="E214" s="1109"/>
      <c r="F214" s="493" t="str">
        <f>IF(【6】見・諸経費!F214="","",【6】見・諸経費!F214)</f>
        <v/>
      </c>
      <c r="G214" s="647" t="str">
        <f>IF(【6】見・諸経費!G214="","",【6】見・諸経費!G214)</f>
        <v/>
      </c>
      <c r="H214" s="660" t="str">
        <f>IF(【6】見・諸経費!H214="","",【6】見・諸経費!H214)</f>
        <v/>
      </c>
      <c r="I214" s="649" t="str">
        <f t="shared" si="9"/>
        <v/>
      </c>
      <c r="J214" s="650"/>
      <c r="K214" s="651" t="str">
        <f>IF(【6】見・諸経費!K214="","",【6】見・諸経費!K214)</f>
        <v/>
      </c>
    </row>
    <row r="215" spans="2:11" s="43" customFormat="1" ht="19.5" customHeight="1">
      <c r="B215" s="702" t="str">
        <f>IF(【6】見・諸経費!B215="","",【6】見・諸経費!B215)</f>
        <v/>
      </c>
      <c r="C215" s="1109" t="str">
        <f>IF(【6】見・諸経費!C215="","",【6】見・諸経費!C215)</f>
        <v/>
      </c>
      <c r="D215" s="1109"/>
      <c r="E215" s="1109"/>
      <c r="F215" s="493" t="str">
        <f>IF(【6】見・諸経費!F215="","",【6】見・諸経費!F215)</f>
        <v/>
      </c>
      <c r="G215" s="647" t="str">
        <f>IF(【6】見・諸経費!G215="","",【6】見・諸経費!G215)</f>
        <v/>
      </c>
      <c r="H215" s="660" t="str">
        <f>IF(【6】見・諸経費!H215="","",【6】見・諸経費!H215)</f>
        <v/>
      </c>
      <c r="I215" s="649" t="str">
        <f t="shared" si="9"/>
        <v/>
      </c>
      <c r="J215" s="650"/>
      <c r="K215" s="651" t="str">
        <f>IF(【6】見・諸経費!K215="","",【6】見・諸経費!K215)</f>
        <v/>
      </c>
    </row>
    <row r="216" spans="2:11" s="43" customFormat="1" ht="19.5" customHeight="1">
      <c r="B216" s="702" t="str">
        <f>IF(【6】見・諸経費!B216="","",【6】見・諸経費!B216)</f>
        <v/>
      </c>
      <c r="C216" s="1109" t="str">
        <f>IF(【6】見・諸経費!C216="","",【6】見・諸経費!C216)</f>
        <v/>
      </c>
      <c r="D216" s="1109"/>
      <c r="E216" s="1109"/>
      <c r="F216" s="493" t="str">
        <f>IF(【6】見・諸経費!F216="","",【6】見・諸経費!F216)</f>
        <v/>
      </c>
      <c r="G216" s="647" t="str">
        <f>IF(【6】見・諸経費!G216="","",【6】見・諸経費!G216)</f>
        <v/>
      </c>
      <c r="H216" s="660" t="str">
        <f>IF(【6】見・諸経費!H216="","",【6】見・諸経費!H216)</f>
        <v/>
      </c>
      <c r="I216" s="649" t="str">
        <f t="shared" si="9"/>
        <v/>
      </c>
      <c r="J216" s="650"/>
      <c r="K216" s="651" t="str">
        <f>IF(【6】見・諸経費!K216="","",【6】見・諸経費!K216)</f>
        <v/>
      </c>
    </row>
    <row r="217" spans="2:11" s="43" customFormat="1" ht="19.5" customHeight="1">
      <c r="B217" s="702" t="str">
        <f>IF(【6】見・諸経費!B217="","",【6】見・諸経費!B217)</f>
        <v/>
      </c>
      <c r="C217" s="1109" t="str">
        <f>IF(【6】見・諸経費!C217="","",【6】見・諸経費!C217)</f>
        <v/>
      </c>
      <c r="D217" s="1109"/>
      <c r="E217" s="1109"/>
      <c r="F217" s="493" t="str">
        <f>IF(【6】見・諸経費!F217="","",【6】見・諸経費!F217)</f>
        <v/>
      </c>
      <c r="G217" s="647" t="str">
        <f>IF(【6】見・諸経費!G217="","",【6】見・諸経費!G217)</f>
        <v/>
      </c>
      <c r="H217" s="660" t="str">
        <f>IF(【6】見・諸経費!H217="","",【6】見・諸経費!H217)</f>
        <v/>
      </c>
      <c r="I217" s="649" t="str">
        <f t="shared" si="9"/>
        <v/>
      </c>
      <c r="J217" s="650"/>
      <c r="K217" s="651" t="str">
        <f>IF(【6】見・諸経費!K217="","",【6】見・諸経費!K217)</f>
        <v/>
      </c>
    </row>
    <row r="218" spans="2:11" s="43" customFormat="1" ht="19.5" customHeight="1">
      <c r="B218" s="702" t="str">
        <f>IF(【6】見・諸経費!B218="","",【6】見・諸経費!B218)</f>
        <v/>
      </c>
      <c r="C218" s="1109" t="str">
        <f>IF(【6】見・諸経費!C218="","",【6】見・諸経費!C218)</f>
        <v/>
      </c>
      <c r="D218" s="1109"/>
      <c r="E218" s="1109"/>
      <c r="F218" s="493" t="str">
        <f>IF(【6】見・諸経費!F218="","",【6】見・諸経費!F218)</f>
        <v/>
      </c>
      <c r="G218" s="647" t="str">
        <f>IF(【6】見・諸経費!G218="","",【6】見・諸経費!G218)</f>
        <v/>
      </c>
      <c r="H218" s="660" t="str">
        <f>IF(【6】見・諸経費!H218="","",【6】見・諸経費!H218)</f>
        <v/>
      </c>
      <c r="I218" s="649" t="str">
        <f t="shared" si="9"/>
        <v/>
      </c>
      <c r="J218" s="650"/>
      <c r="K218" s="651" t="str">
        <f>IF(【6】見・諸経費!K218="","",【6】見・諸経費!K218)</f>
        <v/>
      </c>
    </row>
    <row r="219" spans="2:11" s="43" customFormat="1" ht="19.5" customHeight="1">
      <c r="B219" s="702" t="str">
        <f>IF(【6】見・諸経費!B219="","",【6】見・諸経費!B219)</f>
        <v/>
      </c>
      <c r="C219" s="1109" t="str">
        <f>IF(【6】見・諸経費!C219="","",【6】見・諸経費!C219)</f>
        <v/>
      </c>
      <c r="D219" s="1109"/>
      <c r="E219" s="1109"/>
      <c r="F219" s="493" t="str">
        <f>IF(【6】見・諸経費!F219="","",【6】見・諸経費!F219)</f>
        <v/>
      </c>
      <c r="G219" s="647" t="str">
        <f>IF(【6】見・諸経費!G219="","",【6】見・諸経費!G219)</f>
        <v/>
      </c>
      <c r="H219" s="660" t="str">
        <f>IF(【6】見・諸経費!H219="","",【6】見・諸経費!H219)</f>
        <v/>
      </c>
      <c r="I219" s="649" t="str">
        <f t="shared" si="9"/>
        <v/>
      </c>
      <c r="J219" s="650"/>
      <c r="K219" s="651" t="str">
        <f>IF(【6】見・諸経費!K219="","",【6】見・諸経費!K219)</f>
        <v/>
      </c>
    </row>
    <row r="220" spans="2:11" s="43" customFormat="1" ht="19.5" customHeight="1">
      <c r="B220" s="702" t="str">
        <f>IF(【6】見・諸経費!B220="","",【6】見・諸経費!B220)</f>
        <v/>
      </c>
      <c r="C220" s="1109" t="str">
        <f>IF(【6】見・諸経費!C220="","",【6】見・諸経費!C220)</f>
        <v/>
      </c>
      <c r="D220" s="1109"/>
      <c r="E220" s="1109"/>
      <c r="F220" s="493" t="str">
        <f>IF(【6】見・諸経費!F220="","",【6】見・諸経費!F220)</f>
        <v/>
      </c>
      <c r="G220" s="647" t="str">
        <f>IF(【6】見・諸経費!G220="","",【6】見・諸経費!G220)</f>
        <v/>
      </c>
      <c r="H220" s="660" t="str">
        <f>IF(【6】見・諸経費!H220="","",【6】見・諸経費!H220)</f>
        <v/>
      </c>
      <c r="I220" s="649" t="str">
        <f t="shared" si="9"/>
        <v/>
      </c>
      <c r="J220" s="650"/>
      <c r="K220" s="651" t="str">
        <f>IF(【6】見・諸経費!K220="","",【6】見・諸経費!K220)</f>
        <v/>
      </c>
    </row>
    <row r="221" spans="2:11" s="43" customFormat="1" ht="24" customHeight="1">
      <c r="B221" s="155"/>
      <c r="C221" s="155"/>
      <c r="D221" s="155"/>
      <c r="E221" s="155"/>
      <c r="F221" s="161"/>
      <c r="G221" s="956" t="s">
        <v>403</v>
      </c>
      <c r="H221" s="957"/>
      <c r="I221" s="662">
        <f>SUM(I201:I220)</f>
        <v>0</v>
      </c>
      <c r="J221" s="54"/>
      <c r="K221" s="58"/>
    </row>
    <row r="222" spans="2:11" ht="16.5" customHeight="1"/>
    <row r="226" spans="4:4">
      <c r="D226" s="155"/>
    </row>
    <row r="227" spans="4:4">
      <c r="D227" s="155"/>
    </row>
    <row r="228" spans="4:4">
      <c r="D228" s="155"/>
    </row>
    <row r="229" spans="4:4" ht="18" customHeight="1">
      <c r="D229" s="155"/>
    </row>
    <row r="230" spans="4:4" ht="18" customHeight="1">
      <c r="D230" s="155"/>
    </row>
    <row r="231" spans="4:4" ht="18" customHeight="1">
      <c r="D231" s="155"/>
    </row>
    <row r="232" spans="4:4" ht="18" customHeight="1">
      <c r="D232" s="155"/>
    </row>
    <row r="233" spans="4:4" ht="18" customHeight="1">
      <c r="D233" s="155"/>
    </row>
  </sheetData>
  <mergeCells count="201">
    <mergeCell ref="C164:E164"/>
    <mergeCell ref="C76:E76"/>
    <mergeCell ref="C77:E77"/>
    <mergeCell ref="C78:E78"/>
    <mergeCell ref="C79:E79"/>
    <mergeCell ref="C80:E80"/>
    <mergeCell ref="C111:E111"/>
    <mergeCell ref="C112:E112"/>
    <mergeCell ref="C113:E113"/>
    <mergeCell ref="C114:E114"/>
    <mergeCell ref="C84:E84"/>
    <mergeCell ref="C105:E105"/>
    <mergeCell ref="C106:E106"/>
    <mergeCell ref="C107:E107"/>
    <mergeCell ref="C108:E108"/>
    <mergeCell ref="C163:E163"/>
    <mergeCell ref="C159:E159"/>
    <mergeCell ref="C161:E161"/>
    <mergeCell ref="C162:E162"/>
    <mergeCell ref="C137:E137"/>
    <mergeCell ref="C143:E143"/>
    <mergeCell ref="C144:E144"/>
    <mergeCell ref="C140:E140"/>
    <mergeCell ref="C141:E141"/>
    <mergeCell ref="G198:H198"/>
    <mergeCell ref="C194:E194"/>
    <mergeCell ref="C196:E196"/>
    <mergeCell ref="C197:E197"/>
    <mergeCell ref="C189:E189"/>
    <mergeCell ref="C190:E190"/>
    <mergeCell ref="G191:H191"/>
    <mergeCell ref="C186:E186"/>
    <mergeCell ref="C187:E187"/>
    <mergeCell ref="C188:E188"/>
    <mergeCell ref="C195:E195"/>
    <mergeCell ref="C183:E183"/>
    <mergeCell ref="C184:E184"/>
    <mergeCell ref="C185:E185"/>
    <mergeCell ref="C170:E170"/>
    <mergeCell ref="C171:E171"/>
    <mergeCell ref="C182:E182"/>
    <mergeCell ref="C165:E165"/>
    <mergeCell ref="C166:E166"/>
    <mergeCell ref="G167:H167"/>
    <mergeCell ref="C177:E177"/>
    <mergeCell ref="C178:E178"/>
    <mergeCell ref="C179:E179"/>
    <mergeCell ref="C180:E180"/>
    <mergeCell ref="C181:E181"/>
    <mergeCell ref="C172:E172"/>
    <mergeCell ref="C173:E173"/>
    <mergeCell ref="C174:E174"/>
    <mergeCell ref="C175:E175"/>
    <mergeCell ref="C176:E176"/>
    <mergeCell ref="G154:H154"/>
    <mergeCell ref="C157:E157"/>
    <mergeCell ref="C158:E158"/>
    <mergeCell ref="C160:E160"/>
    <mergeCell ref="C150:E150"/>
    <mergeCell ref="C152:E152"/>
    <mergeCell ref="C153:E153"/>
    <mergeCell ref="C145:E145"/>
    <mergeCell ref="C146:E146"/>
    <mergeCell ref="G147:H147"/>
    <mergeCell ref="C142:E142"/>
    <mergeCell ref="C138:E138"/>
    <mergeCell ref="C139:E139"/>
    <mergeCell ref="C151:E151"/>
    <mergeCell ref="C132:E132"/>
    <mergeCell ref="C133:E133"/>
    <mergeCell ref="C136:E136"/>
    <mergeCell ref="C129:E129"/>
    <mergeCell ref="C130:E130"/>
    <mergeCell ref="C131:E131"/>
    <mergeCell ref="C126:E126"/>
    <mergeCell ref="C127:E127"/>
    <mergeCell ref="C128:E128"/>
    <mergeCell ref="C123:E123"/>
    <mergeCell ref="C124:E124"/>
    <mergeCell ref="C125:E125"/>
    <mergeCell ref="C120:E120"/>
    <mergeCell ref="C121:E121"/>
    <mergeCell ref="C122:E122"/>
    <mergeCell ref="C100:E100"/>
    <mergeCell ref="C103:E103"/>
    <mergeCell ref="C104:E104"/>
    <mergeCell ref="C109:E109"/>
    <mergeCell ref="C110:E110"/>
    <mergeCell ref="C116:E116"/>
    <mergeCell ref="C117:E117"/>
    <mergeCell ref="C118:E118"/>
    <mergeCell ref="C119:E119"/>
    <mergeCell ref="C115:E115"/>
    <mergeCell ref="C97:E97"/>
    <mergeCell ref="C98:E98"/>
    <mergeCell ref="C99:E99"/>
    <mergeCell ref="C94:E94"/>
    <mergeCell ref="C96:E96"/>
    <mergeCell ref="C71:E71"/>
    <mergeCell ref="C93:E93"/>
    <mergeCell ref="C85:E85"/>
    <mergeCell ref="C86:E86"/>
    <mergeCell ref="C87:E87"/>
    <mergeCell ref="C88:E88"/>
    <mergeCell ref="C89:E89"/>
    <mergeCell ref="C90:E90"/>
    <mergeCell ref="C91:E91"/>
    <mergeCell ref="C92:E92"/>
    <mergeCell ref="C72:E72"/>
    <mergeCell ref="C73:E73"/>
    <mergeCell ref="C74:E74"/>
    <mergeCell ref="C75:E75"/>
    <mergeCell ref="C81:E81"/>
    <mergeCell ref="C82:E82"/>
    <mergeCell ref="C83:E83"/>
    <mergeCell ref="C95:E95"/>
    <mergeCell ref="C66:E66"/>
    <mergeCell ref="C67:E67"/>
    <mergeCell ref="C70:E70"/>
    <mergeCell ref="C64:E64"/>
    <mergeCell ref="C65:E65"/>
    <mergeCell ref="C61:E61"/>
    <mergeCell ref="C62:E62"/>
    <mergeCell ref="C63:E63"/>
    <mergeCell ref="C58:E58"/>
    <mergeCell ref="C59:E59"/>
    <mergeCell ref="C60:E60"/>
    <mergeCell ref="C55:E55"/>
    <mergeCell ref="C56:E56"/>
    <mergeCell ref="C57:E57"/>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34:D34"/>
    <mergeCell ref="G35:H35"/>
    <mergeCell ref="G37:H37"/>
    <mergeCell ref="C31:D31"/>
    <mergeCell ref="C32:D32"/>
    <mergeCell ref="C33:D33"/>
    <mergeCell ref="C28:D28"/>
    <mergeCell ref="C29:D29"/>
    <mergeCell ref="C30:D30"/>
    <mergeCell ref="C25:D25"/>
    <mergeCell ref="C26:D26"/>
    <mergeCell ref="C27:D27"/>
    <mergeCell ref="C22:D22"/>
    <mergeCell ref="C23:D23"/>
    <mergeCell ref="C24:D24"/>
    <mergeCell ref="C19:D19"/>
    <mergeCell ref="C20:D20"/>
    <mergeCell ref="C21:D21"/>
    <mergeCell ref="C7:D7"/>
    <mergeCell ref="C8:D8"/>
    <mergeCell ref="C9:D9"/>
    <mergeCell ref="C4:D4"/>
    <mergeCell ref="C5:D5"/>
    <mergeCell ref="C6:D6"/>
    <mergeCell ref="C16:D16"/>
    <mergeCell ref="C17:D17"/>
    <mergeCell ref="C18:D18"/>
    <mergeCell ref="C13:D13"/>
    <mergeCell ref="C14:D14"/>
    <mergeCell ref="C15:D15"/>
    <mergeCell ref="C10:D10"/>
    <mergeCell ref="C11:D11"/>
    <mergeCell ref="C12:D12"/>
    <mergeCell ref="C200:E200"/>
    <mergeCell ref="C201:E201"/>
    <mergeCell ref="C202:E202"/>
    <mergeCell ref="C203:E203"/>
    <mergeCell ref="C204:E204"/>
    <mergeCell ref="C205:E205"/>
    <mergeCell ref="C206:E206"/>
    <mergeCell ref="C207:E207"/>
    <mergeCell ref="C208:E208"/>
    <mergeCell ref="C218:E218"/>
    <mergeCell ref="C219:E219"/>
    <mergeCell ref="C220:E220"/>
    <mergeCell ref="G221:H221"/>
    <mergeCell ref="C209:E209"/>
    <mergeCell ref="C210:E210"/>
    <mergeCell ref="C211:E211"/>
    <mergeCell ref="C212:E212"/>
    <mergeCell ref="C213:E213"/>
    <mergeCell ref="C214:E214"/>
    <mergeCell ref="C215:E215"/>
    <mergeCell ref="C216:E216"/>
    <mergeCell ref="C217:E217"/>
  </mergeCells>
  <phoneticPr fontId="6"/>
  <dataValidations count="4">
    <dataValidation imeMode="off" allowBlank="1" showInputMessage="1" showErrorMessage="1" sqref="B195:C197 F195:F197 H137:H146 B40:B67 B5:B34 H171:H190 B171:C190 B137:B146 F137:F146 H104:H133 F171:F190 F151:F153 F104:F133 H151:H153 B104:B133 B151:C153 H195:H197 F71:F100 B71:B100 H5:H34 B158:C166 F158:F166 H158:H166 H40:H67 F40:F67 F5:F34 H201:H220 B201:C220 F201:F220" xr:uid="{00000000-0002-0000-1800-000000000000}"/>
    <dataValidation imeMode="on" allowBlank="1" showInputMessage="1" showErrorMessage="1" sqref="K195:K197 K137:K146 K5:K34 C5:E34 K171:K190 C137:C146 K151:K153 C104:E133 K104:K133 K71:K100 C71:E100 K158:K166 C40:E67 K40:K67 K201:K220" xr:uid="{00000000-0002-0000-1800-000001000000}"/>
    <dataValidation type="list" allowBlank="1" showInputMessage="1" showErrorMessage="1" sqref="G5:G34 G195:G197" xr:uid="{00000000-0002-0000-1800-000002000000}">
      <formula1>"8%税込,10%税込,税抜"</formula1>
    </dataValidation>
    <dataValidation type="list" allowBlank="1" showInputMessage="1" showErrorMessage="1" sqref="G40:G67 G71:G100 G104:G133 G137:G146 G158:G166 G171:G190 G201:G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80" orientation="landscape" r:id="rId1"/>
  <rowBreaks count="1" manualBreakCount="1">
    <brk id="198" min="1" max="10"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sheetPr>
  <dimension ref="B1:K21"/>
  <sheetViews>
    <sheetView showGridLines="0" view="pageBreakPreview" zoomScale="80" zoomScaleNormal="80" zoomScaleSheetLayoutView="80" workbookViewId="0">
      <selection activeCell="B26" sqref="B26"/>
    </sheetView>
  </sheetViews>
  <sheetFormatPr defaultRowHeight="20.25" customHeight="1"/>
  <cols>
    <col min="1" max="1" width="72.125" style="43" customWidth="1"/>
    <col min="2" max="2" width="15.625" style="43" customWidth="1"/>
    <col min="3" max="3" width="19.125" style="43" customWidth="1"/>
    <col min="4" max="4" width="12.875" style="43" customWidth="1"/>
    <col min="5" max="5" width="6.75" style="54" customWidth="1"/>
    <col min="6" max="6" width="21.625" style="43" customWidth="1"/>
    <col min="7" max="7" width="9" style="43" customWidth="1"/>
    <col min="8" max="8" width="4" style="43" customWidth="1"/>
    <col min="9" max="9" width="12.5" style="43" customWidth="1"/>
    <col min="10" max="10" width="4.375" style="43" customWidth="1"/>
    <col min="11" max="11" width="15.375" style="43" customWidth="1"/>
    <col min="12" max="247" width="9" style="43"/>
    <col min="248" max="249" width="15.625" style="43" customWidth="1"/>
    <col min="250" max="251" width="10.625" style="43" customWidth="1"/>
    <col min="252" max="252" width="5.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526</v>
      </c>
    </row>
    <row r="2" spans="2:11" ht="20.25" customHeight="1">
      <c r="B2" s="586" t="s">
        <v>405</v>
      </c>
      <c r="I2" s="973"/>
      <c r="J2" s="973"/>
    </row>
    <row r="3" spans="2:11" ht="20.25" customHeight="1">
      <c r="I3" s="108"/>
      <c r="J3" s="108"/>
    </row>
    <row r="4" spans="2:11" ht="20.25" customHeight="1">
      <c r="B4" s="43" t="s">
        <v>406</v>
      </c>
      <c r="C4" s="264">
        <f>'【7-1】精・配置表'!E4</f>
        <v>0</v>
      </c>
      <c r="D4" s="174" t="s">
        <v>407</v>
      </c>
      <c r="E4" s="974">
        <f>'【7-1】精・配置表'!H4</f>
        <v>0</v>
      </c>
      <c r="F4" s="974"/>
      <c r="G4" s="111"/>
      <c r="H4" s="110"/>
      <c r="I4" s="110"/>
      <c r="J4" s="108"/>
    </row>
    <row r="5" spans="2:11" ht="20.25" customHeight="1">
      <c r="B5" s="43" t="s">
        <v>408</v>
      </c>
      <c r="C5" s="264">
        <f>'【7-1】精・配置表'!E5</f>
        <v>0</v>
      </c>
      <c r="D5" s="174" t="s">
        <v>407</v>
      </c>
      <c r="E5" s="974">
        <f>'【7-1】精・配置表'!H5</f>
        <v>0</v>
      </c>
      <c r="F5" s="974"/>
      <c r="G5" s="975" t="s">
        <v>409</v>
      </c>
      <c r="H5" s="975"/>
      <c r="I5" s="54">
        <f>'【7-1】精・配置表'!J5</f>
        <v>0</v>
      </c>
      <c r="J5" s="43" t="s">
        <v>410</v>
      </c>
    </row>
    <row r="6" spans="2:11" ht="20.25" customHeight="1">
      <c r="I6" s="108"/>
      <c r="J6" s="108"/>
    </row>
    <row r="7" spans="2:11" ht="20.25" customHeight="1">
      <c r="B7" s="189" t="s">
        <v>411</v>
      </c>
      <c r="C7" s="189" t="s">
        <v>412</v>
      </c>
      <c r="D7" s="976" t="s">
        <v>413</v>
      </c>
      <c r="E7" s="977"/>
      <c r="F7" s="978" t="s">
        <v>414</v>
      </c>
      <c r="G7" s="978"/>
      <c r="H7" s="978"/>
      <c r="I7" s="976" t="s">
        <v>415</v>
      </c>
      <c r="J7" s="979"/>
      <c r="K7" s="523" t="s">
        <v>243</v>
      </c>
    </row>
    <row r="8" spans="2:11" ht="20.25" customHeight="1">
      <c r="B8" s="982" t="s">
        <v>416</v>
      </c>
      <c r="C8" s="1054" t="str">
        <f>IF(【7】見・人件費!C8="","",【7】見・人件費!C8)</f>
        <v/>
      </c>
      <c r="D8" s="176"/>
      <c r="E8" s="116"/>
      <c r="F8" s="468" t="s">
        <v>417</v>
      </c>
      <c r="G8" s="416">
        <f>IF('【7-1】精・配置表'!$H7="","",'【7-1】精・配置表'!$H7)</f>
        <v>0</v>
      </c>
      <c r="H8" s="177" t="s">
        <v>418</v>
      </c>
      <c r="I8" s="984">
        <f>D9*G10</f>
        <v>0</v>
      </c>
      <c r="J8" s="986" t="s">
        <v>419</v>
      </c>
      <c r="K8" s="1056" t="str">
        <f>IF(【7】見・人件費!K8="","",【7】見・人件費!K8)</f>
        <v/>
      </c>
    </row>
    <row r="9" spans="2:11" ht="20.25" customHeight="1">
      <c r="B9" s="982"/>
      <c r="C9" s="1055"/>
      <c r="D9" s="465">
        <f>IF(【7】見・人件費!D9="","",【7】見・人件費!D9)</f>
        <v>31100</v>
      </c>
      <c r="E9" s="178" t="s">
        <v>420</v>
      </c>
      <c r="F9" s="179" t="s">
        <v>421</v>
      </c>
      <c r="G9" s="417">
        <f>IF('【7-1】精・配置表'!$H8="","",'【7-1】精・配置表'!$H8)</f>
        <v>0</v>
      </c>
      <c r="H9" s="180" t="s">
        <v>418</v>
      </c>
      <c r="I9" s="984"/>
      <c r="J9" s="986"/>
      <c r="K9" s="1115"/>
    </row>
    <row r="10" spans="2:11" ht="20.25" customHeight="1">
      <c r="B10" s="983"/>
      <c r="C10" s="1056"/>
      <c r="F10" s="469" t="s">
        <v>422</v>
      </c>
      <c r="G10" s="181">
        <f>SUM(G8:G9)</f>
        <v>0</v>
      </c>
      <c r="H10" s="182" t="s">
        <v>423</v>
      </c>
      <c r="I10" s="985"/>
      <c r="J10" s="987"/>
      <c r="K10" s="1115"/>
    </row>
    <row r="11" spans="2:11" ht="20.25" customHeight="1">
      <c r="B11" s="978" t="s">
        <v>424</v>
      </c>
      <c r="C11" s="1054" t="str">
        <f>IF(【7】見・人件費!C11="","",【7】見・人件費!C11)</f>
        <v/>
      </c>
      <c r="D11" s="183"/>
      <c r="E11" s="184"/>
      <c r="F11" s="691" t="s">
        <v>425</v>
      </c>
      <c r="G11" s="692">
        <f>IF('【7-1】精・配置表'!$P7="","",'【7-1】精・配置表'!$P7)</f>
        <v>0</v>
      </c>
      <c r="H11" s="693" t="s">
        <v>418</v>
      </c>
      <c r="I11" s="988">
        <f>D12*G13</f>
        <v>0</v>
      </c>
      <c r="J11" s="989" t="s">
        <v>419</v>
      </c>
      <c r="K11" s="1115" t="str">
        <f>IF(【7】見・人件費!K11="","",【7】見・人件費!K11)</f>
        <v/>
      </c>
    </row>
    <row r="12" spans="2:11" ht="20.25" customHeight="1">
      <c r="B12" s="978"/>
      <c r="C12" s="1055"/>
      <c r="D12" s="465">
        <f>IF(【7】見・人件費!D12="","",【7】見・人件費!D12)</f>
        <v>22600</v>
      </c>
      <c r="E12" s="177" t="s">
        <v>420</v>
      </c>
      <c r="F12" s="469" t="s">
        <v>421</v>
      </c>
      <c r="G12" s="181">
        <f>IF('【7-1】精・配置表'!$P8="","",'【7-1】精・配置表'!$P8)</f>
        <v>0</v>
      </c>
      <c r="H12" s="182" t="s">
        <v>418</v>
      </c>
      <c r="I12" s="984"/>
      <c r="J12" s="986"/>
      <c r="K12" s="1115"/>
    </row>
    <row r="13" spans="2:11" ht="20.25" customHeight="1">
      <c r="B13" s="978"/>
      <c r="C13" s="1056"/>
      <c r="D13" s="283"/>
      <c r="E13" s="516"/>
      <c r="F13" s="467" t="s">
        <v>422</v>
      </c>
      <c r="G13" s="181">
        <f>SUM(G11:G12)</f>
        <v>0</v>
      </c>
      <c r="H13" s="182" t="s">
        <v>423</v>
      </c>
      <c r="I13" s="985"/>
      <c r="J13" s="987"/>
      <c r="K13" s="1115"/>
    </row>
    <row r="14" spans="2:11" ht="24" customHeight="1">
      <c r="B14" s="110" t="s">
        <v>426</v>
      </c>
      <c r="C14" s="110"/>
      <c r="D14" s="110"/>
      <c r="E14" s="185"/>
      <c r="F14" s="980" t="s">
        <v>427</v>
      </c>
      <c r="G14" s="980"/>
      <c r="H14" s="980"/>
      <c r="I14" s="186">
        <f>SUM(I8,I11)</f>
        <v>0</v>
      </c>
      <c r="J14" s="187" t="s">
        <v>428</v>
      </c>
    </row>
    <row r="15" spans="2:11" ht="23.25" customHeight="1">
      <c r="C15" s="110"/>
      <c r="D15" s="110"/>
      <c r="E15" s="185"/>
      <c r="F15" s="54"/>
      <c r="G15" s="54"/>
      <c r="H15" s="54"/>
      <c r="I15" s="188"/>
      <c r="J15" s="54"/>
    </row>
    <row r="16" spans="2:11" ht="20.25" customHeight="1">
      <c r="B16" s="586" t="s">
        <v>429</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430</v>
      </c>
      <c r="C18" s="418" t="str">
        <f>IF(【7】見・人件費!C18="","",【7】見・人件費!C18)</f>
        <v/>
      </c>
      <c r="D18" s="191"/>
      <c r="E18" s="191"/>
      <c r="F18" s="969" t="s">
        <v>431</v>
      </c>
      <c r="G18" s="981"/>
      <c r="H18" s="970"/>
      <c r="I18" s="192">
        <f>IF(C18="",0,ROUND((I14*C18),0))</f>
        <v>0</v>
      </c>
      <c r="J18" s="193" t="s">
        <v>428</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topLeftCell="B1" zoomScale="80" zoomScaleNormal="85" zoomScaleSheetLayoutView="80" workbookViewId="0">
      <pane ySplit="13" topLeftCell="A14" activePane="bottomLeft" state="frozen"/>
      <selection pane="bottomLeft" activeCell="P1" sqref="P1"/>
      <selection activeCell="A23" sqref="A22:A23"/>
    </sheetView>
  </sheetViews>
  <sheetFormatPr defaultRowHeight="13.5"/>
  <cols>
    <col min="1" max="1" width="64.75" style="43" customWidth="1"/>
    <col min="2" max="2" width="4" style="43" customWidth="1"/>
    <col min="3" max="3" width="6.25" style="43" customWidth="1"/>
    <col min="4" max="5" width="5.625" style="110" customWidth="1"/>
    <col min="6" max="6" width="13.875" style="43" customWidth="1"/>
    <col min="7" max="7" width="3.25" style="43" customWidth="1"/>
    <col min="8" max="8" width="38.25" style="43" customWidth="1"/>
    <col min="9" max="9" width="2.75" style="43" bestFit="1" customWidth="1"/>
    <col min="10" max="10" width="4" style="43" customWidth="1"/>
    <col min="11" max="11" width="6.25" style="43" customWidth="1"/>
    <col min="12" max="13" width="5.625" style="110" customWidth="1"/>
    <col min="14" max="14" width="14.875" style="110" customWidth="1"/>
    <col min="15" max="15" width="4.25" style="110" customWidth="1"/>
    <col min="16" max="16" width="38.25" style="43" customWidth="1"/>
    <col min="17" max="263" width="9" style="43"/>
    <col min="264" max="264" width="3.375" style="43" bestFit="1" customWidth="1"/>
    <col min="265" max="265" width="36" style="43" customWidth="1"/>
    <col min="266" max="266" width="5.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527</v>
      </c>
    </row>
    <row r="2" spans="2:16" ht="19.5" customHeight="1">
      <c r="B2" s="1000" t="s">
        <v>528</v>
      </c>
      <c r="C2" s="1000"/>
      <c r="D2" s="1000"/>
      <c r="E2" s="1000"/>
      <c r="F2" s="1000"/>
      <c r="P2" s="111"/>
    </row>
    <row r="3" spans="2:16">
      <c r="P3" s="66"/>
    </row>
    <row r="4" spans="2:16">
      <c r="B4" s="803" t="s">
        <v>406</v>
      </c>
      <c r="C4" s="803"/>
      <c r="D4" s="803"/>
      <c r="E4" s="974">
        <f>基本情報!$E$22</f>
        <v>0</v>
      </c>
      <c r="F4" s="974"/>
      <c r="G4" s="264" t="s">
        <v>407</v>
      </c>
      <c r="H4" s="264">
        <f>基本情報!$E$23</f>
        <v>0</v>
      </c>
      <c r="L4" s="58"/>
      <c r="M4" s="58"/>
      <c r="N4" s="58"/>
      <c r="O4" s="58"/>
      <c r="P4" s="66"/>
    </row>
    <row r="5" spans="2:16">
      <c r="B5" s="803" t="s">
        <v>408</v>
      </c>
      <c r="C5" s="803"/>
      <c r="D5" s="803"/>
      <c r="E5" s="974">
        <f>基本情報!$E$26</f>
        <v>0</v>
      </c>
      <c r="F5" s="974"/>
      <c r="G5" s="264" t="s">
        <v>407</v>
      </c>
      <c r="H5" s="264">
        <f>基本情報!$E$27</f>
        <v>0</v>
      </c>
      <c r="I5" s="66" t="s">
        <v>434</v>
      </c>
      <c r="J5" s="66">
        <f>D167</f>
        <v>0</v>
      </c>
      <c r="K5" s="43" t="s">
        <v>410</v>
      </c>
      <c r="L5" s="58"/>
      <c r="M5" s="58"/>
      <c r="N5" s="58"/>
      <c r="O5" s="58"/>
      <c r="P5" s="66"/>
    </row>
    <row r="6" spans="2:16" s="110" customFormat="1"/>
    <row r="7" spans="2:16" ht="20.100000000000001" customHeight="1">
      <c r="B7" s="1001" t="s">
        <v>416</v>
      </c>
      <c r="C7" s="1009"/>
      <c r="D7" s="1007" t="s">
        <v>435</v>
      </c>
      <c r="E7" s="1008"/>
      <c r="F7" s="1008"/>
      <c r="G7" s="1008"/>
      <c r="H7" s="538">
        <f>SUMIF(D14:D166,"",E14:E166)</f>
        <v>0</v>
      </c>
      <c r="J7" s="1001" t="s">
        <v>424</v>
      </c>
      <c r="K7" s="1009"/>
      <c r="L7" s="1121" t="s">
        <v>436</v>
      </c>
      <c r="M7" s="1122"/>
      <c r="N7" s="1122"/>
      <c r="O7" s="1123"/>
      <c r="P7" s="538">
        <f>SUMIF(L14:L166,"",M14:M166)</f>
        <v>0</v>
      </c>
    </row>
    <row r="8" spans="2:16" ht="20.100000000000001" customHeight="1">
      <c r="B8" s="1003"/>
      <c r="C8" s="1010"/>
      <c r="D8" s="1012" t="s">
        <v>437</v>
      </c>
      <c r="E8" s="1013"/>
      <c r="F8" s="1013"/>
      <c r="G8" s="1013"/>
      <c r="H8" s="539">
        <f>SUMIF(D14:D166,"●",E14:E166)</f>
        <v>0</v>
      </c>
      <c r="J8" s="1003"/>
      <c r="K8" s="1010"/>
      <c r="L8" s="1124" t="s">
        <v>437</v>
      </c>
      <c r="M8" s="1125"/>
      <c r="N8" s="1125"/>
      <c r="O8" s="1126"/>
      <c r="P8" s="539">
        <f>SUMIF(L14:L166,"●",M14:M166)</f>
        <v>0</v>
      </c>
    </row>
    <row r="9" spans="2:16" ht="20.100000000000001" customHeight="1">
      <c r="B9" s="1005"/>
      <c r="C9" s="1011"/>
      <c r="D9" s="1014" t="s">
        <v>438</v>
      </c>
      <c r="E9" s="1015"/>
      <c r="F9" s="1015"/>
      <c r="G9" s="1016"/>
      <c r="H9" s="540">
        <f>SUM(E14:E166)</f>
        <v>0</v>
      </c>
      <c r="J9" s="1005"/>
      <c r="K9" s="1011"/>
      <c r="L9" s="1127" t="s">
        <v>438</v>
      </c>
      <c r="M9" s="992"/>
      <c r="N9" s="992"/>
      <c r="O9" s="522"/>
      <c r="P9" s="540">
        <f>SUM(M14:M166)</f>
        <v>0</v>
      </c>
    </row>
    <row r="10" spans="2:16">
      <c r="D10" s="43"/>
      <c r="E10" s="43"/>
      <c r="J10" s="110" t="s">
        <v>439</v>
      </c>
      <c r="L10" s="43"/>
      <c r="M10" s="43"/>
      <c r="N10" s="43"/>
      <c r="O10" s="43"/>
    </row>
    <row r="11" spans="2:16">
      <c r="D11" s="43"/>
      <c r="E11" s="43"/>
      <c r="L11" s="43"/>
      <c r="M11" s="43"/>
      <c r="N11" s="43"/>
      <c r="O11" s="43"/>
    </row>
    <row r="12" spans="2:16">
      <c r="B12" s="202" t="s">
        <v>440</v>
      </c>
      <c r="C12" s="202"/>
      <c r="D12" s="58"/>
      <c r="E12" s="58"/>
      <c r="J12" s="43" t="s">
        <v>441</v>
      </c>
      <c r="L12" s="58"/>
      <c r="M12" s="58"/>
      <c r="N12" s="58"/>
      <c r="O12" s="58"/>
    </row>
    <row r="13" spans="2:16" ht="48" customHeight="1" thickBot="1">
      <c r="B13" s="996" t="s">
        <v>442</v>
      </c>
      <c r="C13" s="997"/>
      <c r="D13" s="449" t="s">
        <v>443</v>
      </c>
      <c r="E13" s="203" t="s">
        <v>444</v>
      </c>
      <c r="F13" s="450" t="s">
        <v>445</v>
      </c>
      <c r="G13" s="1120" t="s">
        <v>446</v>
      </c>
      <c r="H13" s="997"/>
      <c r="J13" s="1116" t="str">
        <f>B13</f>
        <v>日付</v>
      </c>
      <c r="K13" s="1116"/>
      <c r="L13" s="449" t="s">
        <v>443</v>
      </c>
      <c r="M13" s="203" t="s">
        <v>444</v>
      </c>
      <c r="N13" s="203" t="s">
        <v>447</v>
      </c>
      <c r="O13" s="998" t="s">
        <v>446</v>
      </c>
      <c r="P13" s="999"/>
    </row>
    <row r="14" spans="2:16" ht="16.5" customHeight="1" thickTop="1">
      <c r="B14" s="1117">
        <f>基本情報!$E$22</f>
        <v>0</v>
      </c>
      <c r="C14" s="1117"/>
      <c r="D14" s="419" t="str">
        <f>IF('【7-1】見・配置表'!D14="","",'【7-1】見・配置表'!D14)</f>
        <v/>
      </c>
      <c r="E14" s="420" t="str">
        <f>IF('【7-1】見・配置表'!E14="","",'【7-1】見・配置表'!E14)</f>
        <v/>
      </c>
      <c r="F14" s="453" t="str">
        <f>IF('【7-1】見・配置表'!F14="","",'【7-1】見・配置表'!F14)</f>
        <v/>
      </c>
      <c r="G14" s="1118" t="str">
        <f>IF('【7-1】見・配置表'!G14="","",'【7-1】見・配置表'!G14)</f>
        <v/>
      </c>
      <c r="H14" s="1119"/>
      <c r="J14" s="1117">
        <f>基本情報!$E$22</f>
        <v>0</v>
      </c>
      <c r="K14" s="1117"/>
      <c r="L14" s="419" t="str">
        <f>IF('【7-1】見・配置表'!L14="","",'【7-1】見・配置表'!L14)</f>
        <v/>
      </c>
      <c r="M14" s="420" t="str">
        <f>IF('【7-1】見・配置表'!M14="","",'【7-1】見・配置表'!M14)</f>
        <v/>
      </c>
      <c r="N14" s="453" t="str">
        <f>IF('【7-1】見・配置表'!N14="","",'【7-1】見・配置表'!N14)</f>
        <v/>
      </c>
      <c r="O14" s="1118" t="str">
        <f>IF('【7-1】見・配置表'!O14="","",'【7-1】見・配置表'!O14)</f>
        <v/>
      </c>
      <c r="P14" s="1119"/>
    </row>
    <row r="15" spans="2:16" ht="16.5" customHeight="1">
      <c r="B15" s="1117">
        <f t="shared" ref="B15:B78" si="0">IF(B14="","",B14+1)</f>
        <v>1</v>
      </c>
      <c r="C15" s="1117" t="str">
        <f t="shared" ref="C15:C78" si="1">IF(C13="","",C13+1)</f>
        <v/>
      </c>
      <c r="D15" s="419" t="str">
        <f>IF('【7-1】見・配置表'!D15="","",'【7-1】見・配置表'!D15)</f>
        <v/>
      </c>
      <c r="E15" s="420" t="str">
        <f>IF('【7-1】見・配置表'!E15="","",'【7-1】見・配置表'!E15)</f>
        <v/>
      </c>
      <c r="F15" s="453" t="str">
        <f>IF('【7-1】見・配置表'!F15="","",'【7-1】見・配置表'!F15)</f>
        <v/>
      </c>
      <c r="G15" s="1118" t="str">
        <f>IF('【7-1】見・配置表'!G15="","",'【7-1】見・配置表'!G15)</f>
        <v/>
      </c>
      <c r="H15" s="1119"/>
      <c r="J15" s="1117">
        <f t="shared" ref="J15:J78" si="2">IF(J14="","",J14+1)</f>
        <v>1</v>
      </c>
      <c r="K15" s="1117" t="str">
        <f t="shared" ref="K15:K78" si="3">IF(K13="","",K13+1)</f>
        <v/>
      </c>
      <c r="L15" s="419" t="str">
        <f>IF('【7-1】見・配置表'!L15="","",'【7-1】見・配置表'!L15)</f>
        <v/>
      </c>
      <c r="M15" s="420" t="str">
        <f>IF('【7-1】見・配置表'!M15="","",'【7-1】見・配置表'!M15)</f>
        <v/>
      </c>
      <c r="N15" s="453" t="str">
        <f>IF('【7-1】見・配置表'!N15="","",'【7-1】見・配置表'!N15)</f>
        <v/>
      </c>
      <c r="O15" s="1118" t="str">
        <f>IF('【7-1】見・配置表'!O15="","",'【7-1】見・配置表'!O15)</f>
        <v/>
      </c>
      <c r="P15" s="1119"/>
    </row>
    <row r="16" spans="2:16" ht="16.5" customHeight="1">
      <c r="B16" s="1117">
        <f t="shared" si="0"/>
        <v>2</v>
      </c>
      <c r="C16" s="1117" t="str">
        <f t="shared" si="1"/>
        <v/>
      </c>
      <c r="D16" s="419"/>
      <c r="E16" s="420" t="str">
        <f>IF('【7-1】見・配置表'!E16="","",'【7-1】見・配置表'!E16)</f>
        <v/>
      </c>
      <c r="F16" s="453" t="str">
        <f>IF('【7-1】見・配置表'!F16="","",'【7-1】見・配置表'!F16)</f>
        <v/>
      </c>
      <c r="G16" s="1118" t="str">
        <f>IF('【7-1】見・配置表'!G16="","",'【7-1】見・配置表'!G16)</f>
        <v/>
      </c>
      <c r="H16" s="1119"/>
      <c r="J16" s="1117">
        <f t="shared" si="2"/>
        <v>2</v>
      </c>
      <c r="K16" s="1117" t="str">
        <f t="shared" si="3"/>
        <v/>
      </c>
      <c r="L16" s="419" t="str">
        <f>IF('【7-1】見・配置表'!L16="","",'【7-1】見・配置表'!L16)</f>
        <v/>
      </c>
      <c r="M16" s="420" t="str">
        <f>IF('【7-1】見・配置表'!M16="","",'【7-1】見・配置表'!M16)</f>
        <v/>
      </c>
      <c r="N16" s="453" t="str">
        <f>IF('【7-1】見・配置表'!N16="","",'【7-1】見・配置表'!N16)</f>
        <v/>
      </c>
      <c r="O16" s="1118" t="str">
        <f>IF('【7-1】見・配置表'!O16="","",'【7-1】見・配置表'!O16)</f>
        <v/>
      </c>
      <c r="P16" s="1119"/>
    </row>
    <row r="17" spans="2:26" ht="16.5" customHeight="1">
      <c r="B17" s="1117">
        <f t="shared" si="0"/>
        <v>3</v>
      </c>
      <c r="C17" s="1117" t="str">
        <f t="shared" si="1"/>
        <v/>
      </c>
      <c r="D17" s="419"/>
      <c r="E17" s="420" t="str">
        <f>IF('【7-1】見・配置表'!E17="","",'【7-1】見・配置表'!E17)</f>
        <v/>
      </c>
      <c r="F17" s="453" t="str">
        <f>IF('【7-1】見・配置表'!F17="","",'【7-1】見・配置表'!F17)</f>
        <v/>
      </c>
      <c r="G17" s="1118" t="str">
        <f>IF('【7-1】見・配置表'!G17="","",'【7-1】見・配置表'!G17)</f>
        <v/>
      </c>
      <c r="H17" s="1119"/>
      <c r="J17" s="1117">
        <f t="shared" si="2"/>
        <v>3</v>
      </c>
      <c r="K17" s="1117" t="str">
        <f t="shared" si="3"/>
        <v/>
      </c>
      <c r="L17" s="419" t="str">
        <f>IF('【7-1】見・配置表'!L17="","",'【7-1】見・配置表'!L17)</f>
        <v/>
      </c>
      <c r="M17" s="420" t="str">
        <f>IF('【7-1】見・配置表'!M17="","",'【7-1】見・配置表'!M17)</f>
        <v/>
      </c>
      <c r="N17" s="453" t="str">
        <f>IF('【7-1】見・配置表'!N17="","",'【7-1】見・配置表'!N17)</f>
        <v/>
      </c>
      <c r="O17" s="1118" t="str">
        <f>IF('【7-1】見・配置表'!O17="","",'【7-1】見・配置表'!O17)</f>
        <v/>
      </c>
      <c r="P17" s="1119"/>
      <c r="Z17" s="314"/>
    </row>
    <row r="18" spans="2:26" ht="16.5" customHeight="1">
      <c r="B18" s="1117">
        <f t="shared" si="0"/>
        <v>4</v>
      </c>
      <c r="C18" s="1117" t="str">
        <f t="shared" si="1"/>
        <v/>
      </c>
      <c r="D18" s="419" t="str">
        <f>IF('【7-1】見・配置表'!D18="","",'【7-1】見・配置表'!D18)</f>
        <v/>
      </c>
      <c r="E18" s="420" t="str">
        <f>IF('【7-1】見・配置表'!E18="","",'【7-1】見・配置表'!E18)</f>
        <v/>
      </c>
      <c r="F18" s="453" t="str">
        <f>IF('【7-1】見・配置表'!F18="","",'【7-1】見・配置表'!F18)</f>
        <v/>
      </c>
      <c r="G18" s="1118" t="str">
        <f>IF('【7-1】見・配置表'!G18="","",'【7-1】見・配置表'!G18)</f>
        <v/>
      </c>
      <c r="H18" s="1119"/>
      <c r="J18" s="1117">
        <f t="shared" si="2"/>
        <v>4</v>
      </c>
      <c r="K18" s="1117" t="str">
        <f t="shared" si="3"/>
        <v/>
      </c>
      <c r="L18" s="419" t="str">
        <f>IF('【7-1】見・配置表'!L18="","",'【7-1】見・配置表'!L18)</f>
        <v/>
      </c>
      <c r="M18" s="420" t="str">
        <f>IF('【7-1】見・配置表'!M18="","",'【7-1】見・配置表'!M18)</f>
        <v/>
      </c>
      <c r="N18" s="453" t="str">
        <f>IF('【7-1】見・配置表'!N18="","",'【7-1】見・配置表'!N18)</f>
        <v/>
      </c>
      <c r="O18" s="1118" t="str">
        <f>IF('【7-1】見・配置表'!O18="","",'【7-1】見・配置表'!O18)</f>
        <v/>
      </c>
      <c r="P18" s="1119"/>
    </row>
    <row r="19" spans="2:26" ht="16.5" customHeight="1">
      <c r="B19" s="1117">
        <f t="shared" si="0"/>
        <v>5</v>
      </c>
      <c r="C19" s="1117" t="str">
        <f t="shared" si="1"/>
        <v/>
      </c>
      <c r="D19" s="419" t="str">
        <f>IF('【7-1】見・配置表'!D19="","",'【7-1】見・配置表'!D19)</f>
        <v/>
      </c>
      <c r="E19" s="420" t="str">
        <f>IF('【7-1】見・配置表'!E19="","",'【7-1】見・配置表'!E19)</f>
        <v/>
      </c>
      <c r="F19" s="453" t="str">
        <f>IF('【7-1】見・配置表'!F19="","",'【7-1】見・配置表'!F19)</f>
        <v/>
      </c>
      <c r="G19" s="1118" t="str">
        <f>IF('【7-1】見・配置表'!G19="","",'【7-1】見・配置表'!G19)</f>
        <v/>
      </c>
      <c r="H19" s="1119"/>
      <c r="J19" s="1117">
        <f t="shared" si="2"/>
        <v>5</v>
      </c>
      <c r="K19" s="1117" t="str">
        <f t="shared" si="3"/>
        <v/>
      </c>
      <c r="L19" s="419" t="str">
        <f>IF('【7-1】見・配置表'!L19="","",'【7-1】見・配置表'!L19)</f>
        <v/>
      </c>
      <c r="M19" s="420" t="str">
        <f>IF('【7-1】見・配置表'!M19="","",'【7-1】見・配置表'!M19)</f>
        <v/>
      </c>
      <c r="N19" s="453" t="str">
        <f>IF('【7-1】見・配置表'!N19="","",'【7-1】見・配置表'!N19)</f>
        <v/>
      </c>
      <c r="O19" s="1118" t="str">
        <f>IF('【7-1】見・配置表'!O19="","",'【7-1】見・配置表'!O19)</f>
        <v/>
      </c>
      <c r="P19" s="1119"/>
    </row>
    <row r="20" spans="2:26" ht="16.5" customHeight="1">
      <c r="B20" s="1117">
        <f t="shared" si="0"/>
        <v>6</v>
      </c>
      <c r="C20" s="1117" t="str">
        <f t="shared" si="1"/>
        <v/>
      </c>
      <c r="D20" s="419" t="str">
        <f>IF('【7-1】見・配置表'!D20="","",'【7-1】見・配置表'!D20)</f>
        <v/>
      </c>
      <c r="E20" s="420" t="str">
        <f>IF('【7-1】見・配置表'!E20="","",'【7-1】見・配置表'!E20)</f>
        <v/>
      </c>
      <c r="F20" s="453" t="str">
        <f>IF('【7-1】見・配置表'!F20="","",'【7-1】見・配置表'!F20)</f>
        <v/>
      </c>
      <c r="G20" s="1118" t="str">
        <f>IF('【7-1】見・配置表'!G20="","",'【7-1】見・配置表'!G20)</f>
        <v/>
      </c>
      <c r="H20" s="1119"/>
      <c r="J20" s="1117">
        <f t="shared" si="2"/>
        <v>6</v>
      </c>
      <c r="K20" s="1117" t="str">
        <f t="shared" si="3"/>
        <v/>
      </c>
      <c r="L20" s="419" t="str">
        <f>IF('【7-1】見・配置表'!L20="","",'【7-1】見・配置表'!L20)</f>
        <v/>
      </c>
      <c r="M20" s="420" t="str">
        <f>IF('【7-1】見・配置表'!M20="","",'【7-1】見・配置表'!M20)</f>
        <v/>
      </c>
      <c r="N20" s="453" t="str">
        <f>IF('【7-1】見・配置表'!N20="","",'【7-1】見・配置表'!N20)</f>
        <v/>
      </c>
      <c r="O20" s="1118" t="str">
        <f>IF('【7-1】見・配置表'!O20="","",'【7-1】見・配置表'!O20)</f>
        <v/>
      </c>
      <c r="P20" s="1119"/>
    </row>
    <row r="21" spans="2:26" ht="16.5" customHeight="1">
      <c r="B21" s="1117">
        <f t="shared" si="0"/>
        <v>7</v>
      </c>
      <c r="C21" s="1117" t="str">
        <f t="shared" si="1"/>
        <v/>
      </c>
      <c r="D21" s="419" t="str">
        <f>IF('【7-1】見・配置表'!D21="","",'【7-1】見・配置表'!D21)</f>
        <v/>
      </c>
      <c r="E21" s="420" t="str">
        <f>IF('【7-1】見・配置表'!E21="","",'【7-1】見・配置表'!E21)</f>
        <v/>
      </c>
      <c r="F21" s="453" t="str">
        <f>IF('【7-1】見・配置表'!F21="","",'【7-1】見・配置表'!F21)</f>
        <v/>
      </c>
      <c r="G21" s="1118" t="str">
        <f>IF('【7-1】見・配置表'!G21="","",'【7-1】見・配置表'!G21)</f>
        <v/>
      </c>
      <c r="H21" s="1119"/>
      <c r="J21" s="1117">
        <f t="shared" si="2"/>
        <v>7</v>
      </c>
      <c r="K21" s="1117" t="str">
        <f t="shared" si="3"/>
        <v/>
      </c>
      <c r="L21" s="419" t="str">
        <f>IF('【7-1】見・配置表'!L21="","",'【7-1】見・配置表'!L21)</f>
        <v/>
      </c>
      <c r="M21" s="420" t="str">
        <f>IF('【7-1】見・配置表'!M21="","",'【7-1】見・配置表'!M21)</f>
        <v/>
      </c>
      <c r="N21" s="453" t="str">
        <f>IF('【7-1】見・配置表'!N21="","",'【7-1】見・配置表'!N21)</f>
        <v/>
      </c>
      <c r="O21" s="1118" t="str">
        <f>IF('【7-1】見・配置表'!O21="","",'【7-1】見・配置表'!O21)</f>
        <v/>
      </c>
      <c r="P21" s="1119"/>
    </row>
    <row r="22" spans="2:26" ht="16.5" customHeight="1">
      <c r="B22" s="1117">
        <f t="shared" si="0"/>
        <v>8</v>
      </c>
      <c r="C22" s="1117" t="str">
        <f t="shared" si="1"/>
        <v/>
      </c>
      <c r="D22" s="419" t="str">
        <f>IF('【7-1】見・配置表'!D22="","",'【7-1】見・配置表'!D22)</f>
        <v/>
      </c>
      <c r="E22" s="420" t="str">
        <f>IF('【7-1】見・配置表'!E22="","",'【7-1】見・配置表'!E22)</f>
        <v/>
      </c>
      <c r="F22" s="453" t="str">
        <f>IF('【7-1】見・配置表'!F22="","",'【7-1】見・配置表'!F22)</f>
        <v/>
      </c>
      <c r="G22" s="1118" t="str">
        <f>IF('【7-1】見・配置表'!G22="","",'【7-1】見・配置表'!G22)</f>
        <v/>
      </c>
      <c r="H22" s="1119"/>
      <c r="J22" s="1117">
        <f t="shared" si="2"/>
        <v>8</v>
      </c>
      <c r="K22" s="1117" t="str">
        <f t="shared" si="3"/>
        <v/>
      </c>
      <c r="L22" s="419" t="str">
        <f>IF('【7-1】見・配置表'!L22="","",'【7-1】見・配置表'!L22)</f>
        <v/>
      </c>
      <c r="M22" s="420" t="str">
        <f>IF('【7-1】見・配置表'!M22="","",'【7-1】見・配置表'!M22)</f>
        <v/>
      </c>
      <c r="N22" s="453" t="str">
        <f>IF('【7-1】見・配置表'!N22="","",'【7-1】見・配置表'!N22)</f>
        <v/>
      </c>
      <c r="O22" s="1118" t="str">
        <f>IF('【7-1】見・配置表'!O22="","",'【7-1】見・配置表'!O22)</f>
        <v/>
      </c>
      <c r="P22" s="1119"/>
    </row>
    <row r="23" spans="2:26" ht="16.5" customHeight="1">
      <c r="B23" s="1117">
        <f t="shared" si="0"/>
        <v>9</v>
      </c>
      <c r="C23" s="1117" t="str">
        <f t="shared" si="1"/>
        <v/>
      </c>
      <c r="D23" s="419" t="str">
        <f>IF('【7-1】見・配置表'!D23="","",'【7-1】見・配置表'!D23)</f>
        <v/>
      </c>
      <c r="E23" s="420" t="str">
        <f>IF('【7-1】見・配置表'!E23="","",'【7-1】見・配置表'!E23)</f>
        <v/>
      </c>
      <c r="F23" s="453" t="str">
        <f>IF('【7-1】見・配置表'!F23="","",'【7-1】見・配置表'!F23)</f>
        <v/>
      </c>
      <c r="G23" s="1118" t="str">
        <f>IF('【7-1】見・配置表'!G23="","",'【7-1】見・配置表'!G23)</f>
        <v/>
      </c>
      <c r="H23" s="1119"/>
      <c r="J23" s="1117">
        <f t="shared" si="2"/>
        <v>9</v>
      </c>
      <c r="K23" s="1117" t="str">
        <f t="shared" si="3"/>
        <v/>
      </c>
      <c r="L23" s="419" t="str">
        <f>IF('【7-1】見・配置表'!L23="","",'【7-1】見・配置表'!L23)</f>
        <v/>
      </c>
      <c r="M23" s="420" t="str">
        <f>IF('【7-1】見・配置表'!M23="","",'【7-1】見・配置表'!M23)</f>
        <v/>
      </c>
      <c r="N23" s="453" t="str">
        <f>IF('【7-1】見・配置表'!N23="","",'【7-1】見・配置表'!N23)</f>
        <v/>
      </c>
      <c r="O23" s="1118" t="str">
        <f>IF('【7-1】見・配置表'!O23="","",'【7-1】見・配置表'!O23)</f>
        <v/>
      </c>
      <c r="P23" s="1119"/>
    </row>
    <row r="24" spans="2:26" ht="16.5" customHeight="1">
      <c r="B24" s="1117">
        <f t="shared" si="0"/>
        <v>10</v>
      </c>
      <c r="C24" s="1117" t="str">
        <f t="shared" si="1"/>
        <v/>
      </c>
      <c r="D24" s="419" t="str">
        <f>IF('【7-1】見・配置表'!D24="","",'【7-1】見・配置表'!D24)</f>
        <v/>
      </c>
      <c r="E24" s="420" t="str">
        <f>IF('【7-1】見・配置表'!E24="","",'【7-1】見・配置表'!E24)</f>
        <v/>
      </c>
      <c r="F24" s="453" t="str">
        <f>IF('【7-1】見・配置表'!F24="","",'【7-1】見・配置表'!F24)</f>
        <v/>
      </c>
      <c r="G24" s="1118" t="str">
        <f>IF('【7-1】見・配置表'!G24="","",'【7-1】見・配置表'!G24)</f>
        <v/>
      </c>
      <c r="H24" s="1119"/>
      <c r="J24" s="1117">
        <f t="shared" si="2"/>
        <v>10</v>
      </c>
      <c r="K24" s="1117" t="str">
        <f t="shared" si="3"/>
        <v/>
      </c>
      <c r="L24" s="419" t="str">
        <f>IF('【7-1】見・配置表'!L24="","",'【7-1】見・配置表'!L24)</f>
        <v/>
      </c>
      <c r="M24" s="420" t="str">
        <f>IF('【7-1】見・配置表'!M24="","",'【7-1】見・配置表'!M24)</f>
        <v/>
      </c>
      <c r="N24" s="453" t="str">
        <f>IF('【7-1】見・配置表'!N24="","",'【7-1】見・配置表'!N24)</f>
        <v/>
      </c>
      <c r="O24" s="1118" t="str">
        <f>IF('【7-1】見・配置表'!O24="","",'【7-1】見・配置表'!O24)</f>
        <v/>
      </c>
      <c r="P24" s="1119"/>
    </row>
    <row r="25" spans="2:26" ht="16.5" customHeight="1">
      <c r="B25" s="1117">
        <f t="shared" si="0"/>
        <v>11</v>
      </c>
      <c r="C25" s="1117" t="str">
        <f t="shared" si="1"/>
        <v/>
      </c>
      <c r="D25" s="419" t="str">
        <f>IF('【7-1】見・配置表'!D25="","",'【7-1】見・配置表'!D25)</f>
        <v/>
      </c>
      <c r="E25" s="420" t="str">
        <f>IF('【7-1】見・配置表'!E25="","",'【7-1】見・配置表'!E25)</f>
        <v/>
      </c>
      <c r="F25" s="453" t="str">
        <f>IF('【7-1】見・配置表'!F25="","",'【7-1】見・配置表'!F25)</f>
        <v/>
      </c>
      <c r="G25" s="1118" t="str">
        <f>IF('【7-1】見・配置表'!G25="","",'【7-1】見・配置表'!G25)</f>
        <v/>
      </c>
      <c r="H25" s="1119"/>
      <c r="J25" s="1117">
        <f t="shared" si="2"/>
        <v>11</v>
      </c>
      <c r="K25" s="1117" t="str">
        <f t="shared" si="3"/>
        <v/>
      </c>
      <c r="L25" s="419" t="str">
        <f>IF('【7-1】見・配置表'!L25="","",'【7-1】見・配置表'!L25)</f>
        <v/>
      </c>
      <c r="M25" s="420" t="str">
        <f>IF('【7-1】見・配置表'!M25="","",'【7-1】見・配置表'!M25)</f>
        <v/>
      </c>
      <c r="N25" s="453" t="str">
        <f>IF('【7-1】見・配置表'!N25="","",'【7-1】見・配置表'!N25)</f>
        <v/>
      </c>
      <c r="O25" s="1118" t="str">
        <f>IF('【7-1】見・配置表'!O25="","",'【7-1】見・配置表'!O25)</f>
        <v/>
      </c>
      <c r="P25" s="1119"/>
    </row>
    <row r="26" spans="2:26" ht="16.5" customHeight="1">
      <c r="B26" s="1117">
        <f t="shared" si="0"/>
        <v>12</v>
      </c>
      <c r="C26" s="1117" t="str">
        <f t="shared" si="1"/>
        <v/>
      </c>
      <c r="D26" s="419" t="str">
        <f>IF('【7-1】見・配置表'!D26="","",'【7-1】見・配置表'!D26)</f>
        <v/>
      </c>
      <c r="E26" s="420" t="str">
        <f>IF('【7-1】見・配置表'!E26="","",'【7-1】見・配置表'!E26)</f>
        <v/>
      </c>
      <c r="F26" s="453" t="str">
        <f>IF('【7-1】見・配置表'!F26="","",'【7-1】見・配置表'!F26)</f>
        <v/>
      </c>
      <c r="G26" s="1118" t="str">
        <f>IF('【7-1】見・配置表'!G26="","",'【7-1】見・配置表'!G26)</f>
        <v/>
      </c>
      <c r="H26" s="1119"/>
      <c r="J26" s="1117">
        <f t="shared" si="2"/>
        <v>12</v>
      </c>
      <c r="K26" s="1117" t="str">
        <f t="shared" si="3"/>
        <v/>
      </c>
      <c r="L26" s="419" t="str">
        <f>IF('【7-1】見・配置表'!L26="","",'【7-1】見・配置表'!L26)</f>
        <v/>
      </c>
      <c r="M26" s="420" t="str">
        <f>IF('【7-1】見・配置表'!M26="","",'【7-1】見・配置表'!M26)</f>
        <v/>
      </c>
      <c r="N26" s="453" t="str">
        <f>IF('【7-1】見・配置表'!N26="","",'【7-1】見・配置表'!N26)</f>
        <v/>
      </c>
      <c r="O26" s="1118" t="str">
        <f>IF('【7-1】見・配置表'!O26="","",'【7-1】見・配置表'!O26)</f>
        <v/>
      </c>
      <c r="P26" s="1119"/>
    </row>
    <row r="27" spans="2:26" ht="16.5" customHeight="1">
      <c r="B27" s="1117">
        <f t="shared" si="0"/>
        <v>13</v>
      </c>
      <c r="C27" s="1117" t="str">
        <f t="shared" si="1"/>
        <v/>
      </c>
      <c r="D27" s="419" t="str">
        <f>IF('【7-1】見・配置表'!D27="","",'【7-1】見・配置表'!D27)</f>
        <v/>
      </c>
      <c r="E27" s="420" t="str">
        <f>IF('【7-1】見・配置表'!E27="","",'【7-1】見・配置表'!E27)</f>
        <v/>
      </c>
      <c r="F27" s="453" t="str">
        <f>IF('【7-1】見・配置表'!F27="","",'【7-1】見・配置表'!F27)</f>
        <v/>
      </c>
      <c r="G27" s="1118" t="str">
        <f>IF('【7-1】見・配置表'!G27="","",'【7-1】見・配置表'!G27)</f>
        <v/>
      </c>
      <c r="H27" s="1119"/>
      <c r="J27" s="1117">
        <f t="shared" si="2"/>
        <v>13</v>
      </c>
      <c r="K27" s="1117" t="str">
        <f t="shared" si="3"/>
        <v/>
      </c>
      <c r="L27" s="419" t="str">
        <f>IF('【7-1】見・配置表'!L27="","",'【7-1】見・配置表'!L27)</f>
        <v/>
      </c>
      <c r="M27" s="420" t="str">
        <f>IF('【7-1】見・配置表'!M27="","",'【7-1】見・配置表'!M27)</f>
        <v/>
      </c>
      <c r="N27" s="453" t="str">
        <f>IF('【7-1】見・配置表'!N27="","",'【7-1】見・配置表'!N27)</f>
        <v/>
      </c>
      <c r="O27" s="1118" t="str">
        <f>IF('【7-1】見・配置表'!O27="","",'【7-1】見・配置表'!O27)</f>
        <v/>
      </c>
      <c r="P27" s="1119"/>
    </row>
    <row r="28" spans="2:26" ht="16.5" customHeight="1">
      <c r="B28" s="1117">
        <f t="shared" si="0"/>
        <v>14</v>
      </c>
      <c r="C28" s="1117" t="str">
        <f t="shared" si="1"/>
        <v/>
      </c>
      <c r="D28" s="419" t="str">
        <f>IF('【7-1】見・配置表'!D28="","",'【7-1】見・配置表'!D28)</f>
        <v/>
      </c>
      <c r="E28" s="420" t="str">
        <f>IF('【7-1】見・配置表'!E28="","",'【7-1】見・配置表'!E28)</f>
        <v/>
      </c>
      <c r="F28" s="453" t="str">
        <f>IF('【7-1】見・配置表'!F28="","",'【7-1】見・配置表'!F28)</f>
        <v/>
      </c>
      <c r="G28" s="1118" t="str">
        <f>IF('【7-1】見・配置表'!G28="","",'【7-1】見・配置表'!G28)</f>
        <v/>
      </c>
      <c r="H28" s="1119"/>
      <c r="J28" s="1117">
        <f t="shared" si="2"/>
        <v>14</v>
      </c>
      <c r="K28" s="1117" t="str">
        <f t="shared" si="3"/>
        <v/>
      </c>
      <c r="L28" s="419" t="str">
        <f>IF('【7-1】見・配置表'!L28="","",'【7-1】見・配置表'!L28)</f>
        <v/>
      </c>
      <c r="M28" s="420" t="str">
        <f>IF('【7-1】見・配置表'!M28="","",'【7-1】見・配置表'!M28)</f>
        <v/>
      </c>
      <c r="N28" s="453" t="str">
        <f>IF('【7-1】見・配置表'!N28="","",'【7-1】見・配置表'!N28)</f>
        <v/>
      </c>
      <c r="O28" s="1118" t="str">
        <f>IF('【7-1】見・配置表'!O28="","",'【7-1】見・配置表'!O28)</f>
        <v/>
      </c>
      <c r="P28" s="1119"/>
    </row>
    <row r="29" spans="2:26" ht="16.5" customHeight="1">
      <c r="B29" s="1117">
        <f t="shared" si="0"/>
        <v>15</v>
      </c>
      <c r="C29" s="1117" t="str">
        <f t="shared" si="1"/>
        <v/>
      </c>
      <c r="D29" s="419" t="str">
        <f>IF('【7-1】見・配置表'!D29="","",'【7-1】見・配置表'!D29)</f>
        <v/>
      </c>
      <c r="E29" s="420" t="str">
        <f>IF('【7-1】見・配置表'!E29="","",'【7-1】見・配置表'!E29)</f>
        <v/>
      </c>
      <c r="F29" s="453" t="str">
        <f>IF('【7-1】見・配置表'!F29="","",'【7-1】見・配置表'!F29)</f>
        <v/>
      </c>
      <c r="G29" s="1118" t="str">
        <f>IF('【7-1】見・配置表'!G29="","",'【7-1】見・配置表'!G29)</f>
        <v/>
      </c>
      <c r="H29" s="1119"/>
      <c r="J29" s="1117">
        <f t="shared" si="2"/>
        <v>15</v>
      </c>
      <c r="K29" s="1117" t="str">
        <f t="shared" si="3"/>
        <v/>
      </c>
      <c r="L29" s="419" t="str">
        <f>IF('【7-1】見・配置表'!L29="","",'【7-1】見・配置表'!L29)</f>
        <v/>
      </c>
      <c r="M29" s="420" t="str">
        <f>IF('【7-1】見・配置表'!M29="","",'【7-1】見・配置表'!M29)</f>
        <v/>
      </c>
      <c r="N29" s="453" t="str">
        <f>IF('【7-1】見・配置表'!N29="","",'【7-1】見・配置表'!N29)</f>
        <v/>
      </c>
      <c r="O29" s="1118" t="str">
        <f>IF('【7-1】見・配置表'!O29="","",'【7-1】見・配置表'!O29)</f>
        <v/>
      </c>
      <c r="P29" s="1119"/>
    </row>
    <row r="30" spans="2:26" ht="16.5" customHeight="1">
      <c r="B30" s="1117">
        <f t="shared" si="0"/>
        <v>16</v>
      </c>
      <c r="C30" s="1117" t="str">
        <f t="shared" si="1"/>
        <v/>
      </c>
      <c r="D30" s="419" t="str">
        <f>IF('【7-1】見・配置表'!D30="","",'【7-1】見・配置表'!D30)</f>
        <v/>
      </c>
      <c r="E30" s="420" t="str">
        <f>IF('【7-1】見・配置表'!E30="","",'【7-1】見・配置表'!E30)</f>
        <v/>
      </c>
      <c r="F30" s="453" t="str">
        <f>IF('【7-1】見・配置表'!F30="","",'【7-1】見・配置表'!F30)</f>
        <v/>
      </c>
      <c r="G30" s="1118" t="str">
        <f>IF('【7-1】見・配置表'!G30="","",'【7-1】見・配置表'!G30)</f>
        <v/>
      </c>
      <c r="H30" s="1119"/>
      <c r="J30" s="1117">
        <f t="shared" si="2"/>
        <v>16</v>
      </c>
      <c r="K30" s="1117" t="str">
        <f t="shared" si="3"/>
        <v/>
      </c>
      <c r="L30" s="419" t="str">
        <f>IF('【7-1】見・配置表'!L30="","",'【7-1】見・配置表'!L30)</f>
        <v/>
      </c>
      <c r="M30" s="420" t="str">
        <f>IF('【7-1】見・配置表'!M30="","",'【7-1】見・配置表'!M30)</f>
        <v/>
      </c>
      <c r="N30" s="453" t="str">
        <f>IF('【7-1】見・配置表'!N30="","",'【7-1】見・配置表'!N30)</f>
        <v/>
      </c>
      <c r="O30" s="1118" t="str">
        <f>IF('【7-1】見・配置表'!O30="","",'【7-1】見・配置表'!O30)</f>
        <v/>
      </c>
      <c r="P30" s="1119"/>
    </row>
    <row r="31" spans="2:26" ht="16.5" customHeight="1">
      <c r="B31" s="1117">
        <f t="shared" si="0"/>
        <v>17</v>
      </c>
      <c r="C31" s="1117" t="str">
        <f t="shared" si="1"/>
        <v/>
      </c>
      <c r="D31" s="419" t="str">
        <f>IF('【7-1】見・配置表'!D31="","",'【7-1】見・配置表'!D31)</f>
        <v/>
      </c>
      <c r="E31" s="420" t="str">
        <f>IF('【7-1】見・配置表'!E31="","",'【7-1】見・配置表'!E31)</f>
        <v/>
      </c>
      <c r="F31" s="453" t="str">
        <f>IF('【7-1】見・配置表'!F31="","",'【7-1】見・配置表'!F31)</f>
        <v/>
      </c>
      <c r="G31" s="1118" t="str">
        <f>IF('【7-1】見・配置表'!G31="","",'【7-1】見・配置表'!G31)</f>
        <v/>
      </c>
      <c r="H31" s="1119"/>
      <c r="J31" s="1117">
        <f t="shared" si="2"/>
        <v>17</v>
      </c>
      <c r="K31" s="1117" t="str">
        <f t="shared" si="3"/>
        <v/>
      </c>
      <c r="L31" s="419" t="str">
        <f>IF('【7-1】見・配置表'!L31="","",'【7-1】見・配置表'!L31)</f>
        <v/>
      </c>
      <c r="M31" s="420" t="str">
        <f>IF('【7-1】見・配置表'!M31="","",'【7-1】見・配置表'!M31)</f>
        <v/>
      </c>
      <c r="N31" s="453" t="str">
        <f>IF('【7-1】見・配置表'!N31="","",'【7-1】見・配置表'!N31)</f>
        <v/>
      </c>
      <c r="O31" s="1118" t="str">
        <f>IF('【7-1】見・配置表'!O31="","",'【7-1】見・配置表'!O31)</f>
        <v/>
      </c>
      <c r="P31" s="1119"/>
    </row>
    <row r="32" spans="2:26" ht="16.5" customHeight="1">
      <c r="B32" s="1117">
        <f t="shared" si="0"/>
        <v>18</v>
      </c>
      <c r="C32" s="1117" t="str">
        <f t="shared" si="1"/>
        <v/>
      </c>
      <c r="D32" s="419" t="str">
        <f>IF('【7-1】見・配置表'!D32="","",'【7-1】見・配置表'!D32)</f>
        <v/>
      </c>
      <c r="E32" s="420" t="str">
        <f>IF('【7-1】見・配置表'!E32="","",'【7-1】見・配置表'!E32)</f>
        <v/>
      </c>
      <c r="F32" s="453" t="str">
        <f>IF('【7-1】見・配置表'!F32="","",'【7-1】見・配置表'!F32)</f>
        <v/>
      </c>
      <c r="G32" s="1118" t="str">
        <f>IF('【7-1】見・配置表'!G32="","",'【7-1】見・配置表'!G32)</f>
        <v/>
      </c>
      <c r="H32" s="1119"/>
      <c r="J32" s="1117">
        <f t="shared" si="2"/>
        <v>18</v>
      </c>
      <c r="K32" s="1117" t="str">
        <f t="shared" si="3"/>
        <v/>
      </c>
      <c r="L32" s="419" t="str">
        <f>IF('【7-1】見・配置表'!L32="","",'【7-1】見・配置表'!L32)</f>
        <v/>
      </c>
      <c r="M32" s="420" t="str">
        <f>IF('【7-1】見・配置表'!M32="","",'【7-1】見・配置表'!M32)</f>
        <v/>
      </c>
      <c r="N32" s="453" t="str">
        <f>IF('【7-1】見・配置表'!N32="","",'【7-1】見・配置表'!N32)</f>
        <v/>
      </c>
      <c r="O32" s="1118" t="str">
        <f>IF('【7-1】見・配置表'!O32="","",'【7-1】見・配置表'!O32)</f>
        <v/>
      </c>
      <c r="P32" s="1119"/>
    </row>
    <row r="33" spans="2:16" ht="16.5" customHeight="1">
      <c r="B33" s="1117">
        <f t="shared" si="0"/>
        <v>19</v>
      </c>
      <c r="C33" s="1117" t="str">
        <f t="shared" si="1"/>
        <v/>
      </c>
      <c r="D33" s="419" t="str">
        <f>IF('【7-1】見・配置表'!D33="","",'【7-1】見・配置表'!D33)</f>
        <v/>
      </c>
      <c r="E33" s="420" t="str">
        <f>IF('【7-1】見・配置表'!E33="","",'【7-1】見・配置表'!E33)</f>
        <v/>
      </c>
      <c r="F33" s="453" t="str">
        <f>IF('【7-1】見・配置表'!F33="","",'【7-1】見・配置表'!F33)</f>
        <v/>
      </c>
      <c r="G33" s="1118" t="str">
        <f>IF('【7-1】見・配置表'!G33="","",'【7-1】見・配置表'!G33)</f>
        <v/>
      </c>
      <c r="H33" s="1119"/>
      <c r="J33" s="1117">
        <f t="shared" si="2"/>
        <v>19</v>
      </c>
      <c r="K33" s="1117" t="str">
        <f t="shared" si="3"/>
        <v/>
      </c>
      <c r="L33" s="419" t="str">
        <f>IF('【7-1】見・配置表'!L33="","",'【7-1】見・配置表'!L33)</f>
        <v/>
      </c>
      <c r="M33" s="420" t="str">
        <f>IF('【7-1】見・配置表'!M33="","",'【7-1】見・配置表'!M33)</f>
        <v/>
      </c>
      <c r="N33" s="453" t="str">
        <f>IF('【7-1】見・配置表'!N33="","",'【7-1】見・配置表'!N33)</f>
        <v/>
      </c>
      <c r="O33" s="1118" t="str">
        <f>IF('【7-1】見・配置表'!O33="","",'【7-1】見・配置表'!O33)</f>
        <v/>
      </c>
      <c r="P33" s="1119"/>
    </row>
    <row r="34" spans="2:16" ht="16.5" customHeight="1">
      <c r="B34" s="1117">
        <f t="shared" si="0"/>
        <v>20</v>
      </c>
      <c r="C34" s="1117" t="str">
        <f t="shared" si="1"/>
        <v/>
      </c>
      <c r="D34" s="419" t="str">
        <f>IF('【7-1】見・配置表'!D34="","",'【7-1】見・配置表'!D34)</f>
        <v/>
      </c>
      <c r="E34" s="420" t="str">
        <f>IF('【7-1】見・配置表'!E34="","",'【7-1】見・配置表'!E34)</f>
        <v/>
      </c>
      <c r="F34" s="453" t="str">
        <f>IF('【7-1】見・配置表'!F34="","",'【7-1】見・配置表'!F34)</f>
        <v/>
      </c>
      <c r="G34" s="1118" t="str">
        <f>IF('【7-1】見・配置表'!G34="","",'【7-1】見・配置表'!G34)</f>
        <v/>
      </c>
      <c r="H34" s="1119"/>
      <c r="J34" s="1117">
        <f t="shared" si="2"/>
        <v>20</v>
      </c>
      <c r="K34" s="1117" t="str">
        <f t="shared" si="3"/>
        <v/>
      </c>
      <c r="L34" s="419" t="str">
        <f>IF('【7-1】見・配置表'!L34="","",'【7-1】見・配置表'!L34)</f>
        <v/>
      </c>
      <c r="M34" s="420" t="str">
        <f>IF('【7-1】見・配置表'!M34="","",'【7-1】見・配置表'!M34)</f>
        <v/>
      </c>
      <c r="N34" s="453" t="str">
        <f>IF('【7-1】見・配置表'!N34="","",'【7-1】見・配置表'!N34)</f>
        <v/>
      </c>
      <c r="O34" s="1118" t="str">
        <f>IF('【7-1】見・配置表'!O34="","",'【7-1】見・配置表'!O34)</f>
        <v/>
      </c>
      <c r="P34" s="1119"/>
    </row>
    <row r="35" spans="2:16" ht="16.5" customHeight="1">
      <c r="B35" s="1117">
        <f t="shared" si="0"/>
        <v>21</v>
      </c>
      <c r="C35" s="1117" t="str">
        <f t="shared" si="1"/>
        <v/>
      </c>
      <c r="D35" s="419" t="str">
        <f>IF('【7-1】見・配置表'!D35="","",'【7-1】見・配置表'!D35)</f>
        <v/>
      </c>
      <c r="E35" s="420" t="str">
        <f>IF('【7-1】見・配置表'!E35="","",'【7-1】見・配置表'!E35)</f>
        <v/>
      </c>
      <c r="F35" s="453" t="str">
        <f>IF('【7-1】見・配置表'!F35="","",'【7-1】見・配置表'!F35)</f>
        <v/>
      </c>
      <c r="G35" s="1118" t="str">
        <f>IF('【7-1】見・配置表'!G35="","",'【7-1】見・配置表'!G35)</f>
        <v/>
      </c>
      <c r="H35" s="1119"/>
      <c r="J35" s="1117">
        <f t="shared" si="2"/>
        <v>21</v>
      </c>
      <c r="K35" s="1117" t="str">
        <f t="shared" si="3"/>
        <v/>
      </c>
      <c r="L35" s="419" t="str">
        <f>IF('【7-1】見・配置表'!L35="","",'【7-1】見・配置表'!L35)</f>
        <v/>
      </c>
      <c r="M35" s="420" t="str">
        <f>IF('【7-1】見・配置表'!M35="","",'【7-1】見・配置表'!M35)</f>
        <v/>
      </c>
      <c r="N35" s="453" t="str">
        <f>IF('【7-1】見・配置表'!N35="","",'【7-1】見・配置表'!N35)</f>
        <v/>
      </c>
      <c r="O35" s="1118" t="str">
        <f>IF('【7-1】見・配置表'!O35="","",'【7-1】見・配置表'!O35)</f>
        <v/>
      </c>
      <c r="P35" s="1119"/>
    </row>
    <row r="36" spans="2:16" ht="16.5" customHeight="1">
      <c r="B36" s="1117">
        <f t="shared" si="0"/>
        <v>22</v>
      </c>
      <c r="C36" s="1117" t="str">
        <f t="shared" si="1"/>
        <v/>
      </c>
      <c r="D36" s="419" t="str">
        <f>IF('【7-1】見・配置表'!D36="","",'【7-1】見・配置表'!D36)</f>
        <v/>
      </c>
      <c r="E36" s="420" t="str">
        <f>IF('【7-1】見・配置表'!E36="","",'【7-1】見・配置表'!E36)</f>
        <v/>
      </c>
      <c r="F36" s="453" t="str">
        <f>IF('【7-1】見・配置表'!F36="","",'【7-1】見・配置表'!F36)</f>
        <v/>
      </c>
      <c r="G36" s="1118" t="str">
        <f>IF('【7-1】見・配置表'!G36="","",'【7-1】見・配置表'!G36)</f>
        <v/>
      </c>
      <c r="H36" s="1119"/>
      <c r="J36" s="1117">
        <f t="shared" si="2"/>
        <v>22</v>
      </c>
      <c r="K36" s="1117" t="str">
        <f t="shared" si="3"/>
        <v/>
      </c>
      <c r="L36" s="419" t="str">
        <f>IF('【7-1】見・配置表'!L36="","",'【7-1】見・配置表'!L36)</f>
        <v/>
      </c>
      <c r="M36" s="420" t="str">
        <f>IF('【7-1】見・配置表'!M36="","",'【7-1】見・配置表'!M36)</f>
        <v/>
      </c>
      <c r="N36" s="453" t="str">
        <f>IF('【7-1】見・配置表'!N36="","",'【7-1】見・配置表'!N36)</f>
        <v/>
      </c>
      <c r="O36" s="1118" t="str">
        <f>IF('【7-1】見・配置表'!O36="","",'【7-1】見・配置表'!O36)</f>
        <v/>
      </c>
      <c r="P36" s="1119"/>
    </row>
    <row r="37" spans="2:16" ht="16.5" customHeight="1">
      <c r="B37" s="1117">
        <f t="shared" si="0"/>
        <v>23</v>
      </c>
      <c r="C37" s="1117" t="str">
        <f t="shared" si="1"/>
        <v/>
      </c>
      <c r="D37" s="419" t="str">
        <f>IF('【7-1】見・配置表'!D37="","",'【7-1】見・配置表'!D37)</f>
        <v/>
      </c>
      <c r="E37" s="420" t="str">
        <f>IF('【7-1】見・配置表'!E37="","",'【7-1】見・配置表'!E37)</f>
        <v/>
      </c>
      <c r="F37" s="453" t="str">
        <f>IF('【7-1】見・配置表'!F37="","",'【7-1】見・配置表'!F37)</f>
        <v/>
      </c>
      <c r="G37" s="1118" t="str">
        <f>IF('【7-1】見・配置表'!G37="","",'【7-1】見・配置表'!G37)</f>
        <v/>
      </c>
      <c r="H37" s="1119"/>
      <c r="J37" s="1117">
        <f t="shared" si="2"/>
        <v>23</v>
      </c>
      <c r="K37" s="1117" t="str">
        <f t="shared" si="3"/>
        <v/>
      </c>
      <c r="L37" s="419" t="str">
        <f>IF('【7-1】見・配置表'!L37="","",'【7-1】見・配置表'!L37)</f>
        <v/>
      </c>
      <c r="M37" s="420" t="str">
        <f>IF('【7-1】見・配置表'!M37="","",'【7-1】見・配置表'!M37)</f>
        <v/>
      </c>
      <c r="N37" s="453" t="str">
        <f>IF('【7-1】見・配置表'!N37="","",'【7-1】見・配置表'!N37)</f>
        <v/>
      </c>
      <c r="O37" s="1118" t="str">
        <f>IF('【7-1】見・配置表'!O37="","",'【7-1】見・配置表'!O37)</f>
        <v/>
      </c>
      <c r="P37" s="1119"/>
    </row>
    <row r="38" spans="2:16" ht="16.5" customHeight="1">
      <c r="B38" s="1117">
        <f t="shared" si="0"/>
        <v>24</v>
      </c>
      <c r="C38" s="1117" t="str">
        <f t="shared" si="1"/>
        <v/>
      </c>
      <c r="D38" s="419" t="str">
        <f>IF('【7-1】見・配置表'!D38="","",'【7-1】見・配置表'!D38)</f>
        <v/>
      </c>
      <c r="E38" s="420" t="str">
        <f>IF('【7-1】見・配置表'!E38="","",'【7-1】見・配置表'!E38)</f>
        <v/>
      </c>
      <c r="F38" s="453" t="str">
        <f>IF('【7-1】見・配置表'!F38="","",'【7-1】見・配置表'!F38)</f>
        <v/>
      </c>
      <c r="G38" s="1118" t="str">
        <f>IF('【7-1】見・配置表'!G38="","",'【7-1】見・配置表'!G38)</f>
        <v/>
      </c>
      <c r="H38" s="1119"/>
      <c r="J38" s="1117">
        <f t="shared" si="2"/>
        <v>24</v>
      </c>
      <c r="K38" s="1117" t="str">
        <f t="shared" si="3"/>
        <v/>
      </c>
      <c r="L38" s="419" t="str">
        <f>IF('【7-1】見・配置表'!L38="","",'【7-1】見・配置表'!L38)</f>
        <v/>
      </c>
      <c r="M38" s="420" t="str">
        <f>IF('【7-1】見・配置表'!M38="","",'【7-1】見・配置表'!M38)</f>
        <v/>
      </c>
      <c r="N38" s="453" t="str">
        <f>IF('【7-1】見・配置表'!N38="","",'【7-1】見・配置表'!N38)</f>
        <v/>
      </c>
      <c r="O38" s="1118" t="str">
        <f>IF('【7-1】見・配置表'!O38="","",'【7-1】見・配置表'!O38)</f>
        <v/>
      </c>
      <c r="P38" s="1119"/>
    </row>
    <row r="39" spans="2:16" ht="16.5" customHeight="1">
      <c r="B39" s="1117">
        <f t="shared" si="0"/>
        <v>25</v>
      </c>
      <c r="C39" s="1117" t="str">
        <f t="shared" si="1"/>
        <v/>
      </c>
      <c r="D39" s="419" t="str">
        <f>IF('【7-1】見・配置表'!D39="","",'【7-1】見・配置表'!D39)</f>
        <v/>
      </c>
      <c r="E39" s="420" t="str">
        <f>IF('【7-1】見・配置表'!E39="","",'【7-1】見・配置表'!E39)</f>
        <v/>
      </c>
      <c r="F39" s="453" t="str">
        <f>IF('【7-1】見・配置表'!F39="","",'【7-1】見・配置表'!F39)</f>
        <v/>
      </c>
      <c r="G39" s="1118" t="str">
        <f>IF('【7-1】見・配置表'!G39="","",'【7-1】見・配置表'!G39)</f>
        <v/>
      </c>
      <c r="H39" s="1119"/>
      <c r="J39" s="1117">
        <f t="shared" si="2"/>
        <v>25</v>
      </c>
      <c r="K39" s="1117" t="str">
        <f t="shared" si="3"/>
        <v/>
      </c>
      <c r="L39" s="419" t="str">
        <f>IF('【7-1】見・配置表'!L39="","",'【7-1】見・配置表'!L39)</f>
        <v/>
      </c>
      <c r="M39" s="420" t="str">
        <f>IF('【7-1】見・配置表'!M39="","",'【7-1】見・配置表'!M39)</f>
        <v/>
      </c>
      <c r="N39" s="453" t="str">
        <f>IF('【7-1】見・配置表'!N39="","",'【7-1】見・配置表'!N39)</f>
        <v/>
      </c>
      <c r="O39" s="1118" t="str">
        <f>IF('【7-1】見・配置表'!O39="","",'【7-1】見・配置表'!O39)</f>
        <v/>
      </c>
      <c r="P39" s="1119"/>
    </row>
    <row r="40" spans="2:16" ht="16.5" customHeight="1">
      <c r="B40" s="1117">
        <f t="shared" si="0"/>
        <v>26</v>
      </c>
      <c r="C40" s="1117" t="str">
        <f t="shared" si="1"/>
        <v/>
      </c>
      <c r="D40" s="419" t="str">
        <f>IF('【7-1】見・配置表'!D40="","",'【7-1】見・配置表'!D40)</f>
        <v/>
      </c>
      <c r="E40" s="420" t="str">
        <f>IF('【7-1】見・配置表'!E40="","",'【7-1】見・配置表'!E40)</f>
        <v/>
      </c>
      <c r="F40" s="453" t="str">
        <f>IF('【7-1】見・配置表'!F40="","",'【7-1】見・配置表'!F40)</f>
        <v/>
      </c>
      <c r="G40" s="1118" t="str">
        <f>IF('【7-1】見・配置表'!G40="","",'【7-1】見・配置表'!G40)</f>
        <v/>
      </c>
      <c r="H40" s="1119"/>
      <c r="J40" s="1117">
        <f t="shared" si="2"/>
        <v>26</v>
      </c>
      <c r="K40" s="1117" t="str">
        <f t="shared" si="3"/>
        <v/>
      </c>
      <c r="L40" s="419" t="str">
        <f>IF('【7-1】見・配置表'!L40="","",'【7-1】見・配置表'!L40)</f>
        <v/>
      </c>
      <c r="M40" s="420" t="str">
        <f>IF('【7-1】見・配置表'!M40="","",'【7-1】見・配置表'!M40)</f>
        <v/>
      </c>
      <c r="N40" s="453" t="str">
        <f>IF('【7-1】見・配置表'!N40="","",'【7-1】見・配置表'!N40)</f>
        <v/>
      </c>
      <c r="O40" s="1118" t="str">
        <f>IF('【7-1】見・配置表'!O40="","",'【7-1】見・配置表'!O40)</f>
        <v/>
      </c>
      <c r="P40" s="1119"/>
    </row>
    <row r="41" spans="2:16" ht="16.5" customHeight="1">
      <c r="B41" s="1117">
        <f t="shared" si="0"/>
        <v>27</v>
      </c>
      <c r="C41" s="1117" t="str">
        <f t="shared" si="1"/>
        <v/>
      </c>
      <c r="D41" s="419" t="str">
        <f>IF('【7-1】見・配置表'!D41="","",'【7-1】見・配置表'!D41)</f>
        <v/>
      </c>
      <c r="E41" s="420" t="str">
        <f>IF('【7-1】見・配置表'!E41="","",'【7-1】見・配置表'!E41)</f>
        <v/>
      </c>
      <c r="F41" s="453" t="str">
        <f>IF('【7-1】見・配置表'!F41="","",'【7-1】見・配置表'!F41)</f>
        <v/>
      </c>
      <c r="G41" s="1118" t="str">
        <f>IF('【7-1】見・配置表'!G41="","",'【7-1】見・配置表'!G41)</f>
        <v/>
      </c>
      <c r="H41" s="1119"/>
      <c r="J41" s="1117">
        <f t="shared" si="2"/>
        <v>27</v>
      </c>
      <c r="K41" s="1117" t="str">
        <f t="shared" si="3"/>
        <v/>
      </c>
      <c r="L41" s="419" t="str">
        <f>IF('【7-1】見・配置表'!L41="","",'【7-1】見・配置表'!L41)</f>
        <v/>
      </c>
      <c r="M41" s="420" t="str">
        <f>IF('【7-1】見・配置表'!M41="","",'【7-1】見・配置表'!M41)</f>
        <v/>
      </c>
      <c r="N41" s="453" t="str">
        <f>IF('【7-1】見・配置表'!N41="","",'【7-1】見・配置表'!N41)</f>
        <v/>
      </c>
      <c r="O41" s="1118" t="str">
        <f>IF('【7-1】見・配置表'!O41="","",'【7-1】見・配置表'!O41)</f>
        <v/>
      </c>
      <c r="P41" s="1119"/>
    </row>
    <row r="42" spans="2:16" ht="16.5" customHeight="1">
      <c r="B42" s="1117">
        <f t="shared" si="0"/>
        <v>28</v>
      </c>
      <c r="C42" s="1117" t="str">
        <f t="shared" si="1"/>
        <v/>
      </c>
      <c r="D42" s="419" t="str">
        <f>IF('【7-1】見・配置表'!D42="","",'【7-1】見・配置表'!D42)</f>
        <v/>
      </c>
      <c r="E42" s="420" t="str">
        <f>IF('【7-1】見・配置表'!E42="","",'【7-1】見・配置表'!E42)</f>
        <v/>
      </c>
      <c r="F42" s="453" t="str">
        <f>IF('【7-1】見・配置表'!F42="","",'【7-1】見・配置表'!F42)</f>
        <v/>
      </c>
      <c r="G42" s="1118" t="str">
        <f>IF('【7-1】見・配置表'!G42="","",'【7-1】見・配置表'!G42)</f>
        <v/>
      </c>
      <c r="H42" s="1119"/>
      <c r="J42" s="1117">
        <f t="shared" si="2"/>
        <v>28</v>
      </c>
      <c r="K42" s="1117" t="str">
        <f t="shared" si="3"/>
        <v/>
      </c>
      <c r="L42" s="419" t="str">
        <f>IF('【7-1】見・配置表'!L42="","",'【7-1】見・配置表'!L42)</f>
        <v/>
      </c>
      <c r="M42" s="420" t="str">
        <f>IF('【7-1】見・配置表'!M42="","",'【7-1】見・配置表'!M42)</f>
        <v/>
      </c>
      <c r="N42" s="453" t="str">
        <f>IF('【7-1】見・配置表'!N42="","",'【7-1】見・配置表'!N42)</f>
        <v/>
      </c>
      <c r="O42" s="1118" t="str">
        <f>IF('【7-1】見・配置表'!O42="","",'【7-1】見・配置表'!O42)</f>
        <v/>
      </c>
      <c r="P42" s="1119"/>
    </row>
    <row r="43" spans="2:16" ht="16.5" customHeight="1">
      <c r="B43" s="1117">
        <f t="shared" si="0"/>
        <v>29</v>
      </c>
      <c r="C43" s="1117" t="str">
        <f t="shared" si="1"/>
        <v/>
      </c>
      <c r="D43" s="419" t="str">
        <f>IF('【7-1】見・配置表'!D43="","",'【7-1】見・配置表'!D43)</f>
        <v/>
      </c>
      <c r="E43" s="420" t="str">
        <f>IF('【7-1】見・配置表'!E43="","",'【7-1】見・配置表'!E43)</f>
        <v/>
      </c>
      <c r="F43" s="453" t="str">
        <f>IF('【7-1】見・配置表'!F43="","",'【7-1】見・配置表'!F43)</f>
        <v/>
      </c>
      <c r="G43" s="1118" t="str">
        <f>IF('【7-1】見・配置表'!G43="","",'【7-1】見・配置表'!G43)</f>
        <v/>
      </c>
      <c r="H43" s="1119"/>
      <c r="J43" s="1117">
        <f t="shared" si="2"/>
        <v>29</v>
      </c>
      <c r="K43" s="1117" t="str">
        <f t="shared" si="3"/>
        <v/>
      </c>
      <c r="L43" s="419" t="str">
        <f>IF('【7-1】見・配置表'!L43="","",'【7-1】見・配置表'!L43)</f>
        <v/>
      </c>
      <c r="M43" s="420" t="str">
        <f>IF('【7-1】見・配置表'!M43="","",'【7-1】見・配置表'!M43)</f>
        <v/>
      </c>
      <c r="N43" s="453" t="str">
        <f>IF('【7-1】見・配置表'!N43="","",'【7-1】見・配置表'!N43)</f>
        <v/>
      </c>
      <c r="O43" s="1118" t="str">
        <f>IF('【7-1】見・配置表'!O43="","",'【7-1】見・配置表'!O43)</f>
        <v/>
      </c>
      <c r="P43" s="1119"/>
    </row>
    <row r="44" spans="2:16" ht="16.5" customHeight="1">
      <c r="B44" s="1117">
        <f t="shared" si="0"/>
        <v>30</v>
      </c>
      <c r="C44" s="1117" t="str">
        <f t="shared" si="1"/>
        <v/>
      </c>
      <c r="D44" s="419" t="str">
        <f>IF('【7-1】見・配置表'!D44="","",'【7-1】見・配置表'!D44)</f>
        <v/>
      </c>
      <c r="E44" s="420" t="str">
        <f>IF('【7-1】見・配置表'!E44="","",'【7-1】見・配置表'!E44)</f>
        <v/>
      </c>
      <c r="F44" s="453" t="str">
        <f>IF('【7-1】見・配置表'!F44="","",'【7-1】見・配置表'!F44)</f>
        <v/>
      </c>
      <c r="G44" s="1118" t="str">
        <f>IF('【7-1】見・配置表'!G44="","",'【7-1】見・配置表'!G44)</f>
        <v/>
      </c>
      <c r="H44" s="1119"/>
      <c r="J44" s="1117">
        <f t="shared" si="2"/>
        <v>30</v>
      </c>
      <c r="K44" s="1117" t="str">
        <f t="shared" si="3"/>
        <v/>
      </c>
      <c r="L44" s="419" t="str">
        <f>IF('【7-1】見・配置表'!L44="","",'【7-1】見・配置表'!L44)</f>
        <v/>
      </c>
      <c r="M44" s="420" t="str">
        <f>IF('【7-1】見・配置表'!M44="","",'【7-1】見・配置表'!M44)</f>
        <v/>
      </c>
      <c r="N44" s="453" t="str">
        <f>IF('【7-1】見・配置表'!N44="","",'【7-1】見・配置表'!N44)</f>
        <v/>
      </c>
      <c r="O44" s="1118" t="str">
        <f>IF('【7-1】見・配置表'!O44="","",'【7-1】見・配置表'!O44)</f>
        <v/>
      </c>
      <c r="P44" s="1119"/>
    </row>
    <row r="45" spans="2:16" ht="16.5" customHeight="1">
      <c r="B45" s="1117">
        <f t="shared" si="0"/>
        <v>31</v>
      </c>
      <c r="C45" s="1117" t="str">
        <f t="shared" si="1"/>
        <v/>
      </c>
      <c r="D45" s="419" t="str">
        <f>IF('【7-1】見・配置表'!D45="","",'【7-1】見・配置表'!D45)</f>
        <v/>
      </c>
      <c r="E45" s="420" t="str">
        <f>IF('【7-1】見・配置表'!E45="","",'【7-1】見・配置表'!E45)</f>
        <v/>
      </c>
      <c r="F45" s="453" t="str">
        <f>IF('【7-1】見・配置表'!F45="","",'【7-1】見・配置表'!F45)</f>
        <v/>
      </c>
      <c r="G45" s="1118" t="str">
        <f>IF('【7-1】見・配置表'!G45="","",'【7-1】見・配置表'!G45)</f>
        <v/>
      </c>
      <c r="H45" s="1119"/>
      <c r="J45" s="1117">
        <f t="shared" si="2"/>
        <v>31</v>
      </c>
      <c r="K45" s="1117" t="str">
        <f t="shared" si="3"/>
        <v/>
      </c>
      <c r="L45" s="419" t="str">
        <f>IF('【7-1】見・配置表'!L45="","",'【7-1】見・配置表'!L45)</f>
        <v/>
      </c>
      <c r="M45" s="420" t="str">
        <f>IF('【7-1】見・配置表'!M45="","",'【7-1】見・配置表'!M45)</f>
        <v/>
      </c>
      <c r="N45" s="453" t="str">
        <f>IF('【7-1】見・配置表'!N45="","",'【7-1】見・配置表'!N45)</f>
        <v/>
      </c>
      <c r="O45" s="1118" t="str">
        <f>IF('【7-1】見・配置表'!O45="","",'【7-1】見・配置表'!O45)</f>
        <v/>
      </c>
      <c r="P45" s="1119"/>
    </row>
    <row r="46" spans="2:16" ht="16.5" customHeight="1">
      <c r="B46" s="1117">
        <f t="shared" si="0"/>
        <v>32</v>
      </c>
      <c r="C46" s="1117" t="str">
        <f t="shared" si="1"/>
        <v/>
      </c>
      <c r="D46" s="419" t="str">
        <f>IF('【7-1】見・配置表'!D46="","",'【7-1】見・配置表'!D46)</f>
        <v/>
      </c>
      <c r="E46" s="420" t="str">
        <f>IF('【7-1】見・配置表'!E46="","",'【7-1】見・配置表'!E46)</f>
        <v/>
      </c>
      <c r="F46" s="453" t="str">
        <f>IF('【7-1】見・配置表'!F46="","",'【7-1】見・配置表'!F46)</f>
        <v/>
      </c>
      <c r="G46" s="1118" t="str">
        <f>IF('【7-1】見・配置表'!G46="","",'【7-1】見・配置表'!G46)</f>
        <v/>
      </c>
      <c r="H46" s="1119"/>
      <c r="J46" s="1117">
        <f t="shared" si="2"/>
        <v>32</v>
      </c>
      <c r="K46" s="1117" t="str">
        <f t="shared" si="3"/>
        <v/>
      </c>
      <c r="L46" s="419" t="str">
        <f>IF('【7-1】見・配置表'!L46="","",'【7-1】見・配置表'!L46)</f>
        <v/>
      </c>
      <c r="M46" s="420" t="str">
        <f>IF('【7-1】見・配置表'!M46="","",'【7-1】見・配置表'!M46)</f>
        <v/>
      </c>
      <c r="N46" s="453" t="str">
        <f>IF('【7-1】見・配置表'!N46="","",'【7-1】見・配置表'!N46)</f>
        <v/>
      </c>
      <c r="O46" s="1118" t="str">
        <f>IF('【7-1】見・配置表'!O46="","",'【7-1】見・配置表'!O46)</f>
        <v/>
      </c>
      <c r="P46" s="1119"/>
    </row>
    <row r="47" spans="2:16" ht="16.5" customHeight="1">
      <c r="B47" s="1117">
        <f t="shared" si="0"/>
        <v>33</v>
      </c>
      <c r="C47" s="1117" t="str">
        <f t="shared" si="1"/>
        <v/>
      </c>
      <c r="D47" s="419" t="str">
        <f>IF('【7-1】見・配置表'!D47="","",'【7-1】見・配置表'!D47)</f>
        <v/>
      </c>
      <c r="E47" s="420" t="str">
        <f>IF('【7-1】見・配置表'!E47="","",'【7-1】見・配置表'!E47)</f>
        <v/>
      </c>
      <c r="F47" s="453" t="str">
        <f>IF('【7-1】見・配置表'!F47="","",'【7-1】見・配置表'!F47)</f>
        <v/>
      </c>
      <c r="G47" s="1118" t="str">
        <f>IF('【7-1】見・配置表'!G47="","",'【7-1】見・配置表'!G47)</f>
        <v/>
      </c>
      <c r="H47" s="1119"/>
      <c r="J47" s="1117">
        <f t="shared" si="2"/>
        <v>33</v>
      </c>
      <c r="K47" s="1117" t="str">
        <f t="shared" si="3"/>
        <v/>
      </c>
      <c r="L47" s="419" t="str">
        <f>IF('【7-1】見・配置表'!L47="","",'【7-1】見・配置表'!L47)</f>
        <v/>
      </c>
      <c r="M47" s="420" t="str">
        <f>IF('【7-1】見・配置表'!M47="","",'【7-1】見・配置表'!M47)</f>
        <v/>
      </c>
      <c r="N47" s="453" t="str">
        <f>IF('【7-1】見・配置表'!N47="","",'【7-1】見・配置表'!N47)</f>
        <v/>
      </c>
      <c r="O47" s="1118" t="str">
        <f>IF('【7-1】見・配置表'!O47="","",'【7-1】見・配置表'!O47)</f>
        <v/>
      </c>
      <c r="P47" s="1119"/>
    </row>
    <row r="48" spans="2:16" ht="16.5" customHeight="1">
      <c r="B48" s="1117">
        <f t="shared" si="0"/>
        <v>34</v>
      </c>
      <c r="C48" s="1117" t="str">
        <f t="shared" si="1"/>
        <v/>
      </c>
      <c r="D48" s="419" t="str">
        <f>IF('【7-1】見・配置表'!D48="","",'【7-1】見・配置表'!D48)</f>
        <v/>
      </c>
      <c r="E48" s="420" t="str">
        <f>IF('【7-1】見・配置表'!E48="","",'【7-1】見・配置表'!E48)</f>
        <v/>
      </c>
      <c r="F48" s="453" t="str">
        <f>IF('【7-1】見・配置表'!F48="","",'【7-1】見・配置表'!F48)</f>
        <v/>
      </c>
      <c r="G48" s="1118" t="str">
        <f>IF('【7-1】見・配置表'!G48="","",'【7-1】見・配置表'!G48)</f>
        <v/>
      </c>
      <c r="H48" s="1119"/>
      <c r="J48" s="1117">
        <f t="shared" si="2"/>
        <v>34</v>
      </c>
      <c r="K48" s="1117" t="str">
        <f t="shared" si="3"/>
        <v/>
      </c>
      <c r="L48" s="419" t="str">
        <f>IF('【7-1】見・配置表'!L48="","",'【7-1】見・配置表'!L48)</f>
        <v/>
      </c>
      <c r="M48" s="420" t="str">
        <f>IF('【7-1】見・配置表'!M48="","",'【7-1】見・配置表'!M48)</f>
        <v/>
      </c>
      <c r="N48" s="453" t="str">
        <f>IF('【7-1】見・配置表'!N48="","",'【7-1】見・配置表'!N48)</f>
        <v/>
      </c>
      <c r="O48" s="1118" t="str">
        <f>IF('【7-1】見・配置表'!O48="","",'【7-1】見・配置表'!O48)</f>
        <v/>
      </c>
      <c r="P48" s="1119"/>
    </row>
    <row r="49" spans="2:16" ht="16.5" customHeight="1">
      <c r="B49" s="1117">
        <f t="shared" si="0"/>
        <v>35</v>
      </c>
      <c r="C49" s="1117" t="str">
        <f t="shared" si="1"/>
        <v/>
      </c>
      <c r="D49" s="419" t="str">
        <f>IF('【7-1】見・配置表'!D49="","",'【7-1】見・配置表'!D49)</f>
        <v/>
      </c>
      <c r="E49" s="420" t="str">
        <f>IF('【7-1】見・配置表'!E49="","",'【7-1】見・配置表'!E49)</f>
        <v/>
      </c>
      <c r="F49" s="453" t="str">
        <f>IF('【7-1】見・配置表'!F49="","",'【7-1】見・配置表'!F49)</f>
        <v/>
      </c>
      <c r="G49" s="1118" t="str">
        <f>IF('【7-1】見・配置表'!G49="","",'【7-1】見・配置表'!G49)</f>
        <v/>
      </c>
      <c r="H49" s="1119"/>
      <c r="J49" s="1117">
        <f t="shared" si="2"/>
        <v>35</v>
      </c>
      <c r="K49" s="1117" t="str">
        <f t="shared" si="3"/>
        <v/>
      </c>
      <c r="L49" s="419" t="str">
        <f>IF('【7-1】見・配置表'!L49="","",'【7-1】見・配置表'!L49)</f>
        <v/>
      </c>
      <c r="M49" s="420" t="str">
        <f>IF('【7-1】見・配置表'!M49="","",'【7-1】見・配置表'!M49)</f>
        <v/>
      </c>
      <c r="N49" s="453" t="str">
        <f>IF('【7-1】見・配置表'!N49="","",'【7-1】見・配置表'!N49)</f>
        <v/>
      </c>
      <c r="O49" s="1118" t="str">
        <f>IF('【7-1】見・配置表'!O49="","",'【7-1】見・配置表'!O49)</f>
        <v/>
      </c>
      <c r="P49" s="1119"/>
    </row>
    <row r="50" spans="2:16" ht="16.5" customHeight="1">
      <c r="B50" s="1117">
        <f t="shared" si="0"/>
        <v>36</v>
      </c>
      <c r="C50" s="1117" t="str">
        <f t="shared" si="1"/>
        <v/>
      </c>
      <c r="D50" s="419" t="str">
        <f>IF('【7-1】見・配置表'!D50="","",'【7-1】見・配置表'!D50)</f>
        <v/>
      </c>
      <c r="E50" s="420" t="str">
        <f>IF('【7-1】見・配置表'!E50="","",'【7-1】見・配置表'!E50)</f>
        <v/>
      </c>
      <c r="F50" s="453" t="str">
        <f>IF('【7-1】見・配置表'!F50="","",'【7-1】見・配置表'!F50)</f>
        <v/>
      </c>
      <c r="G50" s="1118" t="str">
        <f>IF('【7-1】見・配置表'!G50="","",'【7-1】見・配置表'!G50)</f>
        <v/>
      </c>
      <c r="H50" s="1119"/>
      <c r="J50" s="1117">
        <f t="shared" si="2"/>
        <v>36</v>
      </c>
      <c r="K50" s="1117" t="str">
        <f t="shared" si="3"/>
        <v/>
      </c>
      <c r="L50" s="419" t="str">
        <f>IF('【7-1】見・配置表'!L50="","",'【7-1】見・配置表'!L50)</f>
        <v/>
      </c>
      <c r="M50" s="420" t="str">
        <f>IF('【7-1】見・配置表'!M50="","",'【7-1】見・配置表'!M50)</f>
        <v/>
      </c>
      <c r="N50" s="453" t="str">
        <f>IF('【7-1】見・配置表'!N50="","",'【7-1】見・配置表'!N50)</f>
        <v/>
      </c>
      <c r="O50" s="1118" t="str">
        <f>IF('【7-1】見・配置表'!O50="","",'【7-1】見・配置表'!O50)</f>
        <v/>
      </c>
      <c r="P50" s="1119"/>
    </row>
    <row r="51" spans="2:16" ht="16.5" customHeight="1">
      <c r="B51" s="1117">
        <f t="shared" si="0"/>
        <v>37</v>
      </c>
      <c r="C51" s="1117" t="str">
        <f t="shared" si="1"/>
        <v/>
      </c>
      <c r="D51" s="419" t="str">
        <f>IF('【7-1】見・配置表'!D51="","",'【7-1】見・配置表'!D51)</f>
        <v/>
      </c>
      <c r="E51" s="420" t="str">
        <f>IF('【7-1】見・配置表'!E51="","",'【7-1】見・配置表'!E51)</f>
        <v/>
      </c>
      <c r="F51" s="453" t="str">
        <f>IF('【7-1】見・配置表'!F51="","",'【7-1】見・配置表'!F51)</f>
        <v/>
      </c>
      <c r="G51" s="1118" t="str">
        <f>IF('【7-1】見・配置表'!G51="","",'【7-1】見・配置表'!G51)</f>
        <v/>
      </c>
      <c r="H51" s="1119"/>
      <c r="J51" s="1117">
        <f t="shared" si="2"/>
        <v>37</v>
      </c>
      <c r="K51" s="1117" t="str">
        <f t="shared" si="3"/>
        <v/>
      </c>
      <c r="L51" s="419" t="str">
        <f>IF('【7-1】見・配置表'!L51="","",'【7-1】見・配置表'!L51)</f>
        <v/>
      </c>
      <c r="M51" s="420" t="str">
        <f>IF('【7-1】見・配置表'!M51="","",'【7-1】見・配置表'!M51)</f>
        <v/>
      </c>
      <c r="N51" s="453" t="str">
        <f>IF('【7-1】見・配置表'!N51="","",'【7-1】見・配置表'!N51)</f>
        <v/>
      </c>
      <c r="O51" s="1118" t="str">
        <f>IF('【7-1】見・配置表'!O51="","",'【7-1】見・配置表'!O51)</f>
        <v/>
      </c>
      <c r="P51" s="1119"/>
    </row>
    <row r="52" spans="2:16" ht="16.5" customHeight="1">
      <c r="B52" s="1117">
        <f t="shared" si="0"/>
        <v>38</v>
      </c>
      <c r="C52" s="1117" t="str">
        <f t="shared" si="1"/>
        <v/>
      </c>
      <c r="D52" s="419" t="str">
        <f>IF('【7-1】見・配置表'!D52="","",'【7-1】見・配置表'!D52)</f>
        <v/>
      </c>
      <c r="E52" s="420" t="str">
        <f>IF('【7-1】見・配置表'!E52="","",'【7-1】見・配置表'!E52)</f>
        <v/>
      </c>
      <c r="F52" s="453" t="str">
        <f>IF('【7-1】見・配置表'!F52="","",'【7-1】見・配置表'!F52)</f>
        <v/>
      </c>
      <c r="G52" s="1118" t="str">
        <f>IF('【7-1】見・配置表'!G52="","",'【7-1】見・配置表'!G52)</f>
        <v/>
      </c>
      <c r="H52" s="1119"/>
      <c r="J52" s="1117">
        <f t="shared" si="2"/>
        <v>38</v>
      </c>
      <c r="K52" s="1117" t="str">
        <f t="shared" si="3"/>
        <v/>
      </c>
      <c r="L52" s="419" t="str">
        <f>IF('【7-1】見・配置表'!L52="","",'【7-1】見・配置表'!L52)</f>
        <v/>
      </c>
      <c r="M52" s="420" t="str">
        <f>IF('【7-1】見・配置表'!M52="","",'【7-1】見・配置表'!M52)</f>
        <v/>
      </c>
      <c r="N52" s="453" t="str">
        <f>IF('【7-1】見・配置表'!N52="","",'【7-1】見・配置表'!N52)</f>
        <v/>
      </c>
      <c r="O52" s="1118" t="str">
        <f>IF('【7-1】見・配置表'!O52="","",'【7-1】見・配置表'!O52)</f>
        <v/>
      </c>
      <c r="P52" s="1119"/>
    </row>
    <row r="53" spans="2:16" ht="16.5" customHeight="1">
      <c r="B53" s="1117">
        <f t="shared" si="0"/>
        <v>39</v>
      </c>
      <c r="C53" s="1117" t="str">
        <f t="shared" si="1"/>
        <v/>
      </c>
      <c r="D53" s="419" t="str">
        <f>IF('【7-1】見・配置表'!D53="","",'【7-1】見・配置表'!D53)</f>
        <v/>
      </c>
      <c r="E53" s="420" t="str">
        <f>IF('【7-1】見・配置表'!E53="","",'【7-1】見・配置表'!E53)</f>
        <v/>
      </c>
      <c r="F53" s="453" t="str">
        <f>IF('【7-1】見・配置表'!F53="","",'【7-1】見・配置表'!F53)</f>
        <v/>
      </c>
      <c r="G53" s="1118" t="str">
        <f>IF('【7-1】見・配置表'!G53="","",'【7-1】見・配置表'!G53)</f>
        <v/>
      </c>
      <c r="H53" s="1119"/>
      <c r="J53" s="1117">
        <f t="shared" si="2"/>
        <v>39</v>
      </c>
      <c r="K53" s="1117" t="str">
        <f t="shared" si="3"/>
        <v/>
      </c>
      <c r="L53" s="419" t="str">
        <f>IF('【7-1】見・配置表'!L53="","",'【7-1】見・配置表'!L53)</f>
        <v/>
      </c>
      <c r="M53" s="420" t="str">
        <f>IF('【7-1】見・配置表'!M53="","",'【7-1】見・配置表'!M53)</f>
        <v/>
      </c>
      <c r="N53" s="453" t="str">
        <f>IF('【7-1】見・配置表'!N53="","",'【7-1】見・配置表'!N53)</f>
        <v/>
      </c>
      <c r="O53" s="1118" t="str">
        <f>IF('【7-1】見・配置表'!O53="","",'【7-1】見・配置表'!O53)</f>
        <v/>
      </c>
      <c r="P53" s="1119"/>
    </row>
    <row r="54" spans="2:16" ht="16.5" customHeight="1">
      <c r="B54" s="1117">
        <f t="shared" si="0"/>
        <v>40</v>
      </c>
      <c r="C54" s="1117" t="str">
        <f t="shared" si="1"/>
        <v/>
      </c>
      <c r="D54" s="419" t="str">
        <f>IF('【7-1】見・配置表'!D54="","",'【7-1】見・配置表'!D54)</f>
        <v/>
      </c>
      <c r="E54" s="420" t="str">
        <f>IF('【7-1】見・配置表'!E54="","",'【7-1】見・配置表'!E54)</f>
        <v/>
      </c>
      <c r="F54" s="453" t="str">
        <f>IF('【7-1】見・配置表'!F54="","",'【7-1】見・配置表'!F54)</f>
        <v/>
      </c>
      <c r="G54" s="1118" t="str">
        <f>IF('【7-1】見・配置表'!G54="","",'【7-1】見・配置表'!G54)</f>
        <v/>
      </c>
      <c r="H54" s="1119"/>
      <c r="J54" s="1117">
        <f t="shared" si="2"/>
        <v>40</v>
      </c>
      <c r="K54" s="1117" t="str">
        <f t="shared" si="3"/>
        <v/>
      </c>
      <c r="L54" s="419" t="str">
        <f>IF('【7-1】見・配置表'!L54="","",'【7-1】見・配置表'!L54)</f>
        <v/>
      </c>
      <c r="M54" s="420" t="str">
        <f>IF('【7-1】見・配置表'!M54="","",'【7-1】見・配置表'!M54)</f>
        <v/>
      </c>
      <c r="N54" s="453" t="str">
        <f>IF('【7-1】見・配置表'!N54="","",'【7-1】見・配置表'!N54)</f>
        <v/>
      </c>
      <c r="O54" s="1118" t="str">
        <f>IF('【7-1】見・配置表'!O54="","",'【7-1】見・配置表'!O54)</f>
        <v/>
      </c>
      <c r="P54" s="1119"/>
    </row>
    <row r="55" spans="2:16" ht="16.5" customHeight="1">
      <c r="B55" s="1117">
        <f t="shared" si="0"/>
        <v>41</v>
      </c>
      <c r="C55" s="1117" t="str">
        <f t="shared" si="1"/>
        <v/>
      </c>
      <c r="D55" s="419" t="str">
        <f>IF('【7-1】見・配置表'!D55="","",'【7-1】見・配置表'!D55)</f>
        <v/>
      </c>
      <c r="E55" s="420" t="str">
        <f>IF('【7-1】見・配置表'!E55="","",'【7-1】見・配置表'!E55)</f>
        <v/>
      </c>
      <c r="F55" s="453" t="str">
        <f>IF('【7-1】見・配置表'!F55="","",'【7-1】見・配置表'!F55)</f>
        <v/>
      </c>
      <c r="G55" s="1118" t="str">
        <f>IF('【7-1】見・配置表'!G55="","",'【7-1】見・配置表'!G55)</f>
        <v/>
      </c>
      <c r="H55" s="1119"/>
      <c r="J55" s="1117">
        <f t="shared" si="2"/>
        <v>41</v>
      </c>
      <c r="K55" s="1117" t="str">
        <f t="shared" si="3"/>
        <v/>
      </c>
      <c r="L55" s="419" t="str">
        <f>IF('【7-1】見・配置表'!L55="","",'【7-1】見・配置表'!L55)</f>
        <v/>
      </c>
      <c r="M55" s="420" t="str">
        <f>IF('【7-1】見・配置表'!M55="","",'【7-1】見・配置表'!M55)</f>
        <v/>
      </c>
      <c r="N55" s="453" t="str">
        <f>IF('【7-1】見・配置表'!N55="","",'【7-1】見・配置表'!N55)</f>
        <v/>
      </c>
      <c r="O55" s="1118" t="str">
        <f>IF('【7-1】見・配置表'!O55="","",'【7-1】見・配置表'!O55)</f>
        <v/>
      </c>
      <c r="P55" s="1119"/>
    </row>
    <row r="56" spans="2:16" ht="16.5" customHeight="1">
      <c r="B56" s="1117">
        <f t="shared" si="0"/>
        <v>42</v>
      </c>
      <c r="C56" s="1117" t="str">
        <f t="shared" si="1"/>
        <v/>
      </c>
      <c r="D56" s="419" t="str">
        <f>IF('【7-1】見・配置表'!D56="","",'【7-1】見・配置表'!D56)</f>
        <v/>
      </c>
      <c r="E56" s="420" t="str">
        <f>IF('【7-1】見・配置表'!E56="","",'【7-1】見・配置表'!E56)</f>
        <v/>
      </c>
      <c r="F56" s="453" t="str">
        <f>IF('【7-1】見・配置表'!F56="","",'【7-1】見・配置表'!F56)</f>
        <v/>
      </c>
      <c r="G56" s="1118" t="str">
        <f>IF('【7-1】見・配置表'!G56="","",'【7-1】見・配置表'!G56)</f>
        <v/>
      </c>
      <c r="H56" s="1119"/>
      <c r="J56" s="1117">
        <f t="shared" si="2"/>
        <v>42</v>
      </c>
      <c r="K56" s="1117" t="str">
        <f t="shared" si="3"/>
        <v/>
      </c>
      <c r="L56" s="419" t="str">
        <f>IF('【7-1】見・配置表'!L56="","",'【7-1】見・配置表'!L56)</f>
        <v/>
      </c>
      <c r="M56" s="420" t="str">
        <f>IF('【7-1】見・配置表'!M56="","",'【7-1】見・配置表'!M56)</f>
        <v/>
      </c>
      <c r="N56" s="453" t="str">
        <f>IF('【7-1】見・配置表'!N56="","",'【7-1】見・配置表'!N56)</f>
        <v/>
      </c>
      <c r="O56" s="1118" t="str">
        <f>IF('【7-1】見・配置表'!O56="","",'【7-1】見・配置表'!O56)</f>
        <v/>
      </c>
      <c r="P56" s="1119"/>
    </row>
    <row r="57" spans="2:16" ht="16.5" customHeight="1">
      <c r="B57" s="1117">
        <f t="shared" si="0"/>
        <v>43</v>
      </c>
      <c r="C57" s="1117" t="str">
        <f t="shared" si="1"/>
        <v/>
      </c>
      <c r="D57" s="419" t="str">
        <f>IF('【7-1】見・配置表'!D57="","",'【7-1】見・配置表'!D57)</f>
        <v/>
      </c>
      <c r="E57" s="420" t="str">
        <f>IF('【7-1】見・配置表'!E57="","",'【7-1】見・配置表'!E57)</f>
        <v/>
      </c>
      <c r="F57" s="453" t="str">
        <f>IF('【7-1】見・配置表'!F57="","",'【7-1】見・配置表'!F57)</f>
        <v/>
      </c>
      <c r="G57" s="1118" t="str">
        <f>IF('【7-1】見・配置表'!G57="","",'【7-1】見・配置表'!G57)</f>
        <v/>
      </c>
      <c r="H57" s="1119"/>
      <c r="J57" s="1117">
        <f t="shared" si="2"/>
        <v>43</v>
      </c>
      <c r="K57" s="1117" t="str">
        <f t="shared" si="3"/>
        <v/>
      </c>
      <c r="L57" s="419" t="str">
        <f>IF('【7-1】見・配置表'!L57="","",'【7-1】見・配置表'!L57)</f>
        <v/>
      </c>
      <c r="M57" s="420" t="str">
        <f>IF('【7-1】見・配置表'!M57="","",'【7-1】見・配置表'!M57)</f>
        <v/>
      </c>
      <c r="N57" s="453" t="str">
        <f>IF('【7-1】見・配置表'!N57="","",'【7-1】見・配置表'!N57)</f>
        <v/>
      </c>
      <c r="O57" s="1118" t="str">
        <f>IF('【7-1】見・配置表'!O57="","",'【7-1】見・配置表'!O57)</f>
        <v/>
      </c>
      <c r="P57" s="1119"/>
    </row>
    <row r="58" spans="2:16" ht="16.5" customHeight="1">
      <c r="B58" s="1117">
        <f t="shared" si="0"/>
        <v>44</v>
      </c>
      <c r="C58" s="1117" t="str">
        <f t="shared" si="1"/>
        <v/>
      </c>
      <c r="D58" s="419" t="str">
        <f>IF('【7-1】見・配置表'!D58="","",'【7-1】見・配置表'!D58)</f>
        <v/>
      </c>
      <c r="E58" s="420" t="str">
        <f>IF('【7-1】見・配置表'!E58="","",'【7-1】見・配置表'!E58)</f>
        <v/>
      </c>
      <c r="F58" s="453" t="str">
        <f>IF('【7-1】見・配置表'!F58="","",'【7-1】見・配置表'!F58)</f>
        <v/>
      </c>
      <c r="G58" s="1118" t="str">
        <f>IF('【7-1】見・配置表'!G58="","",'【7-1】見・配置表'!G58)</f>
        <v/>
      </c>
      <c r="H58" s="1119"/>
      <c r="J58" s="1117">
        <f t="shared" si="2"/>
        <v>44</v>
      </c>
      <c r="K58" s="1117" t="str">
        <f t="shared" si="3"/>
        <v/>
      </c>
      <c r="L58" s="419" t="str">
        <f>IF('【7-1】見・配置表'!L58="","",'【7-1】見・配置表'!L58)</f>
        <v/>
      </c>
      <c r="M58" s="420" t="str">
        <f>IF('【7-1】見・配置表'!M58="","",'【7-1】見・配置表'!M58)</f>
        <v/>
      </c>
      <c r="N58" s="453" t="str">
        <f>IF('【7-1】見・配置表'!N58="","",'【7-1】見・配置表'!N58)</f>
        <v/>
      </c>
      <c r="O58" s="1118" t="str">
        <f>IF('【7-1】見・配置表'!O58="","",'【7-1】見・配置表'!O58)</f>
        <v/>
      </c>
      <c r="P58" s="1119"/>
    </row>
    <row r="59" spans="2:16" ht="16.5" customHeight="1">
      <c r="B59" s="1117">
        <f t="shared" si="0"/>
        <v>45</v>
      </c>
      <c r="C59" s="1117" t="str">
        <f t="shared" si="1"/>
        <v/>
      </c>
      <c r="D59" s="419" t="str">
        <f>IF('【7-1】見・配置表'!D59="","",'【7-1】見・配置表'!D59)</f>
        <v/>
      </c>
      <c r="E59" s="420" t="str">
        <f>IF('【7-1】見・配置表'!E59="","",'【7-1】見・配置表'!E59)</f>
        <v/>
      </c>
      <c r="F59" s="453" t="str">
        <f>IF('【7-1】見・配置表'!F59="","",'【7-1】見・配置表'!F59)</f>
        <v/>
      </c>
      <c r="G59" s="1118" t="str">
        <f>IF('【7-1】見・配置表'!G59="","",'【7-1】見・配置表'!G59)</f>
        <v/>
      </c>
      <c r="H59" s="1119"/>
      <c r="J59" s="1117">
        <f t="shared" si="2"/>
        <v>45</v>
      </c>
      <c r="K59" s="1117" t="str">
        <f t="shared" si="3"/>
        <v/>
      </c>
      <c r="L59" s="419" t="str">
        <f>IF('【7-1】見・配置表'!L59="","",'【7-1】見・配置表'!L59)</f>
        <v/>
      </c>
      <c r="M59" s="420" t="str">
        <f>IF('【7-1】見・配置表'!M59="","",'【7-1】見・配置表'!M59)</f>
        <v/>
      </c>
      <c r="N59" s="453" t="str">
        <f>IF('【7-1】見・配置表'!N59="","",'【7-1】見・配置表'!N59)</f>
        <v/>
      </c>
      <c r="O59" s="1118" t="str">
        <f>IF('【7-1】見・配置表'!O59="","",'【7-1】見・配置表'!O59)</f>
        <v/>
      </c>
      <c r="P59" s="1119"/>
    </row>
    <row r="60" spans="2:16" ht="16.5" customHeight="1">
      <c r="B60" s="1117">
        <f t="shared" si="0"/>
        <v>46</v>
      </c>
      <c r="C60" s="1117" t="str">
        <f t="shared" si="1"/>
        <v/>
      </c>
      <c r="D60" s="419" t="str">
        <f>IF('【7-1】見・配置表'!D60="","",'【7-1】見・配置表'!D60)</f>
        <v/>
      </c>
      <c r="E60" s="420" t="str">
        <f>IF('【7-1】見・配置表'!E60="","",'【7-1】見・配置表'!E60)</f>
        <v/>
      </c>
      <c r="F60" s="453" t="str">
        <f>IF('【7-1】見・配置表'!F60="","",'【7-1】見・配置表'!F60)</f>
        <v/>
      </c>
      <c r="G60" s="1118" t="str">
        <f>IF('【7-1】見・配置表'!G60="","",'【7-1】見・配置表'!G60)</f>
        <v/>
      </c>
      <c r="H60" s="1119"/>
      <c r="J60" s="1117">
        <f t="shared" si="2"/>
        <v>46</v>
      </c>
      <c r="K60" s="1117" t="str">
        <f t="shared" si="3"/>
        <v/>
      </c>
      <c r="L60" s="419" t="str">
        <f>IF('【7-1】見・配置表'!L60="","",'【7-1】見・配置表'!L60)</f>
        <v/>
      </c>
      <c r="M60" s="420" t="str">
        <f>IF('【7-1】見・配置表'!M60="","",'【7-1】見・配置表'!M60)</f>
        <v/>
      </c>
      <c r="N60" s="453" t="str">
        <f>IF('【7-1】見・配置表'!N60="","",'【7-1】見・配置表'!N60)</f>
        <v/>
      </c>
      <c r="O60" s="1118" t="str">
        <f>IF('【7-1】見・配置表'!O60="","",'【7-1】見・配置表'!O60)</f>
        <v/>
      </c>
      <c r="P60" s="1119"/>
    </row>
    <row r="61" spans="2:16" ht="16.5" customHeight="1">
      <c r="B61" s="1117">
        <f t="shared" si="0"/>
        <v>47</v>
      </c>
      <c r="C61" s="1117" t="str">
        <f t="shared" si="1"/>
        <v/>
      </c>
      <c r="D61" s="419" t="str">
        <f>IF('【7-1】見・配置表'!D61="","",'【7-1】見・配置表'!D61)</f>
        <v/>
      </c>
      <c r="E61" s="420" t="str">
        <f>IF('【7-1】見・配置表'!E61="","",'【7-1】見・配置表'!E61)</f>
        <v/>
      </c>
      <c r="F61" s="453" t="str">
        <f>IF('【7-1】見・配置表'!F61="","",'【7-1】見・配置表'!F61)</f>
        <v/>
      </c>
      <c r="G61" s="1118" t="str">
        <f>IF('【7-1】見・配置表'!G61="","",'【7-1】見・配置表'!G61)</f>
        <v/>
      </c>
      <c r="H61" s="1119"/>
      <c r="J61" s="1117">
        <f t="shared" si="2"/>
        <v>47</v>
      </c>
      <c r="K61" s="1117" t="str">
        <f t="shared" si="3"/>
        <v/>
      </c>
      <c r="L61" s="419" t="str">
        <f>IF('【7-1】見・配置表'!L61="","",'【7-1】見・配置表'!L61)</f>
        <v/>
      </c>
      <c r="M61" s="420" t="str">
        <f>IF('【7-1】見・配置表'!M61="","",'【7-1】見・配置表'!M61)</f>
        <v/>
      </c>
      <c r="N61" s="453" t="str">
        <f>IF('【7-1】見・配置表'!N61="","",'【7-1】見・配置表'!N61)</f>
        <v/>
      </c>
      <c r="O61" s="1118" t="str">
        <f>IF('【7-1】見・配置表'!O61="","",'【7-1】見・配置表'!O61)</f>
        <v/>
      </c>
      <c r="P61" s="1119"/>
    </row>
    <row r="62" spans="2:16" ht="16.5" customHeight="1">
      <c r="B62" s="1117">
        <f t="shared" si="0"/>
        <v>48</v>
      </c>
      <c r="C62" s="1117" t="str">
        <f t="shared" si="1"/>
        <v/>
      </c>
      <c r="D62" s="419" t="str">
        <f>IF('【7-1】見・配置表'!D62="","",'【7-1】見・配置表'!D62)</f>
        <v/>
      </c>
      <c r="E62" s="420" t="str">
        <f>IF('【7-1】見・配置表'!E62="","",'【7-1】見・配置表'!E62)</f>
        <v/>
      </c>
      <c r="F62" s="453" t="str">
        <f>IF('【7-1】見・配置表'!F62="","",'【7-1】見・配置表'!F62)</f>
        <v/>
      </c>
      <c r="G62" s="1118" t="str">
        <f>IF('【7-1】見・配置表'!G62="","",'【7-1】見・配置表'!G62)</f>
        <v/>
      </c>
      <c r="H62" s="1119"/>
      <c r="J62" s="1117">
        <f t="shared" si="2"/>
        <v>48</v>
      </c>
      <c r="K62" s="1117" t="str">
        <f t="shared" si="3"/>
        <v/>
      </c>
      <c r="L62" s="419" t="str">
        <f>IF('【7-1】見・配置表'!L62="","",'【7-1】見・配置表'!L62)</f>
        <v/>
      </c>
      <c r="M62" s="420" t="str">
        <f>IF('【7-1】見・配置表'!M62="","",'【7-1】見・配置表'!M62)</f>
        <v/>
      </c>
      <c r="N62" s="453" t="str">
        <f>IF('【7-1】見・配置表'!N62="","",'【7-1】見・配置表'!N62)</f>
        <v/>
      </c>
      <c r="O62" s="1118" t="str">
        <f>IF('【7-1】見・配置表'!O62="","",'【7-1】見・配置表'!O62)</f>
        <v/>
      </c>
      <c r="P62" s="1119"/>
    </row>
    <row r="63" spans="2:16" ht="16.5" customHeight="1">
      <c r="B63" s="1117">
        <f t="shared" si="0"/>
        <v>49</v>
      </c>
      <c r="C63" s="1117" t="str">
        <f t="shared" si="1"/>
        <v/>
      </c>
      <c r="D63" s="419" t="str">
        <f>IF('【7-1】見・配置表'!D63="","",'【7-1】見・配置表'!D63)</f>
        <v/>
      </c>
      <c r="E63" s="420" t="str">
        <f>IF('【7-1】見・配置表'!E63="","",'【7-1】見・配置表'!E63)</f>
        <v/>
      </c>
      <c r="F63" s="453" t="str">
        <f>IF('【7-1】見・配置表'!F63="","",'【7-1】見・配置表'!F63)</f>
        <v/>
      </c>
      <c r="G63" s="1118" t="str">
        <f>IF('【7-1】見・配置表'!G63="","",'【7-1】見・配置表'!G63)</f>
        <v/>
      </c>
      <c r="H63" s="1119"/>
      <c r="J63" s="1117">
        <f t="shared" si="2"/>
        <v>49</v>
      </c>
      <c r="K63" s="1117" t="str">
        <f t="shared" si="3"/>
        <v/>
      </c>
      <c r="L63" s="419" t="str">
        <f>IF('【7-1】見・配置表'!L63="","",'【7-1】見・配置表'!L63)</f>
        <v/>
      </c>
      <c r="M63" s="420" t="str">
        <f>IF('【7-1】見・配置表'!M63="","",'【7-1】見・配置表'!M63)</f>
        <v/>
      </c>
      <c r="N63" s="453" t="str">
        <f>IF('【7-1】見・配置表'!N63="","",'【7-1】見・配置表'!N63)</f>
        <v/>
      </c>
      <c r="O63" s="1118" t="str">
        <f>IF('【7-1】見・配置表'!O63="","",'【7-1】見・配置表'!O63)</f>
        <v/>
      </c>
      <c r="P63" s="1119"/>
    </row>
    <row r="64" spans="2:16" ht="16.5" customHeight="1">
      <c r="B64" s="1117">
        <f t="shared" si="0"/>
        <v>50</v>
      </c>
      <c r="C64" s="1117" t="str">
        <f t="shared" si="1"/>
        <v/>
      </c>
      <c r="D64" s="419" t="str">
        <f>IF('【7-1】見・配置表'!D64="","",'【7-1】見・配置表'!D64)</f>
        <v/>
      </c>
      <c r="E64" s="420" t="str">
        <f>IF('【7-1】見・配置表'!E64="","",'【7-1】見・配置表'!E64)</f>
        <v/>
      </c>
      <c r="F64" s="453" t="str">
        <f>IF('【7-1】見・配置表'!F64="","",'【7-1】見・配置表'!F64)</f>
        <v/>
      </c>
      <c r="G64" s="1118" t="str">
        <f>IF('【7-1】見・配置表'!G64="","",'【7-1】見・配置表'!G64)</f>
        <v/>
      </c>
      <c r="H64" s="1119"/>
      <c r="J64" s="1117">
        <f t="shared" si="2"/>
        <v>50</v>
      </c>
      <c r="K64" s="1117" t="str">
        <f t="shared" si="3"/>
        <v/>
      </c>
      <c r="L64" s="419" t="str">
        <f>IF('【7-1】見・配置表'!L64="","",'【7-1】見・配置表'!L64)</f>
        <v/>
      </c>
      <c r="M64" s="420" t="str">
        <f>IF('【7-1】見・配置表'!M64="","",'【7-1】見・配置表'!M64)</f>
        <v/>
      </c>
      <c r="N64" s="453" t="str">
        <f>IF('【7-1】見・配置表'!N64="","",'【7-1】見・配置表'!N64)</f>
        <v/>
      </c>
      <c r="O64" s="1118" t="str">
        <f>IF('【7-1】見・配置表'!O64="","",'【7-1】見・配置表'!O64)</f>
        <v/>
      </c>
      <c r="P64" s="1119"/>
    </row>
    <row r="65" spans="2:16" ht="16.5" customHeight="1">
      <c r="B65" s="1117">
        <f t="shared" si="0"/>
        <v>51</v>
      </c>
      <c r="C65" s="1117" t="str">
        <f t="shared" si="1"/>
        <v/>
      </c>
      <c r="D65" s="419" t="str">
        <f>IF('【7-1】見・配置表'!D65="","",'【7-1】見・配置表'!D65)</f>
        <v/>
      </c>
      <c r="E65" s="420" t="str">
        <f>IF('【7-1】見・配置表'!E65="","",'【7-1】見・配置表'!E65)</f>
        <v/>
      </c>
      <c r="F65" s="453" t="str">
        <f>IF('【7-1】見・配置表'!F65="","",'【7-1】見・配置表'!F65)</f>
        <v/>
      </c>
      <c r="G65" s="1118" t="str">
        <f>IF('【7-1】見・配置表'!G65="","",'【7-1】見・配置表'!G65)</f>
        <v/>
      </c>
      <c r="H65" s="1119"/>
      <c r="J65" s="1117">
        <f t="shared" si="2"/>
        <v>51</v>
      </c>
      <c r="K65" s="1117" t="str">
        <f t="shared" si="3"/>
        <v/>
      </c>
      <c r="L65" s="419" t="str">
        <f>IF('【7-1】見・配置表'!L65="","",'【7-1】見・配置表'!L65)</f>
        <v/>
      </c>
      <c r="M65" s="420" t="str">
        <f>IF('【7-1】見・配置表'!M65="","",'【7-1】見・配置表'!M65)</f>
        <v/>
      </c>
      <c r="N65" s="453" t="str">
        <f>IF('【7-1】見・配置表'!N65="","",'【7-1】見・配置表'!N65)</f>
        <v/>
      </c>
      <c r="O65" s="1118" t="str">
        <f>IF('【7-1】見・配置表'!O65="","",'【7-1】見・配置表'!O65)</f>
        <v/>
      </c>
      <c r="P65" s="1119"/>
    </row>
    <row r="66" spans="2:16" ht="16.5" customHeight="1">
      <c r="B66" s="1117">
        <f t="shared" si="0"/>
        <v>52</v>
      </c>
      <c r="C66" s="1117" t="str">
        <f t="shared" si="1"/>
        <v/>
      </c>
      <c r="D66" s="419" t="str">
        <f>IF('【7-1】見・配置表'!D66="","",'【7-1】見・配置表'!D66)</f>
        <v/>
      </c>
      <c r="E66" s="420" t="str">
        <f>IF('【7-1】見・配置表'!E66="","",'【7-1】見・配置表'!E66)</f>
        <v/>
      </c>
      <c r="F66" s="453" t="str">
        <f>IF('【7-1】見・配置表'!F66="","",'【7-1】見・配置表'!F66)</f>
        <v/>
      </c>
      <c r="G66" s="1118" t="str">
        <f>IF('【7-1】見・配置表'!G66="","",'【7-1】見・配置表'!G66)</f>
        <v/>
      </c>
      <c r="H66" s="1119"/>
      <c r="J66" s="1117">
        <f t="shared" si="2"/>
        <v>52</v>
      </c>
      <c r="K66" s="1117" t="str">
        <f t="shared" si="3"/>
        <v/>
      </c>
      <c r="L66" s="419" t="str">
        <f>IF('【7-1】見・配置表'!L66="","",'【7-1】見・配置表'!L66)</f>
        <v/>
      </c>
      <c r="M66" s="420" t="str">
        <f>IF('【7-1】見・配置表'!M66="","",'【7-1】見・配置表'!M66)</f>
        <v/>
      </c>
      <c r="N66" s="453" t="str">
        <f>IF('【7-1】見・配置表'!N66="","",'【7-1】見・配置表'!N66)</f>
        <v/>
      </c>
      <c r="O66" s="1118" t="str">
        <f>IF('【7-1】見・配置表'!O66="","",'【7-1】見・配置表'!O66)</f>
        <v/>
      </c>
      <c r="P66" s="1119"/>
    </row>
    <row r="67" spans="2:16" ht="16.5" customHeight="1">
      <c r="B67" s="1117">
        <f t="shared" si="0"/>
        <v>53</v>
      </c>
      <c r="C67" s="1117" t="str">
        <f t="shared" si="1"/>
        <v/>
      </c>
      <c r="D67" s="419" t="str">
        <f>IF('【7-1】見・配置表'!D67="","",'【7-1】見・配置表'!D67)</f>
        <v/>
      </c>
      <c r="E67" s="420" t="str">
        <f>IF('【7-1】見・配置表'!E67="","",'【7-1】見・配置表'!E67)</f>
        <v/>
      </c>
      <c r="F67" s="453" t="str">
        <f>IF('【7-1】見・配置表'!F67="","",'【7-1】見・配置表'!F67)</f>
        <v/>
      </c>
      <c r="G67" s="1118" t="str">
        <f>IF('【7-1】見・配置表'!G67="","",'【7-1】見・配置表'!G67)</f>
        <v/>
      </c>
      <c r="H67" s="1119"/>
      <c r="J67" s="1117">
        <f t="shared" si="2"/>
        <v>53</v>
      </c>
      <c r="K67" s="1117" t="str">
        <f t="shared" si="3"/>
        <v/>
      </c>
      <c r="L67" s="419" t="str">
        <f>IF('【7-1】見・配置表'!L67="","",'【7-1】見・配置表'!L67)</f>
        <v/>
      </c>
      <c r="M67" s="420" t="str">
        <f>IF('【7-1】見・配置表'!M67="","",'【7-1】見・配置表'!M67)</f>
        <v/>
      </c>
      <c r="N67" s="453" t="str">
        <f>IF('【7-1】見・配置表'!N67="","",'【7-1】見・配置表'!N67)</f>
        <v/>
      </c>
      <c r="O67" s="1118" t="str">
        <f>IF('【7-1】見・配置表'!O67="","",'【7-1】見・配置表'!O67)</f>
        <v/>
      </c>
      <c r="P67" s="1119"/>
    </row>
    <row r="68" spans="2:16" ht="16.5" customHeight="1">
      <c r="B68" s="1117">
        <f t="shared" si="0"/>
        <v>54</v>
      </c>
      <c r="C68" s="1117" t="str">
        <f t="shared" si="1"/>
        <v/>
      </c>
      <c r="D68" s="419" t="str">
        <f>IF('【7-1】見・配置表'!D68="","",'【7-1】見・配置表'!D68)</f>
        <v/>
      </c>
      <c r="E68" s="420" t="str">
        <f>IF('【7-1】見・配置表'!E68="","",'【7-1】見・配置表'!E68)</f>
        <v/>
      </c>
      <c r="F68" s="453" t="str">
        <f>IF('【7-1】見・配置表'!F68="","",'【7-1】見・配置表'!F68)</f>
        <v/>
      </c>
      <c r="G68" s="1118" t="str">
        <f>IF('【7-1】見・配置表'!G68="","",'【7-1】見・配置表'!G68)</f>
        <v/>
      </c>
      <c r="H68" s="1119"/>
      <c r="J68" s="1117">
        <f t="shared" si="2"/>
        <v>54</v>
      </c>
      <c r="K68" s="1117" t="str">
        <f t="shared" si="3"/>
        <v/>
      </c>
      <c r="L68" s="419" t="str">
        <f>IF('【7-1】見・配置表'!L68="","",'【7-1】見・配置表'!L68)</f>
        <v/>
      </c>
      <c r="M68" s="420" t="str">
        <f>IF('【7-1】見・配置表'!M68="","",'【7-1】見・配置表'!M68)</f>
        <v/>
      </c>
      <c r="N68" s="453" t="str">
        <f>IF('【7-1】見・配置表'!N68="","",'【7-1】見・配置表'!N68)</f>
        <v/>
      </c>
      <c r="O68" s="1118" t="str">
        <f>IF('【7-1】見・配置表'!O68="","",'【7-1】見・配置表'!O68)</f>
        <v/>
      </c>
      <c r="P68" s="1119"/>
    </row>
    <row r="69" spans="2:16" ht="16.5" customHeight="1">
      <c r="B69" s="1117">
        <f t="shared" si="0"/>
        <v>55</v>
      </c>
      <c r="C69" s="1117" t="str">
        <f t="shared" si="1"/>
        <v/>
      </c>
      <c r="D69" s="419" t="str">
        <f>IF('【7-1】見・配置表'!D69="","",'【7-1】見・配置表'!D69)</f>
        <v/>
      </c>
      <c r="E69" s="420" t="str">
        <f>IF('【7-1】見・配置表'!E69="","",'【7-1】見・配置表'!E69)</f>
        <v/>
      </c>
      <c r="F69" s="453" t="str">
        <f>IF('【7-1】見・配置表'!F69="","",'【7-1】見・配置表'!F69)</f>
        <v/>
      </c>
      <c r="G69" s="1118" t="str">
        <f>IF('【7-1】見・配置表'!G69="","",'【7-1】見・配置表'!G69)</f>
        <v/>
      </c>
      <c r="H69" s="1119"/>
      <c r="J69" s="1117">
        <f t="shared" si="2"/>
        <v>55</v>
      </c>
      <c r="K69" s="1117" t="str">
        <f t="shared" si="3"/>
        <v/>
      </c>
      <c r="L69" s="419" t="str">
        <f>IF('【7-1】見・配置表'!L69="","",'【7-1】見・配置表'!L69)</f>
        <v/>
      </c>
      <c r="M69" s="420" t="str">
        <f>IF('【7-1】見・配置表'!M69="","",'【7-1】見・配置表'!M69)</f>
        <v/>
      </c>
      <c r="N69" s="453" t="str">
        <f>IF('【7-1】見・配置表'!N69="","",'【7-1】見・配置表'!N69)</f>
        <v/>
      </c>
      <c r="O69" s="1118" t="str">
        <f>IF('【7-1】見・配置表'!O69="","",'【7-1】見・配置表'!O69)</f>
        <v/>
      </c>
      <c r="P69" s="1119"/>
    </row>
    <row r="70" spans="2:16" ht="16.5" customHeight="1">
      <c r="B70" s="1117">
        <f t="shared" si="0"/>
        <v>56</v>
      </c>
      <c r="C70" s="1117" t="str">
        <f t="shared" si="1"/>
        <v/>
      </c>
      <c r="D70" s="419" t="str">
        <f>IF('【7-1】見・配置表'!D70="","",'【7-1】見・配置表'!D70)</f>
        <v/>
      </c>
      <c r="E70" s="420" t="str">
        <f>IF('【7-1】見・配置表'!E70="","",'【7-1】見・配置表'!E70)</f>
        <v/>
      </c>
      <c r="F70" s="453" t="str">
        <f>IF('【7-1】見・配置表'!F70="","",'【7-1】見・配置表'!F70)</f>
        <v/>
      </c>
      <c r="G70" s="1118" t="str">
        <f>IF('【7-1】見・配置表'!G70="","",'【7-1】見・配置表'!G70)</f>
        <v/>
      </c>
      <c r="H70" s="1119"/>
      <c r="J70" s="1117">
        <f t="shared" si="2"/>
        <v>56</v>
      </c>
      <c r="K70" s="1117" t="str">
        <f t="shared" si="3"/>
        <v/>
      </c>
      <c r="L70" s="419" t="str">
        <f>IF('【7-1】見・配置表'!L70="","",'【7-1】見・配置表'!L70)</f>
        <v/>
      </c>
      <c r="M70" s="420" t="str">
        <f>IF('【7-1】見・配置表'!M70="","",'【7-1】見・配置表'!M70)</f>
        <v/>
      </c>
      <c r="N70" s="453" t="str">
        <f>IF('【7-1】見・配置表'!N70="","",'【7-1】見・配置表'!N70)</f>
        <v/>
      </c>
      <c r="O70" s="1118" t="str">
        <f>IF('【7-1】見・配置表'!O70="","",'【7-1】見・配置表'!O70)</f>
        <v/>
      </c>
      <c r="P70" s="1119"/>
    </row>
    <row r="71" spans="2:16" ht="16.5" customHeight="1">
      <c r="B71" s="1117">
        <f t="shared" si="0"/>
        <v>57</v>
      </c>
      <c r="C71" s="1117" t="str">
        <f t="shared" si="1"/>
        <v/>
      </c>
      <c r="D71" s="419" t="str">
        <f>IF('【7-1】見・配置表'!D71="","",'【7-1】見・配置表'!D71)</f>
        <v/>
      </c>
      <c r="E71" s="420" t="str">
        <f>IF('【7-1】見・配置表'!E71="","",'【7-1】見・配置表'!E71)</f>
        <v/>
      </c>
      <c r="F71" s="453" t="str">
        <f>IF('【7-1】見・配置表'!F71="","",'【7-1】見・配置表'!F71)</f>
        <v/>
      </c>
      <c r="G71" s="1118" t="str">
        <f>IF('【7-1】見・配置表'!G71="","",'【7-1】見・配置表'!G71)</f>
        <v/>
      </c>
      <c r="H71" s="1119"/>
      <c r="J71" s="1117">
        <f t="shared" si="2"/>
        <v>57</v>
      </c>
      <c r="K71" s="1117" t="str">
        <f t="shared" si="3"/>
        <v/>
      </c>
      <c r="L71" s="419" t="str">
        <f>IF('【7-1】見・配置表'!L71="","",'【7-1】見・配置表'!L71)</f>
        <v/>
      </c>
      <c r="M71" s="420" t="str">
        <f>IF('【7-1】見・配置表'!M71="","",'【7-1】見・配置表'!M71)</f>
        <v/>
      </c>
      <c r="N71" s="453" t="str">
        <f>IF('【7-1】見・配置表'!N71="","",'【7-1】見・配置表'!N71)</f>
        <v/>
      </c>
      <c r="O71" s="1118" t="str">
        <f>IF('【7-1】見・配置表'!O71="","",'【7-1】見・配置表'!O71)</f>
        <v/>
      </c>
      <c r="P71" s="1119"/>
    </row>
    <row r="72" spans="2:16" ht="16.5" customHeight="1">
      <c r="B72" s="1117">
        <f t="shared" si="0"/>
        <v>58</v>
      </c>
      <c r="C72" s="1117" t="str">
        <f t="shared" si="1"/>
        <v/>
      </c>
      <c r="D72" s="419" t="str">
        <f>IF('【7-1】見・配置表'!D72="","",'【7-1】見・配置表'!D72)</f>
        <v/>
      </c>
      <c r="E72" s="420" t="str">
        <f>IF('【7-1】見・配置表'!E72="","",'【7-1】見・配置表'!E72)</f>
        <v/>
      </c>
      <c r="F72" s="453" t="str">
        <f>IF('【7-1】見・配置表'!F72="","",'【7-1】見・配置表'!F72)</f>
        <v/>
      </c>
      <c r="G72" s="1118" t="str">
        <f>IF('【7-1】見・配置表'!G72="","",'【7-1】見・配置表'!G72)</f>
        <v/>
      </c>
      <c r="H72" s="1119"/>
      <c r="J72" s="1117">
        <f t="shared" si="2"/>
        <v>58</v>
      </c>
      <c r="K72" s="1117" t="str">
        <f t="shared" si="3"/>
        <v/>
      </c>
      <c r="L72" s="419" t="str">
        <f>IF('【7-1】見・配置表'!L72="","",'【7-1】見・配置表'!L72)</f>
        <v/>
      </c>
      <c r="M72" s="420" t="str">
        <f>IF('【7-1】見・配置表'!M72="","",'【7-1】見・配置表'!M72)</f>
        <v/>
      </c>
      <c r="N72" s="453" t="str">
        <f>IF('【7-1】見・配置表'!N72="","",'【7-1】見・配置表'!N72)</f>
        <v/>
      </c>
      <c r="O72" s="1118" t="str">
        <f>IF('【7-1】見・配置表'!O72="","",'【7-1】見・配置表'!O72)</f>
        <v/>
      </c>
      <c r="P72" s="1119"/>
    </row>
    <row r="73" spans="2:16" ht="16.5" customHeight="1">
      <c r="B73" s="1117">
        <f t="shared" si="0"/>
        <v>59</v>
      </c>
      <c r="C73" s="1117" t="str">
        <f t="shared" si="1"/>
        <v/>
      </c>
      <c r="D73" s="419" t="str">
        <f>IF('【7-1】見・配置表'!D73="","",'【7-1】見・配置表'!D73)</f>
        <v/>
      </c>
      <c r="E73" s="420" t="str">
        <f>IF('【7-1】見・配置表'!E73="","",'【7-1】見・配置表'!E73)</f>
        <v/>
      </c>
      <c r="F73" s="453" t="str">
        <f>IF('【7-1】見・配置表'!F73="","",'【7-1】見・配置表'!F73)</f>
        <v/>
      </c>
      <c r="G73" s="1118" t="str">
        <f>IF('【7-1】見・配置表'!G73="","",'【7-1】見・配置表'!G73)</f>
        <v/>
      </c>
      <c r="H73" s="1119"/>
      <c r="J73" s="1117">
        <f t="shared" si="2"/>
        <v>59</v>
      </c>
      <c r="K73" s="1117" t="str">
        <f t="shared" si="3"/>
        <v/>
      </c>
      <c r="L73" s="419" t="str">
        <f>IF('【7-1】見・配置表'!L73="","",'【7-1】見・配置表'!L73)</f>
        <v/>
      </c>
      <c r="M73" s="420" t="str">
        <f>IF('【7-1】見・配置表'!M73="","",'【7-1】見・配置表'!M73)</f>
        <v/>
      </c>
      <c r="N73" s="453" t="str">
        <f>IF('【7-1】見・配置表'!N73="","",'【7-1】見・配置表'!N73)</f>
        <v/>
      </c>
      <c r="O73" s="1118" t="str">
        <f>IF('【7-1】見・配置表'!O73="","",'【7-1】見・配置表'!O73)</f>
        <v/>
      </c>
      <c r="P73" s="1119"/>
    </row>
    <row r="74" spans="2:16" ht="16.5" customHeight="1">
      <c r="B74" s="1117">
        <f t="shared" si="0"/>
        <v>60</v>
      </c>
      <c r="C74" s="1117" t="str">
        <f t="shared" si="1"/>
        <v/>
      </c>
      <c r="D74" s="419" t="str">
        <f>IF('【7-1】見・配置表'!D74="","",'【7-1】見・配置表'!D74)</f>
        <v/>
      </c>
      <c r="E74" s="420" t="str">
        <f>IF('【7-1】見・配置表'!E74="","",'【7-1】見・配置表'!E74)</f>
        <v/>
      </c>
      <c r="F74" s="453" t="str">
        <f>IF('【7-1】見・配置表'!F74="","",'【7-1】見・配置表'!F74)</f>
        <v/>
      </c>
      <c r="G74" s="1118" t="str">
        <f>IF('【7-1】見・配置表'!G74="","",'【7-1】見・配置表'!G74)</f>
        <v/>
      </c>
      <c r="H74" s="1119"/>
      <c r="J74" s="1117">
        <f t="shared" si="2"/>
        <v>60</v>
      </c>
      <c r="K74" s="1117" t="str">
        <f t="shared" si="3"/>
        <v/>
      </c>
      <c r="L74" s="419" t="str">
        <f>IF('【7-1】見・配置表'!L74="","",'【7-1】見・配置表'!L74)</f>
        <v/>
      </c>
      <c r="M74" s="420" t="str">
        <f>IF('【7-1】見・配置表'!M74="","",'【7-1】見・配置表'!M74)</f>
        <v/>
      </c>
      <c r="N74" s="453" t="str">
        <f>IF('【7-1】見・配置表'!N74="","",'【7-1】見・配置表'!N74)</f>
        <v/>
      </c>
      <c r="O74" s="1118" t="str">
        <f>IF('【7-1】見・配置表'!O74="","",'【7-1】見・配置表'!O74)</f>
        <v/>
      </c>
      <c r="P74" s="1119"/>
    </row>
    <row r="75" spans="2:16" ht="16.5" customHeight="1">
      <c r="B75" s="1117">
        <f t="shared" si="0"/>
        <v>61</v>
      </c>
      <c r="C75" s="1117" t="str">
        <f t="shared" si="1"/>
        <v/>
      </c>
      <c r="D75" s="419" t="str">
        <f>IF('【7-1】見・配置表'!D75="","",'【7-1】見・配置表'!D75)</f>
        <v/>
      </c>
      <c r="E75" s="420" t="str">
        <f>IF('【7-1】見・配置表'!E75="","",'【7-1】見・配置表'!E75)</f>
        <v/>
      </c>
      <c r="F75" s="453" t="str">
        <f>IF('【7-1】見・配置表'!F75="","",'【7-1】見・配置表'!F75)</f>
        <v/>
      </c>
      <c r="G75" s="1118" t="str">
        <f>IF('【7-1】見・配置表'!G75="","",'【7-1】見・配置表'!G75)</f>
        <v/>
      </c>
      <c r="H75" s="1119"/>
      <c r="J75" s="1117">
        <f t="shared" si="2"/>
        <v>61</v>
      </c>
      <c r="K75" s="1117" t="str">
        <f t="shared" si="3"/>
        <v/>
      </c>
      <c r="L75" s="419" t="str">
        <f>IF('【7-1】見・配置表'!L75="","",'【7-1】見・配置表'!L75)</f>
        <v/>
      </c>
      <c r="M75" s="420" t="str">
        <f>IF('【7-1】見・配置表'!M75="","",'【7-1】見・配置表'!M75)</f>
        <v/>
      </c>
      <c r="N75" s="453" t="str">
        <f>IF('【7-1】見・配置表'!N75="","",'【7-1】見・配置表'!N75)</f>
        <v/>
      </c>
      <c r="O75" s="1118" t="str">
        <f>IF('【7-1】見・配置表'!O75="","",'【7-1】見・配置表'!O75)</f>
        <v/>
      </c>
      <c r="P75" s="1119"/>
    </row>
    <row r="76" spans="2:16" ht="16.5" customHeight="1">
      <c r="B76" s="1117">
        <f t="shared" si="0"/>
        <v>62</v>
      </c>
      <c r="C76" s="1117" t="str">
        <f t="shared" si="1"/>
        <v/>
      </c>
      <c r="D76" s="419" t="str">
        <f>IF('【7-1】見・配置表'!D76="","",'【7-1】見・配置表'!D76)</f>
        <v/>
      </c>
      <c r="E76" s="420" t="str">
        <f>IF('【7-1】見・配置表'!E76="","",'【7-1】見・配置表'!E76)</f>
        <v/>
      </c>
      <c r="F76" s="453" t="str">
        <f>IF('【7-1】見・配置表'!F76="","",'【7-1】見・配置表'!F76)</f>
        <v/>
      </c>
      <c r="G76" s="1118" t="str">
        <f>IF('【7-1】見・配置表'!G76="","",'【7-1】見・配置表'!G76)</f>
        <v/>
      </c>
      <c r="H76" s="1119"/>
      <c r="J76" s="1117">
        <f t="shared" si="2"/>
        <v>62</v>
      </c>
      <c r="K76" s="1117" t="str">
        <f t="shared" si="3"/>
        <v/>
      </c>
      <c r="L76" s="419" t="str">
        <f>IF('【7-1】見・配置表'!L76="","",'【7-1】見・配置表'!L76)</f>
        <v/>
      </c>
      <c r="M76" s="420" t="str">
        <f>IF('【7-1】見・配置表'!M76="","",'【7-1】見・配置表'!M76)</f>
        <v/>
      </c>
      <c r="N76" s="453" t="str">
        <f>IF('【7-1】見・配置表'!N76="","",'【7-1】見・配置表'!N76)</f>
        <v/>
      </c>
      <c r="O76" s="1118" t="str">
        <f>IF('【7-1】見・配置表'!O76="","",'【7-1】見・配置表'!O76)</f>
        <v/>
      </c>
      <c r="P76" s="1119"/>
    </row>
    <row r="77" spans="2:16" ht="16.5" customHeight="1">
      <c r="B77" s="1117">
        <f t="shared" si="0"/>
        <v>63</v>
      </c>
      <c r="C77" s="1117" t="str">
        <f t="shared" si="1"/>
        <v/>
      </c>
      <c r="D77" s="419" t="str">
        <f>IF('【7-1】見・配置表'!D77="","",'【7-1】見・配置表'!D77)</f>
        <v/>
      </c>
      <c r="E77" s="420" t="str">
        <f>IF('【7-1】見・配置表'!E77="","",'【7-1】見・配置表'!E77)</f>
        <v/>
      </c>
      <c r="F77" s="453" t="str">
        <f>IF('【7-1】見・配置表'!F77="","",'【7-1】見・配置表'!F77)</f>
        <v/>
      </c>
      <c r="G77" s="1118" t="str">
        <f>IF('【7-1】見・配置表'!G77="","",'【7-1】見・配置表'!G77)</f>
        <v/>
      </c>
      <c r="H77" s="1119"/>
      <c r="J77" s="1117">
        <f t="shared" si="2"/>
        <v>63</v>
      </c>
      <c r="K77" s="1117" t="str">
        <f t="shared" si="3"/>
        <v/>
      </c>
      <c r="L77" s="419" t="str">
        <f>IF('【7-1】見・配置表'!L77="","",'【7-1】見・配置表'!L77)</f>
        <v/>
      </c>
      <c r="M77" s="420" t="str">
        <f>IF('【7-1】見・配置表'!M77="","",'【7-1】見・配置表'!M77)</f>
        <v/>
      </c>
      <c r="N77" s="453" t="str">
        <f>IF('【7-1】見・配置表'!N77="","",'【7-1】見・配置表'!N77)</f>
        <v/>
      </c>
      <c r="O77" s="1118" t="str">
        <f>IF('【7-1】見・配置表'!O77="","",'【7-1】見・配置表'!O77)</f>
        <v/>
      </c>
      <c r="P77" s="1119"/>
    </row>
    <row r="78" spans="2:16" ht="16.5" customHeight="1">
      <c r="B78" s="1117">
        <f t="shared" si="0"/>
        <v>64</v>
      </c>
      <c r="C78" s="1117" t="str">
        <f t="shared" si="1"/>
        <v/>
      </c>
      <c r="D78" s="419" t="str">
        <f>IF('【7-1】見・配置表'!D78="","",'【7-1】見・配置表'!D78)</f>
        <v/>
      </c>
      <c r="E78" s="420" t="str">
        <f>IF('【7-1】見・配置表'!E78="","",'【7-1】見・配置表'!E78)</f>
        <v/>
      </c>
      <c r="F78" s="453" t="str">
        <f>IF('【7-1】見・配置表'!F78="","",'【7-1】見・配置表'!F78)</f>
        <v/>
      </c>
      <c r="G78" s="1118" t="str">
        <f>IF('【7-1】見・配置表'!G78="","",'【7-1】見・配置表'!G78)</f>
        <v/>
      </c>
      <c r="H78" s="1119"/>
      <c r="J78" s="1117">
        <f t="shared" si="2"/>
        <v>64</v>
      </c>
      <c r="K78" s="1117" t="str">
        <f t="shared" si="3"/>
        <v/>
      </c>
      <c r="L78" s="419" t="str">
        <f>IF('【7-1】見・配置表'!L78="","",'【7-1】見・配置表'!L78)</f>
        <v/>
      </c>
      <c r="M78" s="420" t="str">
        <f>IF('【7-1】見・配置表'!M78="","",'【7-1】見・配置表'!M78)</f>
        <v/>
      </c>
      <c r="N78" s="453" t="str">
        <f>IF('【7-1】見・配置表'!N78="","",'【7-1】見・配置表'!N78)</f>
        <v/>
      </c>
      <c r="O78" s="1118" t="str">
        <f>IF('【7-1】見・配置表'!O78="","",'【7-1】見・配置表'!O78)</f>
        <v/>
      </c>
      <c r="P78" s="1119"/>
    </row>
    <row r="79" spans="2:16" ht="16.5" customHeight="1">
      <c r="B79" s="1117">
        <f t="shared" ref="B79:B142" si="4">IF(B78="","",B78+1)</f>
        <v>65</v>
      </c>
      <c r="C79" s="1117" t="str">
        <f t="shared" ref="C79:C142" si="5">IF(C77="","",C77+1)</f>
        <v/>
      </c>
      <c r="D79" s="419" t="str">
        <f>IF('【7-1】見・配置表'!D79="","",'【7-1】見・配置表'!D79)</f>
        <v/>
      </c>
      <c r="E79" s="420" t="str">
        <f>IF('【7-1】見・配置表'!E79="","",'【7-1】見・配置表'!E79)</f>
        <v/>
      </c>
      <c r="F79" s="453" t="str">
        <f>IF('【7-1】見・配置表'!F79="","",'【7-1】見・配置表'!F79)</f>
        <v/>
      </c>
      <c r="G79" s="1118" t="str">
        <f>IF('【7-1】見・配置表'!G79="","",'【7-1】見・配置表'!G79)</f>
        <v/>
      </c>
      <c r="H79" s="1119"/>
      <c r="J79" s="1117">
        <f t="shared" ref="J79:J142" si="6">IF(J78="","",J78+1)</f>
        <v>65</v>
      </c>
      <c r="K79" s="1117" t="str">
        <f t="shared" ref="K79:K142" si="7">IF(K77="","",K77+1)</f>
        <v/>
      </c>
      <c r="L79" s="419" t="str">
        <f>IF('【7-1】見・配置表'!L79="","",'【7-1】見・配置表'!L79)</f>
        <v/>
      </c>
      <c r="M79" s="420" t="str">
        <f>IF('【7-1】見・配置表'!M79="","",'【7-1】見・配置表'!M79)</f>
        <v/>
      </c>
      <c r="N79" s="453" t="str">
        <f>IF('【7-1】見・配置表'!N79="","",'【7-1】見・配置表'!N79)</f>
        <v/>
      </c>
      <c r="O79" s="1118" t="str">
        <f>IF('【7-1】見・配置表'!O79="","",'【7-1】見・配置表'!O79)</f>
        <v/>
      </c>
      <c r="P79" s="1119"/>
    </row>
    <row r="80" spans="2:16" ht="16.5" customHeight="1">
      <c r="B80" s="1117">
        <f t="shared" si="4"/>
        <v>66</v>
      </c>
      <c r="C80" s="1117" t="str">
        <f t="shared" si="5"/>
        <v/>
      </c>
      <c r="D80" s="419" t="str">
        <f>IF('【7-1】見・配置表'!D80="","",'【7-1】見・配置表'!D80)</f>
        <v/>
      </c>
      <c r="E80" s="420" t="str">
        <f>IF('【7-1】見・配置表'!E80="","",'【7-1】見・配置表'!E80)</f>
        <v/>
      </c>
      <c r="F80" s="453" t="str">
        <f>IF('【7-1】見・配置表'!F80="","",'【7-1】見・配置表'!F80)</f>
        <v/>
      </c>
      <c r="G80" s="1118" t="str">
        <f>IF('【7-1】見・配置表'!G80="","",'【7-1】見・配置表'!G80)</f>
        <v/>
      </c>
      <c r="H80" s="1119"/>
      <c r="J80" s="1117">
        <f t="shared" si="6"/>
        <v>66</v>
      </c>
      <c r="K80" s="1117" t="str">
        <f t="shared" si="7"/>
        <v/>
      </c>
      <c r="L80" s="419" t="str">
        <f>IF('【7-1】見・配置表'!L80="","",'【7-1】見・配置表'!L80)</f>
        <v/>
      </c>
      <c r="M80" s="420" t="str">
        <f>IF('【7-1】見・配置表'!M80="","",'【7-1】見・配置表'!M80)</f>
        <v/>
      </c>
      <c r="N80" s="453" t="str">
        <f>IF('【7-1】見・配置表'!N80="","",'【7-1】見・配置表'!N80)</f>
        <v/>
      </c>
      <c r="O80" s="1118" t="str">
        <f>IF('【7-1】見・配置表'!O80="","",'【7-1】見・配置表'!O80)</f>
        <v/>
      </c>
      <c r="P80" s="1119"/>
    </row>
    <row r="81" spans="2:16" ht="16.5" customHeight="1">
      <c r="B81" s="1117">
        <f t="shared" si="4"/>
        <v>67</v>
      </c>
      <c r="C81" s="1117" t="str">
        <f t="shared" si="5"/>
        <v/>
      </c>
      <c r="D81" s="419" t="str">
        <f>IF('【7-1】見・配置表'!D81="","",'【7-1】見・配置表'!D81)</f>
        <v/>
      </c>
      <c r="E81" s="420" t="str">
        <f>IF('【7-1】見・配置表'!E81="","",'【7-1】見・配置表'!E81)</f>
        <v/>
      </c>
      <c r="F81" s="453" t="str">
        <f>IF('【7-1】見・配置表'!F81="","",'【7-1】見・配置表'!F81)</f>
        <v/>
      </c>
      <c r="G81" s="1118" t="str">
        <f>IF('【7-1】見・配置表'!G81="","",'【7-1】見・配置表'!G81)</f>
        <v/>
      </c>
      <c r="H81" s="1119"/>
      <c r="J81" s="1117">
        <f t="shared" si="6"/>
        <v>67</v>
      </c>
      <c r="K81" s="1117" t="str">
        <f t="shared" si="7"/>
        <v/>
      </c>
      <c r="L81" s="419" t="str">
        <f>IF('【7-1】見・配置表'!L81="","",'【7-1】見・配置表'!L81)</f>
        <v/>
      </c>
      <c r="M81" s="420" t="str">
        <f>IF('【7-1】見・配置表'!M81="","",'【7-1】見・配置表'!M81)</f>
        <v/>
      </c>
      <c r="N81" s="453" t="str">
        <f>IF('【7-1】見・配置表'!N81="","",'【7-1】見・配置表'!N81)</f>
        <v/>
      </c>
      <c r="O81" s="1118" t="str">
        <f>IF('【7-1】見・配置表'!O81="","",'【7-1】見・配置表'!O81)</f>
        <v/>
      </c>
      <c r="P81" s="1119"/>
    </row>
    <row r="82" spans="2:16" ht="16.5" customHeight="1">
      <c r="B82" s="1117">
        <f t="shared" si="4"/>
        <v>68</v>
      </c>
      <c r="C82" s="1117" t="str">
        <f t="shared" si="5"/>
        <v/>
      </c>
      <c r="D82" s="419" t="str">
        <f>IF('【7-1】見・配置表'!D82="","",'【7-1】見・配置表'!D82)</f>
        <v/>
      </c>
      <c r="E82" s="420" t="str">
        <f>IF('【7-1】見・配置表'!E82="","",'【7-1】見・配置表'!E82)</f>
        <v/>
      </c>
      <c r="F82" s="453" t="str">
        <f>IF('【7-1】見・配置表'!F82="","",'【7-1】見・配置表'!F82)</f>
        <v/>
      </c>
      <c r="G82" s="1118" t="str">
        <f>IF('【7-1】見・配置表'!G82="","",'【7-1】見・配置表'!G82)</f>
        <v/>
      </c>
      <c r="H82" s="1119"/>
      <c r="J82" s="1117">
        <f t="shared" si="6"/>
        <v>68</v>
      </c>
      <c r="K82" s="1117" t="str">
        <f t="shared" si="7"/>
        <v/>
      </c>
      <c r="L82" s="419" t="str">
        <f>IF('【7-1】見・配置表'!L82="","",'【7-1】見・配置表'!L82)</f>
        <v/>
      </c>
      <c r="M82" s="420" t="str">
        <f>IF('【7-1】見・配置表'!M82="","",'【7-1】見・配置表'!M82)</f>
        <v/>
      </c>
      <c r="N82" s="453" t="str">
        <f>IF('【7-1】見・配置表'!N82="","",'【7-1】見・配置表'!N82)</f>
        <v/>
      </c>
      <c r="O82" s="1118" t="str">
        <f>IF('【7-1】見・配置表'!O82="","",'【7-1】見・配置表'!O82)</f>
        <v/>
      </c>
      <c r="P82" s="1119"/>
    </row>
    <row r="83" spans="2:16" ht="16.5" customHeight="1">
      <c r="B83" s="1117">
        <f t="shared" si="4"/>
        <v>69</v>
      </c>
      <c r="C83" s="1117" t="str">
        <f t="shared" si="5"/>
        <v/>
      </c>
      <c r="D83" s="419" t="str">
        <f>IF('【7-1】見・配置表'!D83="","",'【7-1】見・配置表'!D83)</f>
        <v/>
      </c>
      <c r="E83" s="420" t="str">
        <f>IF('【7-1】見・配置表'!E83="","",'【7-1】見・配置表'!E83)</f>
        <v/>
      </c>
      <c r="F83" s="453" t="str">
        <f>IF('【7-1】見・配置表'!F83="","",'【7-1】見・配置表'!F83)</f>
        <v/>
      </c>
      <c r="G83" s="1118" t="str">
        <f>IF('【7-1】見・配置表'!G83="","",'【7-1】見・配置表'!G83)</f>
        <v/>
      </c>
      <c r="H83" s="1119"/>
      <c r="J83" s="1117">
        <f t="shared" si="6"/>
        <v>69</v>
      </c>
      <c r="K83" s="1117" t="str">
        <f t="shared" si="7"/>
        <v/>
      </c>
      <c r="L83" s="419" t="str">
        <f>IF('【7-1】見・配置表'!L83="","",'【7-1】見・配置表'!L83)</f>
        <v/>
      </c>
      <c r="M83" s="420" t="str">
        <f>IF('【7-1】見・配置表'!M83="","",'【7-1】見・配置表'!M83)</f>
        <v/>
      </c>
      <c r="N83" s="453" t="str">
        <f>IF('【7-1】見・配置表'!N83="","",'【7-1】見・配置表'!N83)</f>
        <v/>
      </c>
      <c r="O83" s="1118" t="str">
        <f>IF('【7-1】見・配置表'!O83="","",'【7-1】見・配置表'!O83)</f>
        <v/>
      </c>
      <c r="P83" s="1119"/>
    </row>
    <row r="84" spans="2:16" ht="16.5" customHeight="1">
      <c r="B84" s="1117">
        <f t="shared" si="4"/>
        <v>70</v>
      </c>
      <c r="C84" s="1117" t="str">
        <f t="shared" si="5"/>
        <v/>
      </c>
      <c r="D84" s="419" t="str">
        <f>IF('【7-1】見・配置表'!D84="","",'【7-1】見・配置表'!D84)</f>
        <v/>
      </c>
      <c r="E84" s="420" t="str">
        <f>IF('【7-1】見・配置表'!E84="","",'【7-1】見・配置表'!E84)</f>
        <v/>
      </c>
      <c r="F84" s="453" t="str">
        <f>IF('【7-1】見・配置表'!F84="","",'【7-1】見・配置表'!F84)</f>
        <v/>
      </c>
      <c r="G84" s="1118" t="str">
        <f>IF('【7-1】見・配置表'!G84="","",'【7-1】見・配置表'!G84)</f>
        <v/>
      </c>
      <c r="H84" s="1119"/>
      <c r="J84" s="1117">
        <f t="shared" si="6"/>
        <v>70</v>
      </c>
      <c r="K84" s="1117" t="str">
        <f t="shared" si="7"/>
        <v/>
      </c>
      <c r="L84" s="419" t="str">
        <f>IF('【7-1】見・配置表'!L84="","",'【7-1】見・配置表'!L84)</f>
        <v/>
      </c>
      <c r="M84" s="420" t="str">
        <f>IF('【7-1】見・配置表'!M84="","",'【7-1】見・配置表'!M84)</f>
        <v/>
      </c>
      <c r="N84" s="453" t="str">
        <f>IF('【7-1】見・配置表'!N84="","",'【7-1】見・配置表'!N84)</f>
        <v/>
      </c>
      <c r="O84" s="1118" t="str">
        <f>IF('【7-1】見・配置表'!O84="","",'【7-1】見・配置表'!O84)</f>
        <v/>
      </c>
      <c r="P84" s="1119"/>
    </row>
    <row r="85" spans="2:16" ht="16.5" customHeight="1">
      <c r="B85" s="1117">
        <f t="shared" si="4"/>
        <v>71</v>
      </c>
      <c r="C85" s="1117" t="str">
        <f t="shared" si="5"/>
        <v/>
      </c>
      <c r="D85" s="419" t="str">
        <f>IF('【7-1】見・配置表'!D85="","",'【7-1】見・配置表'!D85)</f>
        <v/>
      </c>
      <c r="E85" s="420" t="str">
        <f>IF('【7-1】見・配置表'!E85="","",'【7-1】見・配置表'!E85)</f>
        <v/>
      </c>
      <c r="F85" s="453" t="str">
        <f>IF('【7-1】見・配置表'!F85="","",'【7-1】見・配置表'!F85)</f>
        <v/>
      </c>
      <c r="G85" s="1118" t="str">
        <f>IF('【7-1】見・配置表'!G85="","",'【7-1】見・配置表'!G85)</f>
        <v/>
      </c>
      <c r="H85" s="1119"/>
      <c r="J85" s="1117">
        <f t="shared" si="6"/>
        <v>71</v>
      </c>
      <c r="K85" s="1117" t="str">
        <f t="shared" si="7"/>
        <v/>
      </c>
      <c r="L85" s="419" t="str">
        <f>IF('【7-1】見・配置表'!L85="","",'【7-1】見・配置表'!L85)</f>
        <v/>
      </c>
      <c r="M85" s="420" t="str">
        <f>IF('【7-1】見・配置表'!M85="","",'【7-1】見・配置表'!M85)</f>
        <v/>
      </c>
      <c r="N85" s="453" t="str">
        <f>IF('【7-1】見・配置表'!N85="","",'【7-1】見・配置表'!N85)</f>
        <v/>
      </c>
      <c r="O85" s="1118" t="str">
        <f>IF('【7-1】見・配置表'!O85="","",'【7-1】見・配置表'!O85)</f>
        <v/>
      </c>
      <c r="P85" s="1119"/>
    </row>
    <row r="86" spans="2:16" ht="16.5" customHeight="1">
      <c r="B86" s="1117">
        <f t="shared" si="4"/>
        <v>72</v>
      </c>
      <c r="C86" s="1117" t="str">
        <f t="shared" si="5"/>
        <v/>
      </c>
      <c r="D86" s="419" t="str">
        <f>IF('【7-1】見・配置表'!D86="","",'【7-1】見・配置表'!D86)</f>
        <v/>
      </c>
      <c r="E86" s="420" t="str">
        <f>IF('【7-1】見・配置表'!E86="","",'【7-1】見・配置表'!E86)</f>
        <v/>
      </c>
      <c r="F86" s="453" t="str">
        <f>IF('【7-1】見・配置表'!F86="","",'【7-1】見・配置表'!F86)</f>
        <v/>
      </c>
      <c r="G86" s="1118" t="str">
        <f>IF('【7-1】見・配置表'!G86="","",'【7-1】見・配置表'!G86)</f>
        <v/>
      </c>
      <c r="H86" s="1119"/>
      <c r="J86" s="1117">
        <f t="shared" si="6"/>
        <v>72</v>
      </c>
      <c r="K86" s="1117" t="str">
        <f t="shared" si="7"/>
        <v/>
      </c>
      <c r="L86" s="419" t="str">
        <f>IF('【7-1】見・配置表'!L86="","",'【7-1】見・配置表'!L86)</f>
        <v/>
      </c>
      <c r="M86" s="420" t="str">
        <f>IF('【7-1】見・配置表'!M86="","",'【7-1】見・配置表'!M86)</f>
        <v/>
      </c>
      <c r="N86" s="453" t="str">
        <f>IF('【7-1】見・配置表'!N86="","",'【7-1】見・配置表'!N86)</f>
        <v/>
      </c>
      <c r="O86" s="1118" t="str">
        <f>IF('【7-1】見・配置表'!O86="","",'【7-1】見・配置表'!O86)</f>
        <v/>
      </c>
      <c r="P86" s="1119"/>
    </row>
    <row r="87" spans="2:16" ht="16.5" customHeight="1">
      <c r="B87" s="1117">
        <f t="shared" si="4"/>
        <v>73</v>
      </c>
      <c r="C87" s="1117" t="str">
        <f t="shared" si="5"/>
        <v/>
      </c>
      <c r="D87" s="419" t="str">
        <f>IF('【7-1】見・配置表'!D87="","",'【7-1】見・配置表'!D87)</f>
        <v/>
      </c>
      <c r="E87" s="420" t="str">
        <f>IF('【7-1】見・配置表'!E87="","",'【7-1】見・配置表'!E87)</f>
        <v/>
      </c>
      <c r="F87" s="453" t="str">
        <f>IF('【7-1】見・配置表'!F87="","",'【7-1】見・配置表'!F87)</f>
        <v/>
      </c>
      <c r="G87" s="1118" t="str">
        <f>IF('【7-1】見・配置表'!G87="","",'【7-1】見・配置表'!G87)</f>
        <v/>
      </c>
      <c r="H87" s="1119"/>
      <c r="J87" s="1117">
        <f t="shared" si="6"/>
        <v>73</v>
      </c>
      <c r="K87" s="1117" t="str">
        <f t="shared" si="7"/>
        <v/>
      </c>
      <c r="L87" s="419" t="str">
        <f>IF('【7-1】見・配置表'!L87="","",'【7-1】見・配置表'!L87)</f>
        <v/>
      </c>
      <c r="M87" s="420" t="str">
        <f>IF('【7-1】見・配置表'!M87="","",'【7-1】見・配置表'!M87)</f>
        <v/>
      </c>
      <c r="N87" s="453" t="str">
        <f>IF('【7-1】見・配置表'!N87="","",'【7-1】見・配置表'!N87)</f>
        <v/>
      </c>
      <c r="O87" s="1118" t="str">
        <f>IF('【7-1】見・配置表'!O87="","",'【7-1】見・配置表'!O87)</f>
        <v/>
      </c>
      <c r="P87" s="1119"/>
    </row>
    <row r="88" spans="2:16" ht="16.5" customHeight="1">
      <c r="B88" s="1117">
        <f t="shared" si="4"/>
        <v>74</v>
      </c>
      <c r="C88" s="1117" t="str">
        <f t="shared" si="5"/>
        <v/>
      </c>
      <c r="D88" s="419" t="str">
        <f>IF('【7-1】見・配置表'!D88="","",'【7-1】見・配置表'!D88)</f>
        <v/>
      </c>
      <c r="E88" s="420" t="str">
        <f>IF('【7-1】見・配置表'!E88="","",'【7-1】見・配置表'!E88)</f>
        <v/>
      </c>
      <c r="F88" s="453" t="str">
        <f>IF('【7-1】見・配置表'!F88="","",'【7-1】見・配置表'!F88)</f>
        <v/>
      </c>
      <c r="G88" s="1118" t="str">
        <f>IF('【7-1】見・配置表'!G88="","",'【7-1】見・配置表'!G88)</f>
        <v/>
      </c>
      <c r="H88" s="1119"/>
      <c r="J88" s="1117">
        <f t="shared" si="6"/>
        <v>74</v>
      </c>
      <c r="K88" s="1117" t="str">
        <f t="shared" si="7"/>
        <v/>
      </c>
      <c r="L88" s="419" t="str">
        <f>IF('【7-1】見・配置表'!L88="","",'【7-1】見・配置表'!L88)</f>
        <v/>
      </c>
      <c r="M88" s="420" t="str">
        <f>IF('【7-1】見・配置表'!M88="","",'【7-1】見・配置表'!M88)</f>
        <v/>
      </c>
      <c r="N88" s="453" t="str">
        <f>IF('【7-1】見・配置表'!N88="","",'【7-1】見・配置表'!N88)</f>
        <v/>
      </c>
      <c r="O88" s="1118" t="str">
        <f>IF('【7-1】見・配置表'!O88="","",'【7-1】見・配置表'!O88)</f>
        <v/>
      </c>
      <c r="P88" s="1119"/>
    </row>
    <row r="89" spans="2:16" ht="16.5" customHeight="1">
      <c r="B89" s="1117">
        <f t="shared" si="4"/>
        <v>75</v>
      </c>
      <c r="C89" s="1117" t="str">
        <f t="shared" si="5"/>
        <v/>
      </c>
      <c r="D89" s="419" t="str">
        <f>IF('【7-1】見・配置表'!D89="","",'【7-1】見・配置表'!D89)</f>
        <v/>
      </c>
      <c r="E89" s="420" t="str">
        <f>IF('【7-1】見・配置表'!E89="","",'【7-1】見・配置表'!E89)</f>
        <v/>
      </c>
      <c r="F89" s="453" t="str">
        <f>IF('【7-1】見・配置表'!F89="","",'【7-1】見・配置表'!F89)</f>
        <v/>
      </c>
      <c r="G89" s="1118" t="str">
        <f>IF('【7-1】見・配置表'!G89="","",'【7-1】見・配置表'!G89)</f>
        <v/>
      </c>
      <c r="H89" s="1119"/>
      <c r="J89" s="1117">
        <f t="shared" si="6"/>
        <v>75</v>
      </c>
      <c r="K89" s="1117" t="str">
        <f t="shared" si="7"/>
        <v/>
      </c>
      <c r="L89" s="419" t="str">
        <f>IF('【7-1】見・配置表'!L89="","",'【7-1】見・配置表'!L89)</f>
        <v/>
      </c>
      <c r="M89" s="420" t="str">
        <f>IF('【7-1】見・配置表'!M89="","",'【7-1】見・配置表'!M89)</f>
        <v/>
      </c>
      <c r="N89" s="453" t="str">
        <f>IF('【7-1】見・配置表'!N89="","",'【7-1】見・配置表'!N89)</f>
        <v/>
      </c>
      <c r="O89" s="1118" t="str">
        <f>IF('【7-1】見・配置表'!O89="","",'【7-1】見・配置表'!O89)</f>
        <v/>
      </c>
      <c r="P89" s="1119"/>
    </row>
    <row r="90" spans="2:16" ht="16.5" customHeight="1">
      <c r="B90" s="1117">
        <f t="shared" si="4"/>
        <v>76</v>
      </c>
      <c r="C90" s="1117" t="str">
        <f t="shared" si="5"/>
        <v/>
      </c>
      <c r="D90" s="419" t="str">
        <f>IF('【7-1】見・配置表'!D90="","",'【7-1】見・配置表'!D90)</f>
        <v/>
      </c>
      <c r="E90" s="420" t="str">
        <f>IF('【7-1】見・配置表'!E90="","",'【7-1】見・配置表'!E90)</f>
        <v/>
      </c>
      <c r="F90" s="453" t="str">
        <f>IF('【7-1】見・配置表'!F90="","",'【7-1】見・配置表'!F90)</f>
        <v/>
      </c>
      <c r="G90" s="1118" t="str">
        <f>IF('【7-1】見・配置表'!G90="","",'【7-1】見・配置表'!G90)</f>
        <v/>
      </c>
      <c r="H90" s="1119"/>
      <c r="J90" s="1117">
        <f t="shared" si="6"/>
        <v>76</v>
      </c>
      <c r="K90" s="1117" t="str">
        <f t="shared" si="7"/>
        <v/>
      </c>
      <c r="L90" s="419" t="str">
        <f>IF('【7-1】見・配置表'!L90="","",'【7-1】見・配置表'!L90)</f>
        <v/>
      </c>
      <c r="M90" s="420" t="str">
        <f>IF('【7-1】見・配置表'!M90="","",'【7-1】見・配置表'!M90)</f>
        <v/>
      </c>
      <c r="N90" s="453" t="str">
        <f>IF('【7-1】見・配置表'!N90="","",'【7-1】見・配置表'!N90)</f>
        <v/>
      </c>
      <c r="O90" s="1118" t="str">
        <f>IF('【7-1】見・配置表'!O90="","",'【7-1】見・配置表'!O90)</f>
        <v/>
      </c>
      <c r="P90" s="1119"/>
    </row>
    <row r="91" spans="2:16" ht="16.5" customHeight="1">
      <c r="B91" s="1117">
        <f t="shared" si="4"/>
        <v>77</v>
      </c>
      <c r="C91" s="1117" t="str">
        <f t="shared" si="5"/>
        <v/>
      </c>
      <c r="D91" s="419" t="str">
        <f>IF('【7-1】見・配置表'!D91="","",'【7-1】見・配置表'!D91)</f>
        <v/>
      </c>
      <c r="E91" s="420" t="str">
        <f>IF('【7-1】見・配置表'!E91="","",'【7-1】見・配置表'!E91)</f>
        <v/>
      </c>
      <c r="F91" s="453" t="str">
        <f>IF('【7-1】見・配置表'!F91="","",'【7-1】見・配置表'!F91)</f>
        <v/>
      </c>
      <c r="G91" s="1118" t="str">
        <f>IF('【7-1】見・配置表'!G91="","",'【7-1】見・配置表'!G91)</f>
        <v/>
      </c>
      <c r="H91" s="1119"/>
      <c r="J91" s="1117">
        <f t="shared" si="6"/>
        <v>77</v>
      </c>
      <c r="K91" s="1117" t="str">
        <f t="shared" si="7"/>
        <v/>
      </c>
      <c r="L91" s="419" t="str">
        <f>IF('【7-1】見・配置表'!L91="","",'【7-1】見・配置表'!L91)</f>
        <v/>
      </c>
      <c r="M91" s="420" t="str">
        <f>IF('【7-1】見・配置表'!M91="","",'【7-1】見・配置表'!M91)</f>
        <v/>
      </c>
      <c r="N91" s="453" t="str">
        <f>IF('【7-1】見・配置表'!N91="","",'【7-1】見・配置表'!N91)</f>
        <v/>
      </c>
      <c r="O91" s="1118" t="str">
        <f>IF('【7-1】見・配置表'!O91="","",'【7-1】見・配置表'!O91)</f>
        <v/>
      </c>
      <c r="P91" s="1119"/>
    </row>
    <row r="92" spans="2:16" ht="16.5" customHeight="1">
      <c r="B92" s="1117">
        <f t="shared" si="4"/>
        <v>78</v>
      </c>
      <c r="C92" s="1117" t="str">
        <f t="shared" si="5"/>
        <v/>
      </c>
      <c r="D92" s="419" t="str">
        <f>IF('【7-1】見・配置表'!D92="","",'【7-1】見・配置表'!D92)</f>
        <v/>
      </c>
      <c r="E92" s="420" t="str">
        <f>IF('【7-1】見・配置表'!E92="","",'【7-1】見・配置表'!E92)</f>
        <v/>
      </c>
      <c r="F92" s="453" t="str">
        <f>IF('【7-1】見・配置表'!F92="","",'【7-1】見・配置表'!F92)</f>
        <v/>
      </c>
      <c r="G92" s="1118" t="str">
        <f>IF('【7-1】見・配置表'!G92="","",'【7-1】見・配置表'!G92)</f>
        <v/>
      </c>
      <c r="H92" s="1119"/>
      <c r="J92" s="1117">
        <f t="shared" si="6"/>
        <v>78</v>
      </c>
      <c r="K92" s="1117" t="str">
        <f t="shared" si="7"/>
        <v/>
      </c>
      <c r="L92" s="419" t="str">
        <f>IF('【7-1】見・配置表'!L92="","",'【7-1】見・配置表'!L92)</f>
        <v/>
      </c>
      <c r="M92" s="420" t="str">
        <f>IF('【7-1】見・配置表'!M92="","",'【7-1】見・配置表'!M92)</f>
        <v/>
      </c>
      <c r="N92" s="453" t="str">
        <f>IF('【7-1】見・配置表'!N92="","",'【7-1】見・配置表'!N92)</f>
        <v/>
      </c>
      <c r="O92" s="1118" t="str">
        <f>IF('【7-1】見・配置表'!O92="","",'【7-1】見・配置表'!O92)</f>
        <v/>
      </c>
      <c r="P92" s="1119"/>
    </row>
    <row r="93" spans="2:16" ht="16.5" customHeight="1">
      <c r="B93" s="1117">
        <f t="shared" si="4"/>
        <v>79</v>
      </c>
      <c r="C93" s="1117" t="str">
        <f t="shared" si="5"/>
        <v/>
      </c>
      <c r="D93" s="419" t="str">
        <f>IF('【7-1】見・配置表'!D93="","",'【7-1】見・配置表'!D93)</f>
        <v/>
      </c>
      <c r="E93" s="420" t="str">
        <f>IF('【7-1】見・配置表'!E93="","",'【7-1】見・配置表'!E93)</f>
        <v/>
      </c>
      <c r="F93" s="453" t="str">
        <f>IF('【7-1】見・配置表'!F93="","",'【7-1】見・配置表'!F93)</f>
        <v/>
      </c>
      <c r="G93" s="1118" t="str">
        <f>IF('【7-1】見・配置表'!G93="","",'【7-1】見・配置表'!G93)</f>
        <v/>
      </c>
      <c r="H93" s="1119"/>
      <c r="J93" s="1117">
        <f t="shared" si="6"/>
        <v>79</v>
      </c>
      <c r="K93" s="1117" t="str">
        <f t="shared" si="7"/>
        <v/>
      </c>
      <c r="L93" s="419" t="str">
        <f>IF('【7-1】見・配置表'!L93="","",'【7-1】見・配置表'!L93)</f>
        <v/>
      </c>
      <c r="M93" s="420" t="str">
        <f>IF('【7-1】見・配置表'!M93="","",'【7-1】見・配置表'!M93)</f>
        <v/>
      </c>
      <c r="N93" s="453" t="str">
        <f>IF('【7-1】見・配置表'!N93="","",'【7-1】見・配置表'!N93)</f>
        <v/>
      </c>
      <c r="O93" s="1118" t="str">
        <f>IF('【7-1】見・配置表'!O93="","",'【7-1】見・配置表'!O93)</f>
        <v/>
      </c>
      <c r="P93" s="1119"/>
    </row>
    <row r="94" spans="2:16" ht="16.5" customHeight="1">
      <c r="B94" s="1117">
        <f t="shared" si="4"/>
        <v>80</v>
      </c>
      <c r="C94" s="1117" t="str">
        <f t="shared" si="5"/>
        <v/>
      </c>
      <c r="D94" s="419" t="str">
        <f>IF('【7-1】見・配置表'!D94="","",'【7-1】見・配置表'!D94)</f>
        <v/>
      </c>
      <c r="E94" s="420" t="str">
        <f>IF('【7-1】見・配置表'!E94="","",'【7-1】見・配置表'!E94)</f>
        <v/>
      </c>
      <c r="F94" s="453" t="str">
        <f>IF('【7-1】見・配置表'!F94="","",'【7-1】見・配置表'!F94)</f>
        <v/>
      </c>
      <c r="G94" s="1118" t="str">
        <f>IF('【7-1】見・配置表'!G94="","",'【7-1】見・配置表'!G94)</f>
        <v/>
      </c>
      <c r="H94" s="1119"/>
      <c r="J94" s="1117">
        <f t="shared" si="6"/>
        <v>80</v>
      </c>
      <c r="K94" s="1117" t="str">
        <f t="shared" si="7"/>
        <v/>
      </c>
      <c r="L94" s="419" t="str">
        <f>IF('【7-1】見・配置表'!L94="","",'【7-1】見・配置表'!L94)</f>
        <v/>
      </c>
      <c r="M94" s="420" t="str">
        <f>IF('【7-1】見・配置表'!M94="","",'【7-1】見・配置表'!M94)</f>
        <v/>
      </c>
      <c r="N94" s="453" t="str">
        <f>IF('【7-1】見・配置表'!N94="","",'【7-1】見・配置表'!N94)</f>
        <v/>
      </c>
      <c r="O94" s="1118" t="str">
        <f>IF('【7-1】見・配置表'!O94="","",'【7-1】見・配置表'!O94)</f>
        <v/>
      </c>
      <c r="P94" s="1119"/>
    </row>
    <row r="95" spans="2:16" ht="16.5" customHeight="1">
      <c r="B95" s="1117">
        <f t="shared" si="4"/>
        <v>81</v>
      </c>
      <c r="C95" s="1117" t="str">
        <f t="shared" si="5"/>
        <v/>
      </c>
      <c r="D95" s="419" t="str">
        <f>IF('【7-1】見・配置表'!D95="","",'【7-1】見・配置表'!D95)</f>
        <v/>
      </c>
      <c r="E95" s="420" t="str">
        <f>IF('【7-1】見・配置表'!E95="","",'【7-1】見・配置表'!E95)</f>
        <v/>
      </c>
      <c r="F95" s="453" t="str">
        <f>IF('【7-1】見・配置表'!F95="","",'【7-1】見・配置表'!F95)</f>
        <v/>
      </c>
      <c r="G95" s="1118" t="str">
        <f>IF('【7-1】見・配置表'!G95="","",'【7-1】見・配置表'!G95)</f>
        <v/>
      </c>
      <c r="H95" s="1119"/>
      <c r="J95" s="1117">
        <f t="shared" si="6"/>
        <v>81</v>
      </c>
      <c r="K95" s="1117" t="str">
        <f t="shared" si="7"/>
        <v/>
      </c>
      <c r="L95" s="419" t="str">
        <f>IF('【7-1】見・配置表'!L95="","",'【7-1】見・配置表'!L95)</f>
        <v/>
      </c>
      <c r="M95" s="420" t="str">
        <f>IF('【7-1】見・配置表'!M95="","",'【7-1】見・配置表'!M95)</f>
        <v/>
      </c>
      <c r="N95" s="453" t="str">
        <f>IF('【7-1】見・配置表'!N95="","",'【7-1】見・配置表'!N95)</f>
        <v/>
      </c>
      <c r="O95" s="1118" t="str">
        <f>IF('【7-1】見・配置表'!O95="","",'【7-1】見・配置表'!O95)</f>
        <v/>
      </c>
      <c r="P95" s="1119"/>
    </row>
    <row r="96" spans="2:16" ht="16.5" customHeight="1">
      <c r="B96" s="1117">
        <f t="shared" si="4"/>
        <v>82</v>
      </c>
      <c r="C96" s="1117" t="str">
        <f t="shared" si="5"/>
        <v/>
      </c>
      <c r="D96" s="419" t="str">
        <f>IF('【7-1】見・配置表'!D96="","",'【7-1】見・配置表'!D96)</f>
        <v/>
      </c>
      <c r="E96" s="420" t="str">
        <f>IF('【7-1】見・配置表'!E96="","",'【7-1】見・配置表'!E96)</f>
        <v/>
      </c>
      <c r="F96" s="453" t="str">
        <f>IF('【7-1】見・配置表'!F96="","",'【7-1】見・配置表'!F96)</f>
        <v/>
      </c>
      <c r="G96" s="1118" t="str">
        <f>IF('【7-1】見・配置表'!G96="","",'【7-1】見・配置表'!G96)</f>
        <v/>
      </c>
      <c r="H96" s="1119"/>
      <c r="J96" s="1117">
        <f t="shared" si="6"/>
        <v>82</v>
      </c>
      <c r="K96" s="1117" t="str">
        <f t="shared" si="7"/>
        <v/>
      </c>
      <c r="L96" s="419" t="str">
        <f>IF('【7-1】見・配置表'!L96="","",'【7-1】見・配置表'!L96)</f>
        <v/>
      </c>
      <c r="M96" s="420" t="str">
        <f>IF('【7-1】見・配置表'!M96="","",'【7-1】見・配置表'!M96)</f>
        <v/>
      </c>
      <c r="N96" s="453" t="str">
        <f>IF('【7-1】見・配置表'!N96="","",'【7-1】見・配置表'!N96)</f>
        <v/>
      </c>
      <c r="O96" s="1118" t="str">
        <f>IF('【7-1】見・配置表'!O96="","",'【7-1】見・配置表'!O96)</f>
        <v/>
      </c>
      <c r="P96" s="1119"/>
    </row>
    <row r="97" spans="2:16" ht="16.5" customHeight="1">
      <c r="B97" s="1117">
        <f t="shared" si="4"/>
        <v>83</v>
      </c>
      <c r="C97" s="1117" t="str">
        <f t="shared" si="5"/>
        <v/>
      </c>
      <c r="D97" s="419" t="str">
        <f>IF('【7-1】見・配置表'!D97="","",'【7-1】見・配置表'!D97)</f>
        <v/>
      </c>
      <c r="E97" s="420" t="str">
        <f>IF('【7-1】見・配置表'!E97="","",'【7-1】見・配置表'!E97)</f>
        <v/>
      </c>
      <c r="F97" s="453" t="str">
        <f>IF('【7-1】見・配置表'!F97="","",'【7-1】見・配置表'!F97)</f>
        <v/>
      </c>
      <c r="G97" s="1118" t="str">
        <f>IF('【7-1】見・配置表'!G97="","",'【7-1】見・配置表'!G97)</f>
        <v/>
      </c>
      <c r="H97" s="1119"/>
      <c r="J97" s="1117">
        <f t="shared" si="6"/>
        <v>83</v>
      </c>
      <c r="K97" s="1117" t="str">
        <f t="shared" si="7"/>
        <v/>
      </c>
      <c r="L97" s="419" t="str">
        <f>IF('【7-1】見・配置表'!L97="","",'【7-1】見・配置表'!L97)</f>
        <v/>
      </c>
      <c r="M97" s="420" t="str">
        <f>IF('【7-1】見・配置表'!M97="","",'【7-1】見・配置表'!M97)</f>
        <v/>
      </c>
      <c r="N97" s="453" t="str">
        <f>IF('【7-1】見・配置表'!N97="","",'【7-1】見・配置表'!N97)</f>
        <v/>
      </c>
      <c r="O97" s="1118" t="str">
        <f>IF('【7-1】見・配置表'!O97="","",'【7-1】見・配置表'!O97)</f>
        <v/>
      </c>
      <c r="P97" s="1119"/>
    </row>
    <row r="98" spans="2:16" ht="16.5" customHeight="1">
      <c r="B98" s="1117">
        <f t="shared" si="4"/>
        <v>84</v>
      </c>
      <c r="C98" s="1117" t="str">
        <f t="shared" si="5"/>
        <v/>
      </c>
      <c r="D98" s="419" t="str">
        <f>IF('【7-1】見・配置表'!D98="","",'【7-1】見・配置表'!D98)</f>
        <v/>
      </c>
      <c r="E98" s="420" t="str">
        <f>IF('【7-1】見・配置表'!E98="","",'【7-1】見・配置表'!E98)</f>
        <v/>
      </c>
      <c r="F98" s="453" t="str">
        <f>IF('【7-1】見・配置表'!F98="","",'【7-1】見・配置表'!F98)</f>
        <v/>
      </c>
      <c r="G98" s="1118" t="str">
        <f>IF('【7-1】見・配置表'!G98="","",'【7-1】見・配置表'!G98)</f>
        <v/>
      </c>
      <c r="H98" s="1119"/>
      <c r="J98" s="1117">
        <f t="shared" si="6"/>
        <v>84</v>
      </c>
      <c r="K98" s="1117" t="str">
        <f t="shared" si="7"/>
        <v/>
      </c>
      <c r="L98" s="419" t="str">
        <f>IF('【7-1】見・配置表'!L98="","",'【7-1】見・配置表'!L98)</f>
        <v/>
      </c>
      <c r="M98" s="420" t="str">
        <f>IF('【7-1】見・配置表'!M98="","",'【7-1】見・配置表'!M98)</f>
        <v/>
      </c>
      <c r="N98" s="453" t="str">
        <f>IF('【7-1】見・配置表'!N98="","",'【7-1】見・配置表'!N98)</f>
        <v/>
      </c>
      <c r="O98" s="1118" t="str">
        <f>IF('【7-1】見・配置表'!O98="","",'【7-1】見・配置表'!O98)</f>
        <v/>
      </c>
      <c r="P98" s="1119"/>
    </row>
    <row r="99" spans="2:16" ht="16.5" customHeight="1">
      <c r="B99" s="1117">
        <f t="shared" si="4"/>
        <v>85</v>
      </c>
      <c r="C99" s="1117" t="str">
        <f t="shared" si="5"/>
        <v/>
      </c>
      <c r="D99" s="419" t="str">
        <f>IF('【7-1】見・配置表'!D99="","",'【7-1】見・配置表'!D99)</f>
        <v/>
      </c>
      <c r="E99" s="420" t="str">
        <f>IF('【7-1】見・配置表'!E99="","",'【7-1】見・配置表'!E99)</f>
        <v/>
      </c>
      <c r="F99" s="453" t="str">
        <f>IF('【7-1】見・配置表'!F99="","",'【7-1】見・配置表'!F99)</f>
        <v/>
      </c>
      <c r="G99" s="1118" t="str">
        <f>IF('【7-1】見・配置表'!G99="","",'【7-1】見・配置表'!G99)</f>
        <v/>
      </c>
      <c r="H99" s="1119"/>
      <c r="J99" s="1117">
        <f t="shared" si="6"/>
        <v>85</v>
      </c>
      <c r="K99" s="1117" t="str">
        <f t="shared" si="7"/>
        <v/>
      </c>
      <c r="L99" s="419" t="str">
        <f>IF('【7-1】見・配置表'!L99="","",'【7-1】見・配置表'!L99)</f>
        <v/>
      </c>
      <c r="M99" s="420" t="str">
        <f>IF('【7-1】見・配置表'!M99="","",'【7-1】見・配置表'!M99)</f>
        <v/>
      </c>
      <c r="N99" s="453" t="str">
        <f>IF('【7-1】見・配置表'!N99="","",'【7-1】見・配置表'!N99)</f>
        <v/>
      </c>
      <c r="O99" s="1118" t="str">
        <f>IF('【7-1】見・配置表'!O99="","",'【7-1】見・配置表'!O99)</f>
        <v/>
      </c>
      <c r="P99" s="1119"/>
    </row>
    <row r="100" spans="2:16" ht="16.5" customHeight="1">
      <c r="B100" s="1117">
        <f t="shared" si="4"/>
        <v>86</v>
      </c>
      <c r="C100" s="1117" t="str">
        <f t="shared" si="5"/>
        <v/>
      </c>
      <c r="D100" s="419" t="str">
        <f>IF('【7-1】見・配置表'!D100="","",'【7-1】見・配置表'!D100)</f>
        <v/>
      </c>
      <c r="E100" s="420" t="str">
        <f>IF('【7-1】見・配置表'!E100="","",'【7-1】見・配置表'!E100)</f>
        <v/>
      </c>
      <c r="F100" s="453" t="str">
        <f>IF('【7-1】見・配置表'!F100="","",'【7-1】見・配置表'!F100)</f>
        <v/>
      </c>
      <c r="G100" s="1118" t="str">
        <f>IF('【7-1】見・配置表'!G100="","",'【7-1】見・配置表'!G100)</f>
        <v/>
      </c>
      <c r="H100" s="1119"/>
      <c r="J100" s="1117">
        <f t="shared" si="6"/>
        <v>86</v>
      </c>
      <c r="K100" s="1117" t="str">
        <f t="shared" si="7"/>
        <v/>
      </c>
      <c r="L100" s="419" t="str">
        <f>IF('【7-1】見・配置表'!L100="","",'【7-1】見・配置表'!L100)</f>
        <v/>
      </c>
      <c r="M100" s="420" t="str">
        <f>IF('【7-1】見・配置表'!M100="","",'【7-1】見・配置表'!M100)</f>
        <v/>
      </c>
      <c r="N100" s="453" t="str">
        <f>IF('【7-1】見・配置表'!N100="","",'【7-1】見・配置表'!N100)</f>
        <v/>
      </c>
      <c r="O100" s="1118" t="str">
        <f>IF('【7-1】見・配置表'!O100="","",'【7-1】見・配置表'!O100)</f>
        <v/>
      </c>
      <c r="P100" s="1119"/>
    </row>
    <row r="101" spans="2:16" ht="16.5" customHeight="1">
      <c r="B101" s="1117">
        <f t="shared" si="4"/>
        <v>87</v>
      </c>
      <c r="C101" s="1117" t="str">
        <f t="shared" si="5"/>
        <v/>
      </c>
      <c r="D101" s="419" t="str">
        <f>IF('【7-1】見・配置表'!D101="","",'【7-1】見・配置表'!D101)</f>
        <v/>
      </c>
      <c r="E101" s="420" t="str">
        <f>IF('【7-1】見・配置表'!E101="","",'【7-1】見・配置表'!E101)</f>
        <v/>
      </c>
      <c r="F101" s="453" t="str">
        <f>IF('【7-1】見・配置表'!F101="","",'【7-1】見・配置表'!F101)</f>
        <v/>
      </c>
      <c r="G101" s="1118" t="str">
        <f>IF('【7-1】見・配置表'!G101="","",'【7-1】見・配置表'!G101)</f>
        <v/>
      </c>
      <c r="H101" s="1119"/>
      <c r="J101" s="1117">
        <f t="shared" si="6"/>
        <v>87</v>
      </c>
      <c r="K101" s="1117" t="str">
        <f t="shared" si="7"/>
        <v/>
      </c>
      <c r="L101" s="419" t="str">
        <f>IF('【7-1】見・配置表'!L101="","",'【7-1】見・配置表'!L101)</f>
        <v/>
      </c>
      <c r="M101" s="420" t="str">
        <f>IF('【7-1】見・配置表'!M101="","",'【7-1】見・配置表'!M101)</f>
        <v/>
      </c>
      <c r="N101" s="453" t="str">
        <f>IF('【7-1】見・配置表'!N101="","",'【7-1】見・配置表'!N101)</f>
        <v/>
      </c>
      <c r="O101" s="1118" t="str">
        <f>IF('【7-1】見・配置表'!O101="","",'【7-1】見・配置表'!O101)</f>
        <v/>
      </c>
      <c r="P101" s="1119"/>
    </row>
    <row r="102" spans="2:16" ht="16.5" customHeight="1">
      <c r="B102" s="1117">
        <f t="shared" si="4"/>
        <v>88</v>
      </c>
      <c r="C102" s="1117" t="str">
        <f t="shared" si="5"/>
        <v/>
      </c>
      <c r="D102" s="419" t="str">
        <f>IF('【7-1】見・配置表'!D102="","",'【7-1】見・配置表'!D102)</f>
        <v/>
      </c>
      <c r="E102" s="420" t="str">
        <f>IF('【7-1】見・配置表'!E102="","",'【7-1】見・配置表'!E102)</f>
        <v/>
      </c>
      <c r="F102" s="453" t="str">
        <f>IF('【7-1】見・配置表'!F102="","",'【7-1】見・配置表'!F102)</f>
        <v/>
      </c>
      <c r="G102" s="1118" t="str">
        <f>IF('【7-1】見・配置表'!G102="","",'【7-1】見・配置表'!G102)</f>
        <v/>
      </c>
      <c r="H102" s="1119"/>
      <c r="J102" s="1117">
        <f t="shared" si="6"/>
        <v>88</v>
      </c>
      <c r="K102" s="1117" t="str">
        <f t="shared" si="7"/>
        <v/>
      </c>
      <c r="L102" s="419" t="str">
        <f>IF('【7-1】見・配置表'!L102="","",'【7-1】見・配置表'!L102)</f>
        <v/>
      </c>
      <c r="M102" s="420" t="str">
        <f>IF('【7-1】見・配置表'!M102="","",'【7-1】見・配置表'!M102)</f>
        <v/>
      </c>
      <c r="N102" s="453" t="str">
        <f>IF('【7-1】見・配置表'!N102="","",'【7-1】見・配置表'!N102)</f>
        <v/>
      </c>
      <c r="O102" s="1118" t="str">
        <f>IF('【7-1】見・配置表'!O102="","",'【7-1】見・配置表'!O102)</f>
        <v/>
      </c>
      <c r="P102" s="1119"/>
    </row>
    <row r="103" spans="2:16" ht="16.5" customHeight="1">
      <c r="B103" s="1117">
        <f t="shared" si="4"/>
        <v>89</v>
      </c>
      <c r="C103" s="1117" t="str">
        <f t="shared" si="5"/>
        <v/>
      </c>
      <c r="D103" s="419" t="str">
        <f>IF('【7-1】見・配置表'!D103="","",'【7-1】見・配置表'!D103)</f>
        <v/>
      </c>
      <c r="E103" s="420" t="str">
        <f>IF('【7-1】見・配置表'!E103="","",'【7-1】見・配置表'!E103)</f>
        <v/>
      </c>
      <c r="F103" s="453" t="str">
        <f>IF('【7-1】見・配置表'!F103="","",'【7-1】見・配置表'!F103)</f>
        <v/>
      </c>
      <c r="G103" s="1118" t="str">
        <f>IF('【7-1】見・配置表'!G103="","",'【7-1】見・配置表'!G103)</f>
        <v/>
      </c>
      <c r="H103" s="1119"/>
      <c r="J103" s="1117">
        <f t="shared" si="6"/>
        <v>89</v>
      </c>
      <c r="K103" s="1117" t="str">
        <f t="shared" si="7"/>
        <v/>
      </c>
      <c r="L103" s="419" t="str">
        <f>IF('【7-1】見・配置表'!L103="","",'【7-1】見・配置表'!L103)</f>
        <v/>
      </c>
      <c r="M103" s="420" t="str">
        <f>IF('【7-1】見・配置表'!M103="","",'【7-1】見・配置表'!M103)</f>
        <v/>
      </c>
      <c r="N103" s="453" t="str">
        <f>IF('【7-1】見・配置表'!N103="","",'【7-1】見・配置表'!N103)</f>
        <v/>
      </c>
      <c r="O103" s="1118" t="str">
        <f>IF('【7-1】見・配置表'!O103="","",'【7-1】見・配置表'!O103)</f>
        <v/>
      </c>
      <c r="P103" s="1119"/>
    </row>
    <row r="104" spans="2:16" ht="16.5" customHeight="1">
      <c r="B104" s="1117">
        <f t="shared" si="4"/>
        <v>90</v>
      </c>
      <c r="C104" s="1117" t="str">
        <f t="shared" si="5"/>
        <v/>
      </c>
      <c r="D104" s="419" t="str">
        <f>IF('【7-1】見・配置表'!D104="","",'【7-1】見・配置表'!D104)</f>
        <v/>
      </c>
      <c r="E104" s="420" t="str">
        <f>IF('【7-1】見・配置表'!E104="","",'【7-1】見・配置表'!E104)</f>
        <v/>
      </c>
      <c r="F104" s="453" t="str">
        <f>IF('【7-1】見・配置表'!F104="","",'【7-1】見・配置表'!F104)</f>
        <v/>
      </c>
      <c r="G104" s="1118" t="str">
        <f>IF('【7-1】見・配置表'!G104="","",'【7-1】見・配置表'!G104)</f>
        <v/>
      </c>
      <c r="H104" s="1119"/>
      <c r="J104" s="1117">
        <f t="shared" si="6"/>
        <v>90</v>
      </c>
      <c r="K104" s="1117" t="str">
        <f t="shared" si="7"/>
        <v/>
      </c>
      <c r="L104" s="419" t="str">
        <f>IF('【7-1】見・配置表'!L104="","",'【7-1】見・配置表'!L104)</f>
        <v/>
      </c>
      <c r="M104" s="420" t="str">
        <f>IF('【7-1】見・配置表'!M104="","",'【7-1】見・配置表'!M104)</f>
        <v/>
      </c>
      <c r="N104" s="453" t="str">
        <f>IF('【7-1】見・配置表'!N104="","",'【7-1】見・配置表'!N104)</f>
        <v/>
      </c>
      <c r="O104" s="1118" t="str">
        <f>IF('【7-1】見・配置表'!O104="","",'【7-1】見・配置表'!O104)</f>
        <v/>
      </c>
      <c r="P104" s="1119"/>
    </row>
    <row r="105" spans="2:16" ht="16.5" customHeight="1">
      <c r="B105" s="1117">
        <f t="shared" si="4"/>
        <v>91</v>
      </c>
      <c r="C105" s="1117" t="str">
        <f t="shared" si="5"/>
        <v/>
      </c>
      <c r="D105" s="419" t="str">
        <f>IF('【7-1】見・配置表'!D105="","",'【7-1】見・配置表'!D105)</f>
        <v/>
      </c>
      <c r="E105" s="420" t="str">
        <f>IF('【7-1】見・配置表'!E105="","",'【7-1】見・配置表'!E105)</f>
        <v/>
      </c>
      <c r="F105" s="453" t="str">
        <f>IF('【7-1】見・配置表'!F105="","",'【7-1】見・配置表'!F105)</f>
        <v/>
      </c>
      <c r="G105" s="1118" t="str">
        <f>IF('【7-1】見・配置表'!G105="","",'【7-1】見・配置表'!G105)</f>
        <v/>
      </c>
      <c r="H105" s="1119"/>
      <c r="J105" s="1117">
        <f t="shared" si="6"/>
        <v>91</v>
      </c>
      <c r="K105" s="1117" t="str">
        <f t="shared" si="7"/>
        <v/>
      </c>
      <c r="L105" s="419" t="str">
        <f>IF('【7-1】見・配置表'!L105="","",'【7-1】見・配置表'!L105)</f>
        <v/>
      </c>
      <c r="M105" s="420" t="str">
        <f>IF('【7-1】見・配置表'!M105="","",'【7-1】見・配置表'!M105)</f>
        <v/>
      </c>
      <c r="N105" s="453" t="str">
        <f>IF('【7-1】見・配置表'!N105="","",'【7-1】見・配置表'!N105)</f>
        <v/>
      </c>
      <c r="O105" s="1118" t="str">
        <f>IF('【7-1】見・配置表'!O105="","",'【7-1】見・配置表'!O105)</f>
        <v/>
      </c>
      <c r="P105" s="1119"/>
    </row>
    <row r="106" spans="2:16" ht="16.5" customHeight="1">
      <c r="B106" s="1117">
        <f t="shared" si="4"/>
        <v>92</v>
      </c>
      <c r="C106" s="1117" t="str">
        <f t="shared" si="5"/>
        <v/>
      </c>
      <c r="D106" s="419" t="str">
        <f>IF('【7-1】見・配置表'!D106="","",'【7-1】見・配置表'!D106)</f>
        <v/>
      </c>
      <c r="E106" s="420" t="str">
        <f>IF('【7-1】見・配置表'!E106="","",'【7-1】見・配置表'!E106)</f>
        <v/>
      </c>
      <c r="F106" s="453" t="str">
        <f>IF('【7-1】見・配置表'!F106="","",'【7-1】見・配置表'!F106)</f>
        <v/>
      </c>
      <c r="G106" s="1118" t="str">
        <f>IF('【7-1】見・配置表'!G106="","",'【7-1】見・配置表'!G106)</f>
        <v/>
      </c>
      <c r="H106" s="1119"/>
      <c r="J106" s="1117">
        <f t="shared" si="6"/>
        <v>92</v>
      </c>
      <c r="K106" s="1117" t="str">
        <f t="shared" si="7"/>
        <v/>
      </c>
      <c r="L106" s="419" t="str">
        <f>IF('【7-1】見・配置表'!L106="","",'【7-1】見・配置表'!L106)</f>
        <v/>
      </c>
      <c r="M106" s="420" t="str">
        <f>IF('【7-1】見・配置表'!M106="","",'【7-1】見・配置表'!M106)</f>
        <v/>
      </c>
      <c r="N106" s="453" t="str">
        <f>IF('【7-1】見・配置表'!N106="","",'【7-1】見・配置表'!N106)</f>
        <v/>
      </c>
      <c r="O106" s="1118" t="str">
        <f>IF('【7-1】見・配置表'!O106="","",'【7-1】見・配置表'!O106)</f>
        <v/>
      </c>
      <c r="P106" s="1119"/>
    </row>
    <row r="107" spans="2:16" ht="16.5" customHeight="1">
      <c r="B107" s="1117">
        <f t="shared" si="4"/>
        <v>93</v>
      </c>
      <c r="C107" s="1117" t="str">
        <f t="shared" si="5"/>
        <v/>
      </c>
      <c r="D107" s="419" t="str">
        <f>IF('【7-1】見・配置表'!D107="","",'【7-1】見・配置表'!D107)</f>
        <v/>
      </c>
      <c r="E107" s="420" t="str">
        <f>IF('【7-1】見・配置表'!E107="","",'【7-1】見・配置表'!E107)</f>
        <v/>
      </c>
      <c r="F107" s="453" t="str">
        <f>IF('【7-1】見・配置表'!F107="","",'【7-1】見・配置表'!F107)</f>
        <v/>
      </c>
      <c r="G107" s="1118" t="str">
        <f>IF('【7-1】見・配置表'!G107="","",'【7-1】見・配置表'!G107)</f>
        <v/>
      </c>
      <c r="H107" s="1119"/>
      <c r="J107" s="1117">
        <f t="shared" si="6"/>
        <v>93</v>
      </c>
      <c r="K107" s="1117" t="str">
        <f t="shared" si="7"/>
        <v/>
      </c>
      <c r="L107" s="419" t="str">
        <f>IF('【7-1】見・配置表'!L107="","",'【7-1】見・配置表'!L107)</f>
        <v/>
      </c>
      <c r="M107" s="420" t="str">
        <f>IF('【7-1】見・配置表'!M107="","",'【7-1】見・配置表'!M107)</f>
        <v/>
      </c>
      <c r="N107" s="453" t="str">
        <f>IF('【7-1】見・配置表'!N107="","",'【7-1】見・配置表'!N107)</f>
        <v/>
      </c>
      <c r="O107" s="1118" t="str">
        <f>IF('【7-1】見・配置表'!O107="","",'【7-1】見・配置表'!O107)</f>
        <v/>
      </c>
      <c r="P107" s="1119"/>
    </row>
    <row r="108" spans="2:16" ht="16.5" customHeight="1">
      <c r="B108" s="1117">
        <f t="shared" si="4"/>
        <v>94</v>
      </c>
      <c r="C108" s="1117" t="str">
        <f t="shared" si="5"/>
        <v/>
      </c>
      <c r="D108" s="419" t="str">
        <f>IF('【7-1】見・配置表'!D108="","",'【7-1】見・配置表'!D108)</f>
        <v/>
      </c>
      <c r="E108" s="420" t="str">
        <f>IF('【7-1】見・配置表'!E108="","",'【7-1】見・配置表'!E108)</f>
        <v/>
      </c>
      <c r="F108" s="453" t="str">
        <f>IF('【7-1】見・配置表'!F108="","",'【7-1】見・配置表'!F108)</f>
        <v/>
      </c>
      <c r="G108" s="1118" t="str">
        <f>IF('【7-1】見・配置表'!G108="","",'【7-1】見・配置表'!G108)</f>
        <v/>
      </c>
      <c r="H108" s="1119"/>
      <c r="J108" s="1117">
        <f t="shared" si="6"/>
        <v>94</v>
      </c>
      <c r="K108" s="1117" t="str">
        <f t="shared" si="7"/>
        <v/>
      </c>
      <c r="L108" s="419" t="str">
        <f>IF('【7-1】見・配置表'!L108="","",'【7-1】見・配置表'!L108)</f>
        <v/>
      </c>
      <c r="M108" s="420" t="str">
        <f>IF('【7-1】見・配置表'!M108="","",'【7-1】見・配置表'!M108)</f>
        <v/>
      </c>
      <c r="N108" s="453" t="str">
        <f>IF('【7-1】見・配置表'!N108="","",'【7-1】見・配置表'!N108)</f>
        <v/>
      </c>
      <c r="O108" s="1118" t="str">
        <f>IF('【7-1】見・配置表'!O108="","",'【7-1】見・配置表'!O108)</f>
        <v/>
      </c>
      <c r="P108" s="1119"/>
    </row>
    <row r="109" spans="2:16" ht="16.5" customHeight="1">
      <c r="B109" s="1117">
        <f t="shared" si="4"/>
        <v>95</v>
      </c>
      <c r="C109" s="1117" t="str">
        <f t="shared" si="5"/>
        <v/>
      </c>
      <c r="D109" s="419" t="str">
        <f>IF('【7-1】見・配置表'!D109="","",'【7-1】見・配置表'!D109)</f>
        <v/>
      </c>
      <c r="E109" s="420" t="str">
        <f>IF('【7-1】見・配置表'!E109="","",'【7-1】見・配置表'!E109)</f>
        <v/>
      </c>
      <c r="F109" s="453" t="str">
        <f>IF('【7-1】見・配置表'!F109="","",'【7-1】見・配置表'!F109)</f>
        <v/>
      </c>
      <c r="G109" s="1118" t="str">
        <f>IF('【7-1】見・配置表'!G109="","",'【7-1】見・配置表'!G109)</f>
        <v/>
      </c>
      <c r="H109" s="1119"/>
      <c r="J109" s="1117">
        <f t="shared" si="6"/>
        <v>95</v>
      </c>
      <c r="K109" s="1117" t="str">
        <f t="shared" si="7"/>
        <v/>
      </c>
      <c r="L109" s="419" t="str">
        <f>IF('【7-1】見・配置表'!L109="","",'【7-1】見・配置表'!L109)</f>
        <v/>
      </c>
      <c r="M109" s="420" t="str">
        <f>IF('【7-1】見・配置表'!M109="","",'【7-1】見・配置表'!M109)</f>
        <v/>
      </c>
      <c r="N109" s="453" t="str">
        <f>IF('【7-1】見・配置表'!N109="","",'【7-1】見・配置表'!N109)</f>
        <v/>
      </c>
      <c r="O109" s="1118" t="str">
        <f>IF('【7-1】見・配置表'!O109="","",'【7-1】見・配置表'!O109)</f>
        <v/>
      </c>
      <c r="P109" s="1119"/>
    </row>
    <row r="110" spans="2:16" ht="16.5" customHeight="1">
      <c r="B110" s="1117">
        <f t="shared" si="4"/>
        <v>96</v>
      </c>
      <c r="C110" s="1117" t="str">
        <f t="shared" si="5"/>
        <v/>
      </c>
      <c r="D110" s="419" t="str">
        <f>IF('【7-1】見・配置表'!D110="","",'【7-1】見・配置表'!D110)</f>
        <v/>
      </c>
      <c r="E110" s="420" t="str">
        <f>IF('【7-1】見・配置表'!E110="","",'【7-1】見・配置表'!E110)</f>
        <v/>
      </c>
      <c r="F110" s="453" t="str">
        <f>IF('【7-1】見・配置表'!F110="","",'【7-1】見・配置表'!F110)</f>
        <v/>
      </c>
      <c r="G110" s="1118" t="str">
        <f>IF('【7-1】見・配置表'!G110="","",'【7-1】見・配置表'!G110)</f>
        <v/>
      </c>
      <c r="H110" s="1119"/>
      <c r="J110" s="1117">
        <f t="shared" si="6"/>
        <v>96</v>
      </c>
      <c r="K110" s="1117" t="str">
        <f t="shared" si="7"/>
        <v/>
      </c>
      <c r="L110" s="419" t="str">
        <f>IF('【7-1】見・配置表'!L110="","",'【7-1】見・配置表'!L110)</f>
        <v/>
      </c>
      <c r="M110" s="420" t="str">
        <f>IF('【7-1】見・配置表'!M110="","",'【7-1】見・配置表'!M110)</f>
        <v/>
      </c>
      <c r="N110" s="453" t="str">
        <f>IF('【7-1】見・配置表'!N110="","",'【7-1】見・配置表'!N110)</f>
        <v/>
      </c>
      <c r="O110" s="1118" t="str">
        <f>IF('【7-1】見・配置表'!O110="","",'【7-1】見・配置表'!O110)</f>
        <v/>
      </c>
      <c r="P110" s="1119"/>
    </row>
    <row r="111" spans="2:16" ht="16.5" customHeight="1">
      <c r="B111" s="1117">
        <f t="shared" si="4"/>
        <v>97</v>
      </c>
      <c r="C111" s="1117" t="str">
        <f t="shared" si="5"/>
        <v/>
      </c>
      <c r="D111" s="419" t="str">
        <f>IF('【7-1】見・配置表'!D111="","",'【7-1】見・配置表'!D111)</f>
        <v/>
      </c>
      <c r="E111" s="420" t="str">
        <f>IF('【7-1】見・配置表'!E111="","",'【7-1】見・配置表'!E111)</f>
        <v/>
      </c>
      <c r="F111" s="453" t="str">
        <f>IF('【7-1】見・配置表'!F111="","",'【7-1】見・配置表'!F111)</f>
        <v/>
      </c>
      <c r="G111" s="1118" t="str">
        <f>IF('【7-1】見・配置表'!G111="","",'【7-1】見・配置表'!G111)</f>
        <v/>
      </c>
      <c r="H111" s="1119"/>
      <c r="J111" s="1117">
        <f t="shared" si="6"/>
        <v>97</v>
      </c>
      <c r="K111" s="1117" t="str">
        <f t="shared" si="7"/>
        <v/>
      </c>
      <c r="L111" s="419" t="str">
        <f>IF('【7-1】見・配置表'!L111="","",'【7-1】見・配置表'!L111)</f>
        <v/>
      </c>
      <c r="M111" s="420" t="str">
        <f>IF('【7-1】見・配置表'!M111="","",'【7-1】見・配置表'!M111)</f>
        <v/>
      </c>
      <c r="N111" s="453" t="str">
        <f>IF('【7-1】見・配置表'!N111="","",'【7-1】見・配置表'!N111)</f>
        <v/>
      </c>
      <c r="O111" s="1118" t="str">
        <f>IF('【7-1】見・配置表'!O111="","",'【7-1】見・配置表'!O111)</f>
        <v/>
      </c>
      <c r="P111" s="1119"/>
    </row>
    <row r="112" spans="2:16" ht="16.5" customHeight="1">
      <c r="B112" s="1117">
        <f t="shared" si="4"/>
        <v>98</v>
      </c>
      <c r="C112" s="1117" t="str">
        <f t="shared" si="5"/>
        <v/>
      </c>
      <c r="D112" s="419" t="str">
        <f>IF('【7-1】見・配置表'!D112="","",'【7-1】見・配置表'!D112)</f>
        <v/>
      </c>
      <c r="E112" s="420" t="str">
        <f>IF('【7-1】見・配置表'!E112="","",'【7-1】見・配置表'!E112)</f>
        <v/>
      </c>
      <c r="F112" s="453" t="str">
        <f>IF('【7-1】見・配置表'!F112="","",'【7-1】見・配置表'!F112)</f>
        <v/>
      </c>
      <c r="G112" s="1118" t="str">
        <f>IF('【7-1】見・配置表'!G112="","",'【7-1】見・配置表'!G112)</f>
        <v/>
      </c>
      <c r="H112" s="1119"/>
      <c r="J112" s="1117">
        <f t="shared" si="6"/>
        <v>98</v>
      </c>
      <c r="K112" s="1117" t="str">
        <f t="shared" si="7"/>
        <v/>
      </c>
      <c r="L112" s="419" t="str">
        <f>IF('【7-1】見・配置表'!L112="","",'【7-1】見・配置表'!L112)</f>
        <v/>
      </c>
      <c r="M112" s="420" t="str">
        <f>IF('【7-1】見・配置表'!M112="","",'【7-1】見・配置表'!M112)</f>
        <v/>
      </c>
      <c r="N112" s="453" t="str">
        <f>IF('【7-1】見・配置表'!N112="","",'【7-1】見・配置表'!N112)</f>
        <v/>
      </c>
      <c r="O112" s="1118" t="str">
        <f>IF('【7-1】見・配置表'!O112="","",'【7-1】見・配置表'!O112)</f>
        <v/>
      </c>
      <c r="P112" s="1119"/>
    </row>
    <row r="113" spans="2:16" ht="16.5" customHeight="1">
      <c r="B113" s="1117">
        <f t="shared" si="4"/>
        <v>99</v>
      </c>
      <c r="C113" s="1117" t="str">
        <f t="shared" si="5"/>
        <v/>
      </c>
      <c r="D113" s="419" t="str">
        <f>IF('【7-1】見・配置表'!D113="","",'【7-1】見・配置表'!D113)</f>
        <v/>
      </c>
      <c r="E113" s="420" t="str">
        <f>IF('【7-1】見・配置表'!E113="","",'【7-1】見・配置表'!E113)</f>
        <v/>
      </c>
      <c r="F113" s="453" t="str">
        <f>IF('【7-1】見・配置表'!F113="","",'【7-1】見・配置表'!F113)</f>
        <v/>
      </c>
      <c r="G113" s="1118" t="str">
        <f>IF('【7-1】見・配置表'!G113="","",'【7-1】見・配置表'!G113)</f>
        <v/>
      </c>
      <c r="H113" s="1119"/>
      <c r="J113" s="1117">
        <f t="shared" si="6"/>
        <v>99</v>
      </c>
      <c r="K113" s="1117" t="str">
        <f t="shared" si="7"/>
        <v/>
      </c>
      <c r="L113" s="419" t="str">
        <f>IF('【7-1】見・配置表'!L113="","",'【7-1】見・配置表'!L113)</f>
        <v/>
      </c>
      <c r="M113" s="420" t="str">
        <f>IF('【7-1】見・配置表'!M113="","",'【7-1】見・配置表'!M113)</f>
        <v/>
      </c>
      <c r="N113" s="453" t="str">
        <f>IF('【7-1】見・配置表'!N113="","",'【7-1】見・配置表'!N113)</f>
        <v/>
      </c>
      <c r="O113" s="1118" t="str">
        <f>IF('【7-1】見・配置表'!O113="","",'【7-1】見・配置表'!O113)</f>
        <v/>
      </c>
      <c r="P113" s="1119"/>
    </row>
    <row r="114" spans="2:16" ht="16.5" customHeight="1">
      <c r="B114" s="1117">
        <f t="shared" si="4"/>
        <v>100</v>
      </c>
      <c r="C114" s="1117" t="str">
        <f t="shared" si="5"/>
        <v/>
      </c>
      <c r="D114" s="419" t="str">
        <f>IF('【7-1】見・配置表'!D114="","",'【7-1】見・配置表'!D114)</f>
        <v/>
      </c>
      <c r="E114" s="420" t="str">
        <f>IF('【7-1】見・配置表'!E114="","",'【7-1】見・配置表'!E114)</f>
        <v/>
      </c>
      <c r="F114" s="453" t="str">
        <f>IF('【7-1】見・配置表'!F114="","",'【7-1】見・配置表'!F114)</f>
        <v/>
      </c>
      <c r="G114" s="1118" t="str">
        <f>IF('【7-1】見・配置表'!G114="","",'【7-1】見・配置表'!G114)</f>
        <v/>
      </c>
      <c r="H114" s="1119"/>
      <c r="J114" s="1117">
        <f t="shared" si="6"/>
        <v>100</v>
      </c>
      <c r="K114" s="1117" t="str">
        <f t="shared" si="7"/>
        <v/>
      </c>
      <c r="L114" s="419" t="str">
        <f>IF('【7-1】見・配置表'!L114="","",'【7-1】見・配置表'!L114)</f>
        <v/>
      </c>
      <c r="M114" s="420" t="str">
        <f>IF('【7-1】見・配置表'!M114="","",'【7-1】見・配置表'!M114)</f>
        <v/>
      </c>
      <c r="N114" s="453" t="str">
        <f>IF('【7-1】見・配置表'!N114="","",'【7-1】見・配置表'!N114)</f>
        <v/>
      </c>
      <c r="O114" s="1118" t="str">
        <f>IF('【7-1】見・配置表'!O114="","",'【7-1】見・配置表'!O114)</f>
        <v/>
      </c>
      <c r="P114" s="1119"/>
    </row>
    <row r="115" spans="2:16" ht="16.5" customHeight="1">
      <c r="B115" s="1117">
        <f t="shared" si="4"/>
        <v>101</v>
      </c>
      <c r="C115" s="1117" t="str">
        <f t="shared" si="5"/>
        <v/>
      </c>
      <c r="D115" s="419" t="str">
        <f>IF('【7-1】見・配置表'!D115="","",'【7-1】見・配置表'!D115)</f>
        <v/>
      </c>
      <c r="E115" s="420" t="str">
        <f>IF('【7-1】見・配置表'!E115="","",'【7-1】見・配置表'!E115)</f>
        <v/>
      </c>
      <c r="F115" s="453" t="str">
        <f>IF('【7-1】見・配置表'!F115="","",'【7-1】見・配置表'!F115)</f>
        <v/>
      </c>
      <c r="G115" s="1118" t="str">
        <f>IF('【7-1】見・配置表'!G115="","",'【7-1】見・配置表'!G115)</f>
        <v/>
      </c>
      <c r="H115" s="1119"/>
      <c r="J115" s="1117">
        <f t="shared" si="6"/>
        <v>101</v>
      </c>
      <c r="K115" s="1117" t="str">
        <f t="shared" si="7"/>
        <v/>
      </c>
      <c r="L115" s="419" t="str">
        <f>IF('【7-1】見・配置表'!L115="","",'【7-1】見・配置表'!L115)</f>
        <v/>
      </c>
      <c r="M115" s="420" t="str">
        <f>IF('【7-1】見・配置表'!M115="","",'【7-1】見・配置表'!M115)</f>
        <v/>
      </c>
      <c r="N115" s="453" t="str">
        <f>IF('【7-1】見・配置表'!N115="","",'【7-1】見・配置表'!N115)</f>
        <v/>
      </c>
      <c r="O115" s="1118" t="str">
        <f>IF('【7-1】見・配置表'!O115="","",'【7-1】見・配置表'!O115)</f>
        <v/>
      </c>
      <c r="P115" s="1119"/>
    </row>
    <row r="116" spans="2:16" ht="16.5" customHeight="1">
      <c r="B116" s="1117">
        <f t="shared" si="4"/>
        <v>102</v>
      </c>
      <c r="C116" s="1117" t="str">
        <f t="shared" si="5"/>
        <v/>
      </c>
      <c r="D116" s="419" t="str">
        <f>IF('【7-1】見・配置表'!D116="","",'【7-1】見・配置表'!D116)</f>
        <v/>
      </c>
      <c r="E116" s="420" t="str">
        <f>IF('【7-1】見・配置表'!E116="","",'【7-1】見・配置表'!E116)</f>
        <v/>
      </c>
      <c r="F116" s="453" t="str">
        <f>IF('【7-1】見・配置表'!F116="","",'【7-1】見・配置表'!F116)</f>
        <v/>
      </c>
      <c r="G116" s="1118" t="str">
        <f>IF('【7-1】見・配置表'!G116="","",'【7-1】見・配置表'!G116)</f>
        <v/>
      </c>
      <c r="H116" s="1119"/>
      <c r="J116" s="1117">
        <f t="shared" si="6"/>
        <v>102</v>
      </c>
      <c r="K116" s="1117" t="str">
        <f t="shared" si="7"/>
        <v/>
      </c>
      <c r="L116" s="419" t="str">
        <f>IF('【7-1】見・配置表'!L116="","",'【7-1】見・配置表'!L116)</f>
        <v/>
      </c>
      <c r="M116" s="420" t="str">
        <f>IF('【7-1】見・配置表'!M116="","",'【7-1】見・配置表'!M116)</f>
        <v/>
      </c>
      <c r="N116" s="453" t="str">
        <f>IF('【7-1】見・配置表'!N116="","",'【7-1】見・配置表'!N116)</f>
        <v/>
      </c>
      <c r="O116" s="1118" t="str">
        <f>IF('【7-1】見・配置表'!O116="","",'【7-1】見・配置表'!O116)</f>
        <v/>
      </c>
      <c r="P116" s="1119"/>
    </row>
    <row r="117" spans="2:16" ht="16.5" customHeight="1">
      <c r="B117" s="1117">
        <f t="shared" si="4"/>
        <v>103</v>
      </c>
      <c r="C117" s="1117" t="str">
        <f t="shared" si="5"/>
        <v/>
      </c>
      <c r="D117" s="419" t="str">
        <f>IF('【7-1】見・配置表'!D117="","",'【7-1】見・配置表'!D117)</f>
        <v/>
      </c>
      <c r="E117" s="420" t="str">
        <f>IF('【7-1】見・配置表'!E117="","",'【7-1】見・配置表'!E117)</f>
        <v/>
      </c>
      <c r="F117" s="453" t="str">
        <f>IF('【7-1】見・配置表'!F117="","",'【7-1】見・配置表'!F117)</f>
        <v/>
      </c>
      <c r="G117" s="1118" t="str">
        <f>IF('【7-1】見・配置表'!G117="","",'【7-1】見・配置表'!G117)</f>
        <v/>
      </c>
      <c r="H117" s="1119"/>
      <c r="J117" s="1117">
        <f t="shared" si="6"/>
        <v>103</v>
      </c>
      <c r="K117" s="1117" t="str">
        <f t="shared" si="7"/>
        <v/>
      </c>
      <c r="L117" s="419" t="str">
        <f>IF('【7-1】見・配置表'!L117="","",'【7-1】見・配置表'!L117)</f>
        <v/>
      </c>
      <c r="M117" s="420" t="str">
        <f>IF('【7-1】見・配置表'!M117="","",'【7-1】見・配置表'!M117)</f>
        <v/>
      </c>
      <c r="N117" s="453" t="str">
        <f>IF('【7-1】見・配置表'!N117="","",'【7-1】見・配置表'!N117)</f>
        <v/>
      </c>
      <c r="O117" s="1118" t="str">
        <f>IF('【7-1】見・配置表'!O117="","",'【7-1】見・配置表'!O117)</f>
        <v/>
      </c>
      <c r="P117" s="1119"/>
    </row>
    <row r="118" spans="2:16" ht="16.5" customHeight="1">
      <c r="B118" s="1117">
        <f t="shared" si="4"/>
        <v>104</v>
      </c>
      <c r="C118" s="1117" t="str">
        <f t="shared" si="5"/>
        <v/>
      </c>
      <c r="D118" s="419" t="str">
        <f>IF('【7-1】見・配置表'!D118="","",'【7-1】見・配置表'!D118)</f>
        <v/>
      </c>
      <c r="E118" s="420" t="str">
        <f>IF('【7-1】見・配置表'!E118="","",'【7-1】見・配置表'!E118)</f>
        <v/>
      </c>
      <c r="F118" s="453" t="str">
        <f>IF('【7-1】見・配置表'!F118="","",'【7-1】見・配置表'!F118)</f>
        <v/>
      </c>
      <c r="G118" s="1118" t="str">
        <f>IF('【7-1】見・配置表'!G118="","",'【7-1】見・配置表'!G118)</f>
        <v/>
      </c>
      <c r="H118" s="1119"/>
      <c r="J118" s="1117">
        <f t="shared" si="6"/>
        <v>104</v>
      </c>
      <c r="K118" s="1117" t="str">
        <f t="shared" si="7"/>
        <v/>
      </c>
      <c r="L118" s="419" t="str">
        <f>IF('【7-1】見・配置表'!L118="","",'【7-1】見・配置表'!L118)</f>
        <v/>
      </c>
      <c r="M118" s="420" t="str">
        <f>IF('【7-1】見・配置表'!M118="","",'【7-1】見・配置表'!M118)</f>
        <v/>
      </c>
      <c r="N118" s="453" t="str">
        <f>IF('【7-1】見・配置表'!N118="","",'【7-1】見・配置表'!N118)</f>
        <v/>
      </c>
      <c r="O118" s="1118" t="str">
        <f>IF('【7-1】見・配置表'!O118="","",'【7-1】見・配置表'!O118)</f>
        <v/>
      </c>
      <c r="P118" s="1119"/>
    </row>
    <row r="119" spans="2:16" ht="16.5" customHeight="1">
      <c r="B119" s="1117">
        <f t="shared" si="4"/>
        <v>105</v>
      </c>
      <c r="C119" s="1117" t="str">
        <f t="shared" si="5"/>
        <v/>
      </c>
      <c r="D119" s="419" t="str">
        <f>IF('【7-1】見・配置表'!D119="","",'【7-1】見・配置表'!D119)</f>
        <v/>
      </c>
      <c r="E119" s="420" t="str">
        <f>IF('【7-1】見・配置表'!E119="","",'【7-1】見・配置表'!E119)</f>
        <v/>
      </c>
      <c r="F119" s="453" t="str">
        <f>IF('【7-1】見・配置表'!F119="","",'【7-1】見・配置表'!F119)</f>
        <v/>
      </c>
      <c r="G119" s="1118" t="str">
        <f>IF('【7-1】見・配置表'!G119="","",'【7-1】見・配置表'!G119)</f>
        <v/>
      </c>
      <c r="H119" s="1119"/>
      <c r="J119" s="1117">
        <f t="shared" si="6"/>
        <v>105</v>
      </c>
      <c r="K119" s="1117" t="str">
        <f t="shared" si="7"/>
        <v/>
      </c>
      <c r="L119" s="419" t="str">
        <f>IF('【7-1】見・配置表'!L119="","",'【7-1】見・配置表'!L119)</f>
        <v/>
      </c>
      <c r="M119" s="420" t="str">
        <f>IF('【7-1】見・配置表'!M119="","",'【7-1】見・配置表'!M119)</f>
        <v/>
      </c>
      <c r="N119" s="453" t="str">
        <f>IF('【7-1】見・配置表'!N119="","",'【7-1】見・配置表'!N119)</f>
        <v/>
      </c>
      <c r="O119" s="1118" t="str">
        <f>IF('【7-1】見・配置表'!O119="","",'【7-1】見・配置表'!O119)</f>
        <v/>
      </c>
      <c r="P119" s="1119"/>
    </row>
    <row r="120" spans="2:16" ht="16.5" customHeight="1">
      <c r="B120" s="1117">
        <f t="shared" si="4"/>
        <v>106</v>
      </c>
      <c r="C120" s="1117" t="str">
        <f t="shared" si="5"/>
        <v/>
      </c>
      <c r="D120" s="419" t="str">
        <f>IF('【7-1】見・配置表'!D120="","",'【7-1】見・配置表'!D120)</f>
        <v/>
      </c>
      <c r="E120" s="420" t="str">
        <f>IF('【7-1】見・配置表'!E120="","",'【7-1】見・配置表'!E120)</f>
        <v/>
      </c>
      <c r="F120" s="453" t="str">
        <f>IF('【7-1】見・配置表'!F120="","",'【7-1】見・配置表'!F120)</f>
        <v/>
      </c>
      <c r="G120" s="1118" t="str">
        <f>IF('【7-1】見・配置表'!G120="","",'【7-1】見・配置表'!G120)</f>
        <v/>
      </c>
      <c r="H120" s="1119"/>
      <c r="J120" s="1117">
        <f t="shared" si="6"/>
        <v>106</v>
      </c>
      <c r="K120" s="1117" t="str">
        <f t="shared" si="7"/>
        <v/>
      </c>
      <c r="L120" s="419" t="str">
        <f>IF('【7-1】見・配置表'!L120="","",'【7-1】見・配置表'!L120)</f>
        <v/>
      </c>
      <c r="M120" s="420" t="str">
        <f>IF('【7-1】見・配置表'!M120="","",'【7-1】見・配置表'!M120)</f>
        <v/>
      </c>
      <c r="N120" s="453" t="str">
        <f>IF('【7-1】見・配置表'!N120="","",'【7-1】見・配置表'!N120)</f>
        <v/>
      </c>
      <c r="O120" s="1118" t="str">
        <f>IF('【7-1】見・配置表'!O120="","",'【7-1】見・配置表'!O120)</f>
        <v/>
      </c>
      <c r="P120" s="1119"/>
    </row>
    <row r="121" spans="2:16" ht="16.5" customHeight="1">
      <c r="B121" s="1117">
        <f t="shared" si="4"/>
        <v>107</v>
      </c>
      <c r="C121" s="1117" t="str">
        <f t="shared" si="5"/>
        <v/>
      </c>
      <c r="D121" s="419" t="str">
        <f>IF('【7-1】見・配置表'!D121="","",'【7-1】見・配置表'!D121)</f>
        <v/>
      </c>
      <c r="E121" s="420" t="str">
        <f>IF('【7-1】見・配置表'!E121="","",'【7-1】見・配置表'!E121)</f>
        <v/>
      </c>
      <c r="F121" s="453" t="str">
        <f>IF('【7-1】見・配置表'!F121="","",'【7-1】見・配置表'!F121)</f>
        <v/>
      </c>
      <c r="G121" s="1118" t="str">
        <f>IF('【7-1】見・配置表'!G121="","",'【7-1】見・配置表'!G121)</f>
        <v/>
      </c>
      <c r="H121" s="1119"/>
      <c r="J121" s="1117">
        <f t="shared" si="6"/>
        <v>107</v>
      </c>
      <c r="K121" s="1117" t="str">
        <f t="shared" si="7"/>
        <v/>
      </c>
      <c r="L121" s="419" t="str">
        <f>IF('【7-1】見・配置表'!L121="","",'【7-1】見・配置表'!L121)</f>
        <v/>
      </c>
      <c r="M121" s="420" t="str">
        <f>IF('【7-1】見・配置表'!M121="","",'【7-1】見・配置表'!M121)</f>
        <v/>
      </c>
      <c r="N121" s="453" t="str">
        <f>IF('【7-1】見・配置表'!N121="","",'【7-1】見・配置表'!N121)</f>
        <v/>
      </c>
      <c r="O121" s="1118" t="str">
        <f>IF('【7-1】見・配置表'!O121="","",'【7-1】見・配置表'!O121)</f>
        <v/>
      </c>
      <c r="P121" s="1119"/>
    </row>
    <row r="122" spans="2:16" ht="16.5" customHeight="1">
      <c r="B122" s="1117">
        <f t="shared" si="4"/>
        <v>108</v>
      </c>
      <c r="C122" s="1117" t="str">
        <f t="shared" si="5"/>
        <v/>
      </c>
      <c r="D122" s="419" t="str">
        <f>IF('【7-1】見・配置表'!D122="","",'【7-1】見・配置表'!D122)</f>
        <v/>
      </c>
      <c r="E122" s="420" t="str">
        <f>IF('【7-1】見・配置表'!E122="","",'【7-1】見・配置表'!E122)</f>
        <v/>
      </c>
      <c r="F122" s="453" t="str">
        <f>IF('【7-1】見・配置表'!F122="","",'【7-1】見・配置表'!F122)</f>
        <v/>
      </c>
      <c r="G122" s="1118" t="str">
        <f>IF('【7-1】見・配置表'!G122="","",'【7-1】見・配置表'!G122)</f>
        <v/>
      </c>
      <c r="H122" s="1119"/>
      <c r="J122" s="1117">
        <f t="shared" si="6"/>
        <v>108</v>
      </c>
      <c r="K122" s="1117" t="str">
        <f t="shared" si="7"/>
        <v/>
      </c>
      <c r="L122" s="419" t="str">
        <f>IF('【7-1】見・配置表'!L122="","",'【7-1】見・配置表'!L122)</f>
        <v/>
      </c>
      <c r="M122" s="420" t="str">
        <f>IF('【7-1】見・配置表'!M122="","",'【7-1】見・配置表'!M122)</f>
        <v/>
      </c>
      <c r="N122" s="453" t="str">
        <f>IF('【7-1】見・配置表'!N122="","",'【7-1】見・配置表'!N122)</f>
        <v/>
      </c>
      <c r="O122" s="1118" t="str">
        <f>IF('【7-1】見・配置表'!O122="","",'【7-1】見・配置表'!O122)</f>
        <v/>
      </c>
      <c r="P122" s="1119"/>
    </row>
    <row r="123" spans="2:16" ht="16.5" customHeight="1">
      <c r="B123" s="1117">
        <f t="shared" si="4"/>
        <v>109</v>
      </c>
      <c r="C123" s="1117" t="str">
        <f t="shared" si="5"/>
        <v/>
      </c>
      <c r="D123" s="419" t="str">
        <f>IF('【7-1】見・配置表'!D123="","",'【7-1】見・配置表'!D123)</f>
        <v/>
      </c>
      <c r="E123" s="420" t="str">
        <f>IF('【7-1】見・配置表'!E123="","",'【7-1】見・配置表'!E123)</f>
        <v/>
      </c>
      <c r="F123" s="453" t="str">
        <f>IF('【7-1】見・配置表'!F123="","",'【7-1】見・配置表'!F123)</f>
        <v/>
      </c>
      <c r="G123" s="1118" t="str">
        <f>IF('【7-1】見・配置表'!G123="","",'【7-1】見・配置表'!G123)</f>
        <v/>
      </c>
      <c r="H123" s="1119"/>
      <c r="J123" s="1117">
        <f t="shared" si="6"/>
        <v>109</v>
      </c>
      <c r="K123" s="1117" t="str">
        <f t="shared" si="7"/>
        <v/>
      </c>
      <c r="L123" s="419" t="str">
        <f>IF('【7-1】見・配置表'!L123="","",'【7-1】見・配置表'!L123)</f>
        <v/>
      </c>
      <c r="M123" s="420" t="str">
        <f>IF('【7-1】見・配置表'!M123="","",'【7-1】見・配置表'!M123)</f>
        <v/>
      </c>
      <c r="N123" s="453" t="str">
        <f>IF('【7-1】見・配置表'!N123="","",'【7-1】見・配置表'!N123)</f>
        <v/>
      </c>
      <c r="O123" s="1118" t="str">
        <f>IF('【7-1】見・配置表'!O123="","",'【7-1】見・配置表'!O123)</f>
        <v/>
      </c>
      <c r="P123" s="1119"/>
    </row>
    <row r="124" spans="2:16" ht="16.5" customHeight="1">
      <c r="B124" s="1117">
        <f t="shared" si="4"/>
        <v>110</v>
      </c>
      <c r="C124" s="1117" t="str">
        <f t="shared" si="5"/>
        <v/>
      </c>
      <c r="D124" s="419" t="str">
        <f>IF('【7-1】見・配置表'!D124="","",'【7-1】見・配置表'!D124)</f>
        <v/>
      </c>
      <c r="E124" s="420" t="str">
        <f>IF('【7-1】見・配置表'!E124="","",'【7-1】見・配置表'!E124)</f>
        <v/>
      </c>
      <c r="F124" s="453" t="str">
        <f>IF('【7-1】見・配置表'!F124="","",'【7-1】見・配置表'!F124)</f>
        <v/>
      </c>
      <c r="G124" s="1118" t="str">
        <f>IF('【7-1】見・配置表'!G124="","",'【7-1】見・配置表'!G124)</f>
        <v/>
      </c>
      <c r="H124" s="1119"/>
      <c r="J124" s="1117">
        <f t="shared" si="6"/>
        <v>110</v>
      </c>
      <c r="K124" s="1117" t="str">
        <f t="shared" si="7"/>
        <v/>
      </c>
      <c r="L124" s="419" t="str">
        <f>IF('【7-1】見・配置表'!L124="","",'【7-1】見・配置表'!L124)</f>
        <v/>
      </c>
      <c r="M124" s="420" t="str">
        <f>IF('【7-1】見・配置表'!M124="","",'【7-1】見・配置表'!M124)</f>
        <v/>
      </c>
      <c r="N124" s="453" t="str">
        <f>IF('【7-1】見・配置表'!N124="","",'【7-1】見・配置表'!N124)</f>
        <v/>
      </c>
      <c r="O124" s="1118" t="str">
        <f>IF('【7-1】見・配置表'!O124="","",'【7-1】見・配置表'!O124)</f>
        <v/>
      </c>
      <c r="P124" s="1119"/>
    </row>
    <row r="125" spans="2:16" ht="16.5" customHeight="1">
      <c r="B125" s="1117">
        <f t="shared" si="4"/>
        <v>111</v>
      </c>
      <c r="C125" s="1117" t="str">
        <f t="shared" si="5"/>
        <v/>
      </c>
      <c r="D125" s="419" t="str">
        <f>IF('【7-1】見・配置表'!D125="","",'【7-1】見・配置表'!D125)</f>
        <v/>
      </c>
      <c r="E125" s="420" t="str">
        <f>IF('【7-1】見・配置表'!E125="","",'【7-1】見・配置表'!E125)</f>
        <v/>
      </c>
      <c r="F125" s="453" t="str">
        <f>IF('【7-1】見・配置表'!F125="","",'【7-1】見・配置表'!F125)</f>
        <v/>
      </c>
      <c r="G125" s="1118" t="str">
        <f>IF('【7-1】見・配置表'!G125="","",'【7-1】見・配置表'!G125)</f>
        <v/>
      </c>
      <c r="H125" s="1119"/>
      <c r="J125" s="1117">
        <f t="shared" si="6"/>
        <v>111</v>
      </c>
      <c r="K125" s="1117" t="str">
        <f t="shared" si="7"/>
        <v/>
      </c>
      <c r="L125" s="419" t="str">
        <f>IF('【7-1】見・配置表'!L125="","",'【7-1】見・配置表'!L125)</f>
        <v/>
      </c>
      <c r="M125" s="420" t="str">
        <f>IF('【7-1】見・配置表'!M125="","",'【7-1】見・配置表'!M125)</f>
        <v/>
      </c>
      <c r="N125" s="453" t="str">
        <f>IF('【7-1】見・配置表'!N125="","",'【7-1】見・配置表'!N125)</f>
        <v/>
      </c>
      <c r="O125" s="1118" t="str">
        <f>IF('【7-1】見・配置表'!O125="","",'【7-1】見・配置表'!O125)</f>
        <v/>
      </c>
      <c r="P125" s="1119"/>
    </row>
    <row r="126" spans="2:16" ht="16.5" customHeight="1">
      <c r="B126" s="1117">
        <f t="shared" si="4"/>
        <v>112</v>
      </c>
      <c r="C126" s="1117" t="str">
        <f t="shared" si="5"/>
        <v/>
      </c>
      <c r="D126" s="419" t="str">
        <f>IF('【7-1】見・配置表'!D126="","",'【7-1】見・配置表'!D126)</f>
        <v/>
      </c>
      <c r="E126" s="420" t="str">
        <f>IF('【7-1】見・配置表'!E126="","",'【7-1】見・配置表'!E126)</f>
        <v/>
      </c>
      <c r="F126" s="453" t="str">
        <f>IF('【7-1】見・配置表'!F126="","",'【7-1】見・配置表'!F126)</f>
        <v/>
      </c>
      <c r="G126" s="1118" t="str">
        <f>IF('【7-1】見・配置表'!G126="","",'【7-1】見・配置表'!G126)</f>
        <v/>
      </c>
      <c r="H126" s="1119"/>
      <c r="J126" s="1117">
        <f t="shared" si="6"/>
        <v>112</v>
      </c>
      <c r="K126" s="1117" t="str">
        <f t="shared" si="7"/>
        <v/>
      </c>
      <c r="L126" s="419" t="str">
        <f>IF('【7-1】見・配置表'!L126="","",'【7-1】見・配置表'!L126)</f>
        <v/>
      </c>
      <c r="M126" s="420" t="str">
        <f>IF('【7-1】見・配置表'!M126="","",'【7-1】見・配置表'!M126)</f>
        <v/>
      </c>
      <c r="N126" s="453" t="str">
        <f>IF('【7-1】見・配置表'!N126="","",'【7-1】見・配置表'!N126)</f>
        <v/>
      </c>
      <c r="O126" s="1118" t="str">
        <f>IF('【7-1】見・配置表'!O126="","",'【7-1】見・配置表'!O126)</f>
        <v/>
      </c>
      <c r="P126" s="1119"/>
    </row>
    <row r="127" spans="2:16" ht="16.5" customHeight="1">
      <c r="B127" s="1117">
        <f t="shared" si="4"/>
        <v>113</v>
      </c>
      <c r="C127" s="1117" t="str">
        <f t="shared" si="5"/>
        <v/>
      </c>
      <c r="D127" s="419" t="str">
        <f>IF('【7-1】見・配置表'!D127="","",'【7-1】見・配置表'!D127)</f>
        <v/>
      </c>
      <c r="E127" s="420" t="str">
        <f>IF('【7-1】見・配置表'!E127="","",'【7-1】見・配置表'!E127)</f>
        <v/>
      </c>
      <c r="F127" s="453" t="str">
        <f>IF('【7-1】見・配置表'!F127="","",'【7-1】見・配置表'!F127)</f>
        <v/>
      </c>
      <c r="G127" s="1118" t="str">
        <f>IF('【7-1】見・配置表'!G127="","",'【7-1】見・配置表'!G127)</f>
        <v/>
      </c>
      <c r="H127" s="1119"/>
      <c r="J127" s="1117">
        <f t="shared" si="6"/>
        <v>113</v>
      </c>
      <c r="K127" s="1117" t="str">
        <f t="shared" si="7"/>
        <v/>
      </c>
      <c r="L127" s="419" t="str">
        <f>IF('【7-1】見・配置表'!L127="","",'【7-1】見・配置表'!L127)</f>
        <v/>
      </c>
      <c r="M127" s="420" t="str">
        <f>IF('【7-1】見・配置表'!M127="","",'【7-1】見・配置表'!M127)</f>
        <v/>
      </c>
      <c r="N127" s="453" t="str">
        <f>IF('【7-1】見・配置表'!N127="","",'【7-1】見・配置表'!N127)</f>
        <v/>
      </c>
      <c r="O127" s="1118" t="str">
        <f>IF('【7-1】見・配置表'!O127="","",'【7-1】見・配置表'!O127)</f>
        <v/>
      </c>
      <c r="P127" s="1119"/>
    </row>
    <row r="128" spans="2:16" ht="16.5" customHeight="1">
      <c r="B128" s="1117">
        <f t="shared" si="4"/>
        <v>114</v>
      </c>
      <c r="C128" s="1117" t="str">
        <f t="shared" si="5"/>
        <v/>
      </c>
      <c r="D128" s="419" t="str">
        <f>IF('【7-1】見・配置表'!D128="","",'【7-1】見・配置表'!D128)</f>
        <v/>
      </c>
      <c r="E128" s="420" t="str">
        <f>IF('【7-1】見・配置表'!E128="","",'【7-1】見・配置表'!E128)</f>
        <v/>
      </c>
      <c r="F128" s="453" t="str">
        <f>IF('【7-1】見・配置表'!F128="","",'【7-1】見・配置表'!F128)</f>
        <v/>
      </c>
      <c r="G128" s="1118" t="str">
        <f>IF('【7-1】見・配置表'!G128="","",'【7-1】見・配置表'!G128)</f>
        <v/>
      </c>
      <c r="H128" s="1119"/>
      <c r="J128" s="1117">
        <f t="shared" si="6"/>
        <v>114</v>
      </c>
      <c r="K128" s="1117" t="str">
        <f t="shared" si="7"/>
        <v/>
      </c>
      <c r="L128" s="419" t="str">
        <f>IF('【7-1】見・配置表'!L128="","",'【7-1】見・配置表'!L128)</f>
        <v/>
      </c>
      <c r="M128" s="420" t="str">
        <f>IF('【7-1】見・配置表'!M128="","",'【7-1】見・配置表'!M128)</f>
        <v/>
      </c>
      <c r="N128" s="453" t="str">
        <f>IF('【7-1】見・配置表'!N128="","",'【7-1】見・配置表'!N128)</f>
        <v/>
      </c>
      <c r="O128" s="1118" t="str">
        <f>IF('【7-1】見・配置表'!O128="","",'【7-1】見・配置表'!O128)</f>
        <v/>
      </c>
      <c r="P128" s="1119"/>
    </row>
    <row r="129" spans="2:16" ht="16.5" customHeight="1">
      <c r="B129" s="1117">
        <f t="shared" si="4"/>
        <v>115</v>
      </c>
      <c r="C129" s="1117" t="str">
        <f t="shared" si="5"/>
        <v/>
      </c>
      <c r="D129" s="419" t="str">
        <f>IF('【7-1】見・配置表'!D129="","",'【7-1】見・配置表'!D129)</f>
        <v/>
      </c>
      <c r="E129" s="420" t="str">
        <f>IF('【7-1】見・配置表'!E129="","",'【7-1】見・配置表'!E129)</f>
        <v/>
      </c>
      <c r="F129" s="453" t="str">
        <f>IF('【7-1】見・配置表'!F129="","",'【7-1】見・配置表'!F129)</f>
        <v/>
      </c>
      <c r="G129" s="1118" t="str">
        <f>IF('【7-1】見・配置表'!G129="","",'【7-1】見・配置表'!G129)</f>
        <v/>
      </c>
      <c r="H129" s="1119"/>
      <c r="J129" s="1117">
        <f t="shared" si="6"/>
        <v>115</v>
      </c>
      <c r="K129" s="1117" t="str">
        <f t="shared" si="7"/>
        <v/>
      </c>
      <c r="L129" s="419" t="str">
        <f>IF('【7-1】見・配置表'!L129="","",'【7-1】見・配置表'!L129)</f>
        <v/>
      </c>
      <c r="M129" s="420" t="str">
        <f>IF('【7-1】見・配置表'!M129="","",'【7-1】見・配置表'!M129)</f>
        <v/>
      </c>
      <c r="N129" s="453" t="str">
        <f>IF('【7-1】見・配置表'!N129="","",'【7-1】見・配置表'!N129)</f>
        <v/>
      </c>
      <c r="O129" s="1118" t="str">
        <f>IF('【7-1】見・配置表'!O129="","",'【7-1】見・配置表'!O129)</f>
        <v/>
      </c>
      <c r="P129" s="1119"/>
    </row>
    <row r="130" spans="2:16" ht="16.5" customHeight="1">
      <c r="B130" s="1117">
        <f t="shared" si="4"/>
        <v>116</v>
      </c>
      <c r="C130" s="1117" t="str">
        <f t="shared" si="5"/>
        <v/>
      </c>
      <c r="D130" s="419" t="str">
        <f>IF('【7-1】見・配置表'!D130="","",'【7-1】見・配置表'!D130)</f>
        <v/>
      </c>
      <c r="E130" s="420" t="str">
        <f>IF('【7-1】見・配置表'!E130="","",'【7-1】見・配置表'!E130)</f>
        <v/>
      </c>
      <c r="F130" s="453" t="str">
        <f>IF('【7-1】見・配置表'!F130="","",'【7-1】見・配置表'!F130)</f>
        <v/>
      </c>
      <c r="G130" s="1118" t="str">
        <f>IF('【7-1】見・配置表'!G130="","",'【7-1】見・配置表'!G130)</f>
        <v/>
      </c>
      <c r="H130" s="1119"/>
      <c r="J130" s="1117">
        <f t="shared" si="6"/>
        <v>116</v>
      </c>
      <c r="K130" s="1117" t="str">
        <f t="shared" si="7"/>
        <v/>
      </c>
      <c r="L130" s="419" t="str">
        <f>IF('【7-1】見・配置表'!L130="","",'【7-1】見・配置表'!L130)</f>
        <v/>
      </c>
      <c r="M130" s="420" t="str">
        <f>IF('【7-1】見・配置表'!M130="","",'【7-1】見・配置表'!M130)</f>
        <v/>
      </c>
      <c r="N130" s="453" t="str">
        <f>IF('【7-1】見・配置表'!N130="","",'【7-1】見・配置表'!N130)</f>
        <v/>
      </c>
      <c r="O130" s="1118" t="str">
        <f>IF('【7-1】見・配置表'!O130="","",'【7-1】見・配置表'!O130)</f>
        <v/>
      </c>
      <c r="P130" s="1119"/>
    </row>
    <row r="131" spans="2:16" ht="16.5" customHeight="1">
      <c r="B131" s="1117">
        <f t="shared" si="4"/>
        <v>117</v>
      </c>
      <c r="C131" s="1117" t="str">
        <f t="shared" si="5"/>
        <v/>
      </c>
      <c r="D131" s="419" t="str">
        <f>IF('【7-1】見・配置表'!D131="","",'【7-1】見・配置表'!D131)</f>
        <v/>
      </c>
      <c r="E131" s="420" t="str">
        <f>IF('【7-1】見・配置表'!E131="","",'【7-1】見・配置表'!E131)</f>
        <v/>
      </c>
      <c r="F131" s="453" t="str">
        <f>IF('【7-1】見・配置表'!F131="","",'【7-1】見・配置表'!F131)</f>
        <v/>
      </c>
      <c r="G131" s="1118" t="str">
        <f>IF('【7-1】見・配置表'!G131="","",'【7-1】見・配置表'!G131)</f>
        <v/>
      </c>
      <c r="H131" s="1119"/>
      <c r="J131" s="1117">
        <f t="shared" si="6"/>
        <v>117</v>
      </c>
      <c r="K131" s="1117" t="str">
        <f t="shared" si="7"/>
        <v/>
      </c>
      <c r="L131" s="419" t="str">
        <f>IF('【7-1】見・配置表'!L131="","",'【7-1】見・配置表'!L131)</f>
        <v/>
      </c>
      <c r="M131" s="420" t="str">
        <f>IF('【7-1】見・配置表'!M131="","",'【7-1】見・配置表'!M131)</f>
        <v/>
      </c>
      <c r="N131" s="453" t="str">
        <f>IF('【7-1】見・配置表'!N131="","",'【7-1】見・配置表'!N131)</f>
        <v/>
      </c>
      <c r="O131" s="1118" t="str">
        <f>IF('【7-1】見・配置表'!O131="","",'【7-1】見・配置表'!O131)</f>
        <v/>
      </c>
      <c r="P131" s="1119"/>
    </row>
    <row r="132" spans="2:16" ht="16.5" customHeight="1">
      <c r="B132" s="1117">
        <f t="shared" si="4"/>
        <v>118</v>
      </c>
      <c r="C132" s="1117" t="str">
        <f t="shared" si="5"/>
        <v/>
      </c>
      <c r="D132" s="419" t="str">
        <f>IF('【7-1】見・配置表'!D132="","",'【7-1】見・配置表'!D132)</f>
        <v/>
      </c>
      <c r="E132" s="420" t="str">
        <f>IF('【7-1】見・配置表'!E132="","",'【7-1】見・配置表'!E132)</f>
        <v/>
      </c>
      <c r="F132" s="453" t="str">
        <f>IF('【7-1】見・配置表'!F132="","",'【7-1】見・配置表'!F132)</f>
        <v/>
      </c>
      <c r="G132" s="1118" t="str">
        <f>IF('【7-1】見・配置表'!G132="","",'【7-1】見・配置表'!G132)</f>
        <v/>
      </c>
      <c r="H132" s="1119"/>
      <c r="J132" s="1117">
        <f t="shared" si="6"/>
        <v>118</v>
      </c>
      <c r="K132" s="1117" t="str">
        <f t="shared" si="7"/>
        <v/>
      </c>
      <c r="L132" s="419" t="str">
        <f>IF('【7-1】見・配置表'!L132="","",'【7-1】見・配置表'!L132)</f>
        <v/>
      </c>
      <c r="M132" s="420" t="str">
        <f>IF('【7-1】見・配置表'!M132="","",'【7-1】見・配置表'!M132)</f>
        <v/>
      </c>
      <c r="N132" s="453" t="str">
        <f>IF('【7-1】見・配置表'!N132="","",'【7-1】見・配置表'!N132)</f>
        <v/>
      </c>
      <c r="O132" s="1118" t="str">
        <f>IF('【7-1】見・配置表'!O132="","",'【7-1】見・配置表'!O132)</f>
        <v/>
      </c>
      <c r="P132" s="1119"/>
    </row>
    <row r="133" spans="2:16" ht="16.5" customHeight="1">
      <c r="B133" s="1117">
        <f t="shared" si="4"/>
        <v>119</v>
      </c>
      <c r="C133" s="1117" t="str">
        <f t="shared" si="5"/>
        <v/>
      </c>
      <c r="D133" s="419" t="str">
        <f>IF('【7-1】見・配置表'!D133="","",'【7-1】見・配置表'!D133)</f>
        <v/>
      </c>
      <c r="E133" s="420" t="str">
        <f>IF('【7-1】見・配置表'!E133="","",'【7-1】見・配置表'!E133)</f>
        <v/>
      </c>
      <c r="F133" s="453" t="str">
        <f>IF('【7-1】見・配置表'!F133="","",'【7-1】見・配置表'!F133)</f>
        <v/>
      </c>
      <c r="G133" s="1118" t="str">
        <f>IF('【7-1】見・配置表'!G133="","",'【7-1】見・配置表'!G133)</f>
        <v/>
      </c>
      <c r="H133" s="1119"/>
      <c r="J133" s="1117">
        <f t="shared" si="6"/>
        <v>119</v>
      </c>
      <c r="K133" s="1117" t="str">
        <f t="shared" si="7"/>
        <v/>
      </c>
      <c r="L133" s="419" t="str">
        <f>IF('【7-1】見・配置表'!L133="","",'【7-1】見・配置表'!L133)</f>
        <v/>
      </c>
      <c r="M133" s="420" t="str">
        <f>IF('【7-1】見・配置表'!M133="","",'【7-1】見・配置表'!M133)</f>
        <v/>
      </c>
      <c r="N133" s="453" t="str">
        <f>IF('【7-1】見・配置表'!N133="","",'【7-1】見・配置表'!N133)</f>
        <v/>
      </c>
      <c r="O133" s="1118" t="str">
        <f>IF('【7-1】見・配置表'!O133="","",'【7-1】見・配置表'!O133)</f>
        <v/>
      </c>
      <c r="P133" s="1119"/>
    </row>
    <row r="134" spans="2:16" ht="16.5" customHeight="1">
      <c r="B134" s="1117">
        <f t="shared" si="4"/>
        <v>120</v>
      </c>
      <c r="C134" s="1117" t="str">
        <f t="shared" si="5"/>
        <v/>
      </c>
      <c r="D134" s="419" t="str">
        <f>IF('【7-1】見・配置表'!D134="","",'【7-1】見・配置表'!D134)</f>
        <v/>
      </c>
      <c r="E134" s="420" t="str">
        <f>IF('【7-1】見・配置表'!E134="","",'【7-1】見・配置表'!E134)</f>
        <v/>
      </c>
      <c r="F134" s="453" t="str">
        <f>IF('【7-1】見・配置表'!F134="","",'【7-1】見・配置表'!F134)</f>
        <v/>
      </c>
      <c r="G134" s="1118" t="str">
        <f>IF('【7-1】見・配置表'!G134="","",'【7-1】見・配置表'!G134)</f>
        <v/>
      </c>
      <c r="H134" s="1119"/>
      <c r="J134" s="1117">
        <f t="shared" si="6"/>
        <v>120</v>
      </c>
      <c r="K134" s="1117" t="str">
        <f t="shared" si="7"/>
        <v/>
      </c>
      <c r="L134" s="419" t="str">
        <f>IF('【7-1】見・配置表'!L134="","",'【7-1】見・配置表'!L134)</f>
        <v/>
      </c>
      <c r="M134" s="420" t="str">
        <f>IF('【7-1】見・配置表'!M134="","",'【7-1】見・配置表'!M134)</f>
        <v/>
      </c>
      <c r="N134" s="453" t="str">
        <f>IF('【7-1】見・配置表'!N134="","",'【7-1】見・配置表'!N134)</f>
        <v/>
      </c>
      <c r="O134" s="1118" t="str">
        <f>IF('【7-1】見・配置表'!O134="","",'【7-1】見・配置表'!O134)</f>
        <v/>
      </c>
      <c r="P134" s="1119"/>
    </row>
    <row r="135" spans="2:16" ht="16.5" customHeight="1">
      <c r="B135" s="1117">
        <f t="shared" si="4"/>
        <v>121</v>
      </c>
      <c r="C135" s="1117" t="str">
        <f t="shared" si="5"/>
        <v/>
      </c>
      <c r="D135" s="419" t="str">
        <f>IF('【7-1】見・配置表'!D135="","",'【7-1】見・配置表'!D135)</f>
        <v/>
      </c>
      <c r="E135" s="420" t="str">
        <f>IF('【7-1】見・配置表'!E135="","",'【7-1】見・配置表'!E135)</f>
        <v/>
      </c>
      <c r="F135" s="453" t="str">
        <f>IF('【7-1】見・配置表'!F135="","",'【7-1】見・配置表'!F135)</f>
        <v/>
      </c>
      <c r="G135" s="1118" t="str">
        <f>IF('【7-1】見・配置表'!G135="","",'【7-1】見・配置表'!G135)</f>
        <v/>
      </c>
      <c r="H135" s="1119"/>
      <c r="J135" s="1117">
        <f t="shared" si="6"/>
        <v>121</v>
      </c>
      <c r="K135" s="1117" t="str">
        <f t="shared" si="7"/>
        <v/>
      </c>
      <c r="L135" s="419" t="str">
        <f>IF('【7-1】見・配置表'!L135="","",'【7-1】見・配置表'!L135)</f>
        <v/>
      </c>
      <c r="M135" s="420" t="str">
        <f>IF('【7-1】見・配置表'!M135="","",'【7-1】見・配置表'!M135)</f>
        <v/>
      </c>
      <c r="N135" s="453" t="str">
        <f>IF('【7-1】見・配置表'!N135="","",'【7-1】見・配置表'!N135)</f>
        <v/>
      </c>
      <c r="O135" s="1118" t="str">
        <f>IF('【7-1】見・配置表'!O135="","",'【7-1】見・配置表'!O135)</f>
        <v/>
      </c>
      <c r="P135" s="1119"/>
    </row>
    <row r="136" spans="2:16" ht="16.5" customHeight="1">
      <c r="B136" s="1117">
        <f t="shared" si="4"/>
        <v>122</v>
      </c>
      <c r="C136" s="1117" t="str">
        <f t="shared" si="5"/>
        <v/>
      </c>
      <c r="D136" s="419" t="str">
        <f>IF('【7-1】見・配置表'!D136="","",'【7-1】見・配置表'!D136)</f>
        <v/>
      </c>
      <c r="E136" s="420" t="str">
        <f>IF('【7-1】見・配置表'!E136="","",'【7-1】見・配置表'!E136)</f>
        <v/>
      </c>
      <c r="F136" s="453" t="str">
        <f>IF('【7-1】見・配置表'!F136="","",'【7-1】見・配置表'!F136)</f>
        <v/>
      </c>
      <c r="G136" s="1118" t="str">
        <f>IF('【7-1】見・配置表'!G136="","",'【7-1】見・配置表'!G136)</f>
        <v/>
      </c>
      <c r="H136" s="1119"/>
      <c r="J136" s="1117">
        <f t="shared" si="6"/>
        <v>122</v>
      </c>
      <c r="K136" s="1117" t="str">
        <f t="shared" si="7"/>
        <v/>
      </c>
      <c r="L136" s="419" t="str">
        <f>IF('【7-1】見・配置表'!L136="","",'【7-1】見・配置表'!L136)</f>
        <v/>
      </c>
      <c r="M136" s="420" t="str">
        <f>IF('【7-1】見・配置表'!M136="","",'【7-1】見・配置表'!M136)</f>
        <v/>
      </c>
      <c r="N136" s="453" t="str">
        <f>IF('【7-1】見・配置表'!N136="","",'【7-1】見・配置表'!N136)</f>
        <v/>
      </c>
      <c r="O136" s="1118" t="str">
        <f>IF('【7-1】見・配置表'!O136="","",'【7-1】見・配置表'!O136)</f>
        <v/>
      </c>
      <c r="P136" s="1119"/>
    </row>
    <row r="137" spans="2:16" ht="16.5" customHeight="1">
      <c r="B137" s="1117">
        <f t="shared" si="4"/>
        <v>123</v>
      </c>
      <c r="C137" s="1117" t="str">
        <f t="shared" si="5"/>
        <v/>
      </c>
      <c r="D137" s="419" t="str">
        <f>IF('【7-1】見・配置表'!D137="","",'【7-1】見・配置表'!D137)</f>
        <v/>
      </c>
      <c r="E137" s="420" t="str">
        <f>IF('【7-1】見・配置表'!E137="","",'【7-1】見・配置表'!E137)</f>
        <v/>
      </c>
      <c r="F137" s="453" t="str">
        <f>IF('【7-1】見・配置表'!F137="","",'【7-1】見・配置表'!F137)</f>
        <v/>
      </c>
      <c r="G137" s="1118" t="str">
        <f>IF('【7-1】見・配置表'!G137="","",'【7-1】見・配置表'!G137)</f>
        <v/>
      </c>
      <c r="H137" s="1119"/>
      <c r="J137" s="1117">
        <f t="shared" si="6"/>
        <v>123</v>
      </c>
      <c r="K137" s="1117" t="str">
        <f t="shared" si="7"/>
        <v/>
      </c>
      <c r="L137" s="419" t="str">
        <f>IF('【7-1】見・配置表'!L137="","",'【7-1】見・配置表'!L137)</f>
        <v/>
      </c>
      <c r="M137" s="420" t="str">
        <f>IF('【7-1】見・配置表'!M137="","",'【7-1】見・配置表'!M137)</f>
        <v/>
      </c>
      <c r="N137" s="453" t="str">
        <f>IF('【7-1】見・配置表'!N137="","",'【7-1】見・配置表'!N137)</f>
        <v/>
      </c>
      <c r="O137" s="1118" t="str">
        <f>IF('【7-1】見・配置表'!O137="","",'【7-1】見・配置表'!O137)</f>
        <v/>
      </c>
      <c r="P137" s="1119"/>
    </row>
    <row r="138" spans="2:16" ht="16.5" customHeight="1">
      <c r="B138" s="1117">
        <f t="shared" si="4"/>
        <v>124</v>
      </c>
      <c r="C138" s="1117" t="str">
        <f t="shared" si="5"/>
        <v/>
      </c>
      <c r="D138" s="419" t="str">
        <f>IF('【7-1】見・配置表'!D138="","",'【7-1】見・配置表'!D138)</f>
        <v/>
      </c>
      <c r="E138" s="420" t="str">
        <f>IF('【7-1】見・配置表'!E138="","",'【7-1】見・配置表'!E138)</f>
        <v/>
      </c>
      <c r="F138" s="453" t="str">
        <f>IF('【7-1】見・配置表'!F138="","",'【7-1】見・配置表'!F138)</f>
        <v/>
      </c>
      <c r="G138" s="1118" t="str">
        <f>IF('【7-1】見・配置表'!G138="","",'【7-1】見・配置表'!G138)</f>
        <v/>
      </c>
      <c r="H138" s="1119"/>
      <c r="J138" s="1117">
        <f t="shared" si="6"/>
        <v>124</v>
      </c>
      <c r="K138" s="1117" t="str">
        <f t="shared" si="7"/>
        <v/>
      </c>
      <c r="L138" s="419" t="str">
        <f>IF('【7-1】見・配置表'!L138="","",'【7-1】見・配置表'!L138)</f>
        <v/>
      </c>
      <c r="M138" s="420" t="str">
        <f>IF('【7-1】見・配置表'!M138="","",'【7-1】見・配置表'!M138)</f>
        <v/>
      </c>
      <c r="N138" s="453" t="str">
        <f>IF('【7-1】見・配置表'!N138="","",'【7-1】見・配置表'!N138)</f>
        <v/>
      </c>
      <c r="O138" s="1118" t="str">
        <f>IF('【7-1】見・配置表'!O138="","",'【7-1】見・配置表'!O138)</f>
        <v/>
      </c>
      <c r="P138" s="1119"/>
    </row>
    <row r="139" spans="2:16" ht="16.5" customHeight="1">
      <c r="B139" s="1117">
        <f t="shared" si="4"/>
        <v>125</v>
      </c>
      <c r="C139" s="1117" t="str">
        <f t="shared" si="5"/>
        <v/>
      </c>
      <c r="D139" s="419" t="str">
        <f>IF('【7-1】見・配置表'!D139="","",'【7-1】見・配置表'!D139)</f>
        <v/>
      </c>
      <c r="E139" s="420" t="str">
        <f>IF('【7-1】見・配置表'!E139="","",'【7-1】見・配置表'!E139)</f>
        <v/>
      </c>
      <c r="F139" s="453" t="str">
        <f>IF('【7-1】見・配置表'!F139="","",'【7-1】見・配置表'!F139)</f>
        <v/>
      </c>
      <c r="G139" s="1118" t="str">
        <f>IF('【7-1】見・配置表'!G139="","",'【7-1】見・配置表'!G139)</f>
        <v/>
      </c>
      <c r="H139" s="1119"/>
      <c r="J139" s="1117">
        <f t="shared" si="6"/>
        <v>125</v>
      </c>
      <c r="K139" s="1117" t="str">
        <f t="shared" si="7"/>
        <v/>
      </c>
      <c r="L139" s="419" t="str">
        <f>IF('【7-1】見・配置表'!L139="","",'【7-1】見・配置表'!L139)</f>
        <v/>
      </c>
      <c r="M139" s="420" t="str">
        <f>IF('【7-1】見・配置表'!M139="","",'【7-1】見・配置表'!M139)</f>
        <v/>
      </c>
      <c r="N139" s="453" t="str">
        <f>IF('【7-1】見・配置表'!N139="","",'【7-1】見・配置表'!N139)</f>
        <v/>
      </c>
      <c r="O139" s="1118" t="str">
        <f>IF('【7-1】見・配置表'!O139="","",'【7-1】見・配置表'!O139)</f>
        <v/>
      </c>
      <c r="P139" s="1119"/>
    </row>
    <row r="140" spans="2:16" ht="16.5" customHeight="1">
      <c r="B140" s="1117">
        <f t="shared" si="4"/>
        <v>126</v>
      </c>
      <c r="C140" s="1117" t="str">
        <f t="shared" si="5"/>
        <v/>
      </c>
      <c r="D140" s="419" t="str">
        <f>IF('【7-1】見・配置表'!D140="","",'【7-1】見・配置表'!D140)</f>
        <v/>
      </c>
      <c r="E140" s="420" t="str">
        <f>IF('【7-1】見・配置表'!E140="","",'【7-1】見・配置表'!E140)</f>
        <v/>
      </c>
      <c r="F140" s="453" t="str">
        <f>IF('【7-1】見・配置表'!F140="","",'【7-1】見・配置表'!F140)</f>
        <v/>
      </c>
      <c r="G140" s="1118" t="str">
        <f>IF('【7-1】見・配置表'!G140="","",'【7-1】見・配置表'!G140)</f>
        <v/>
      </c>
      <c r="H140" s="1119"/>
      <c r="J140" s="1117">
        <f t="shared" si="6"/>
        <v>126</v>
      </c>
      <c r="K140" s="1117" t="str">
        <f t="shared" si="7"/>
        <v/>
      </c>
      <c r="L140" s="419" t="str">
        <f>IF('【7-1】見・配置表'!L140="","",'【7-1】見・配置表'!L140)</f>
        <v/>
      </c>
      <c r="M140" s="420" t="str">
        <f>IF('【7-1】見・配置表'!M140="","",'【7-1】見・配置表'!M140)</f>
        <v/>
      </c>
      <c r="N140" s="453" t="str">
        <f>IF('【7-1】見・配置表'!N140="","",'【7-1】見・配置表'!N140)</f>
        <v/>
      </c>
      <c r="O140" s="1118" t="str">
        <f>IF('【7-1】見・配置表'!O140="","",'【7-1】見・配置表'!O140)</f>
        <v/>
      </c>
      <c r="P140" s="1119"/>
    </row>
    <row r="141" spans="2:16" ht="16.5" customHeight="1">
      <c r="B141" s="1117">
        <f t="shared" si="4"/>
        <v>127</v>
      </c>
      <c r="C141" s="1117" t="str">
        <f t="shared" si="5"/>
        <v/>
      </c>
      <c r="D141" s="419" t="str">
        <f>IF('【7-1】見・配置表'!D141="","",'【7-1】見・配置表'!D141)</f>
        <v/>
      </c>
      <c r="E141" s="420" t="str">
        <f>IF('【7-1】見・配置表'!E141="","",'【7-1】見・配置表'!E141)</f>
        <v/>
      </c>
      <c r="F141" s="453" t="str">
        <f>IF('【7-1】見・配置表'!F141="","",'【7-1】見・配置表'!F141)</f>
        <v/>
      </c>
      <c r="G141" s="1118" t="str">
        <f>IF('【7-1】見・配置表'!G141="","",'【7-1】見・配置表'!G141)</f>
        <v/>
      </c>
      <c r="H141" s="1119"/>
      <c r="J141" s="1117">
        <f t="shared" si="6"/>
        <v>127</v>
      </c>
      <c r="K141" s="1117" t="str">
        <f t="shared" si="7"/>
        <v/>
      </c>
      <c r="L141" s="419" t="str">
        <f>IF('【7-1】見・配置表'!L141="","",'【7-1】見・配置表'!L141)</f>
        <v/>
      </c>
      <c r="M141" s="420" t="str">
        <f>IF('【7-1】見・配置表'!M141="","",'【7-1】見・配置表'!M141)</f>
        <v/>
      </c>
      <c r="N141" s="453" t="str">
        <f>IF('【7-1】見・配置表'!N141="","",'【7-1】見・配置表'!N141)</f>
        <v/>
      </c>
      <c r="O141" s="1118" t="str">
        <f>IF('【7-1】見・配置表'!O141="","",'【7-1】見・配置表'!O141)</f>
        <v/>
      </c>
      <c r="P141" s="1119"/>
    </row>
    <row r="142" spans="2:16" ht="16.5" customHeight="1">
      <c r="B142" s="1117">
        <f t="shared" si="4"/>
        <v>128</v>
      </c>
      <c r="C142" s="1117" t="str">
        <f t="shared" si="5"/>
        <v/>
      </c>
      <c r="D142" s="419" t="str">
        <f>IF('【7-1】見・配置表'!D142="","",'【7-1】見・配置表'!D142)</f>
        <v/>
      </c>
      <c r="E142" s="420" t="str">
        <f>IF('【7-1】見・配置表'!E142="","",'【7-1】見・配置表'!E142)</f>
        <v/>
      </c>
      <c r="F142" s="453" t="str">
        <f>IF('【7-1】見・配置表'!F142="","",'【7-1】見・配置表'!F142)</f>
        <v/>
      </c>
      <c r="G142" s="1118" t="str">
        <f>IF('【7-1】見・配置表'!G142="","",'【7-1】見・配置表'!G142)</f>
        <v/>
      </c>
      <c r="H142" s="1119"/>
      <c r="J142" s="1117">
        <f t="shared" si="6"/>
        <v>128</v>
      </c>
      <c r="K142" s="1117" t="str">
        <f t="shared" si="7"/>
        <v/>
      </c>
      <c r="L142" s="419" t="str">
        <f>IF('【7-1】見・配置表'!L142="","",'【7-1】見・配置表'!L142)</f>
        <v/>
      </c>
      <c r="M142" s="420" t="str">
        <f>IF('【7-1】見・配置表'!M142="","",'【7-1】見・配置表'!M142)</f>
        <v/>
      </c>
      <c r="N142" s="453" t="str">
        <f>IF('【7-1】見・配置表'!N142="","",'【7-1】見・配置表'!N142)</f>
        <v/>
      </c>
      <c r="O142" s="1118" t="str">
        <f>IF('【7-1】見・配置表'!O142="","",'【7-1】見・配置表'!O142)</f>
        <v/>
      </c>
      <c r="P142" s="1119"/>
    </row>
    <row r="143" spans="2:16" ht="16.5" customHeight="1">
      <c r="B143" s="1117">
        <f t="shared" ref="B143:B166" si="8">IF(B142="","",B142+1)</f>
        <v>129</v>
      </c>
      <c r="C143" s="1117" t="str">
        <f t="shared" ref="C143:C166" si="9">IF(C141="","",C141+1)</f>
        <v/>
      </c>
      <c r="D143" s="419" t="str">
        <f>IF('【7-1】見・配置表'!D143="","",'【7-1】見・配置表'!D143)</f>
        <v/>
      </c>
      <c r="E143" s="420" t="str">
        <f>IF('【7-1】見・配置表'!E143="","",'【7-1】見・配置表'!E143)</f>
        <v/>
      </c>
      <c r="F143" s="453" t="str">
        <f>IF('【7-1】見・配置表'!F143="","",'【7-1】見・配置表'!F143)</f>
        <v/>
      </c>
      <c r="G143" s="1118" t="str">
        <f>IF('【7-1】見・配置表'!G143="","",'【7-1】見・配置表'!G143)</f>
        <v/>
      </c>
      <c r="H143" s="1119"/>
      <c r="J143" s="1117">
        <f t="shared" ref="J143:J166" si="10">IF(J142="","",J142+1)</f>
        <v>129</v>
      </c>
      <c r="K143" s="1117" t="str">
        <f t="shared" ref="K143:K166" si="11">IF(K141="","",K141+1)</f>
        <v/>
      </c>
      <c r="L143" s="419" t="str">
        <f>IF('【7-1】見・配置表'!L143="","",'【7-1】見・配置表'!L143)</f>
        <v/>
      </c>
      <c r="M143" s="420" t="str">
        <f>IF('【7-1】見・配置表'!M143="","",'【7-1】見・配置表'!M143)</f>
        <v/>
      </c>
      <c r="N143" s="453" t="str">
        <f>IF('【7-1】見・配置表'!N143="","",'【7-1】見・配置表'!N143)</f>
        <v/>
      </c>
      <c r="O143" s="1118" t="str">
        <f>IF('【7-1】見・配置表'!O143="","",'【7-1】見・配置表'!O143)</f>
        <v/>
      </c>
      <c r="P143" s="1119"/>
    </row>
    <row r="144" spans="2:16" ht="16.5" customHeight="1">
      <c r="B144" s="1117">
        <f t="shared" si="8"/>
        <v>130</v>
      </c>
      <c r="C144" s="1117" t="str">
        <f t="shared" si="9"/>
        <v/>
      </c>
      <c r="D144" s="419" t="str">
        <f>IF('【7-1】見・配置表'!D144="","",'【7-1】見・配置表'!D144)</f>
        <v/>
      </c>
      <c r="E144" s="420" t="str">
        <f>IF('【7-1】見・配置表'!E144="","",'【7-1】見・配置表'!E144)</f>
        <v/>
      </c>
      <c r="F144" s="453" t="str">
        <f>IF('【7-1】見・配置表'!F144="","",'【7-1】見・配置表'!F144)</f>
        <v/>
      </c>
      <c r="G144" s="1118" t="str">
        <f>IF('【7-1】見・配置表'!G144="","",'【7-1】見・配置表'!G144)</f>
        <v/>
      </c>
      <c r="H144" s="1119"/>
      <c r="J144" s="1117">
        <f t="shared" si="10"/>
        <v>130</v>
      </c>
      <c r="K144" s="1117" t="str">
        <f t="shared" si="11"/>
        <v/>
      </c>
      <c r="L144" s="419" t="str">
        <f>IF('【7-1】見・配置表'!L144="","",'【7-1】見・配置表'!L144)</f>
        <v/>
      </c>
      <c r="M144" s="420" t="str">
        <f>IF('【7-1】見・配置表'!M144="","",'【7-1】見・配置表'!M144)</f>
        <v/>
      </c>
      <c r="N144" s="453" t="str">
        <f>IF('【7-1】見・配置表'!N144="","",'【7-1】見・配置表'!N144)</f>
        <v/>
      </c>
      <c r="O144" s="1118" t="str">
        <f>IF('【7-1】見・配置表'!O144="","",'【7-1】見・配置表'!O144)</f>
        <v/>
      </c>
      <c r="P144" s="1119"/>
    </row>
    <row r="145" spans="2:16" ht="16.5" customHeight="1">
      <c r="B145" s="1117">
        <f t="shared" si="8"/>
        <v>131</v>
      </c>
      <c r="C145" s="1117" t="str">
        <f t="shared" si="9"/>
        <v/>
      </c>
      <c r="D145" s="419" t="str">
        <f>IF('【7-1】見・配置表'!D145="","",'【7-1】見・配置表'!D145)</f>
        <v/>
      </c>
      <c r="E145" s="420" t="str">
        <f>IF('【7-1】見・配置表'!E145="","",'【7-1】見・配置表'!E145)</f>
        <v/>
      </c>
      <c r="F145" s="453" t="str">
        <f>IF('【7-1】見・配置表'!F145="","",'【7-1】見・配置表'!F145)</f>
        <v/>
      </c>
      <c r="G145" s="1118" t="str">
        <f>IF('【7-1】見・配置表'!G145="","",'【7-1】見・配置表'!G145)</f>
        <v/>
      </c>
      <c r="H145" s="1119"/>
      <c r="J145" s="1117">
        <f t="shared" si="10"/>
        <v>131</v>
      </c>
      <c r="K145" s="1117" t="str">
        <f t="shared" si="11"/>
        <v/>
      </c>
      <c r="L145" s="419" t="str">
        <f>IF('【7-1】見・配置表'!L145="","",'【7-1】見・配置表'!L145)</f>
        <v/>
      </c>
      <c r="M145" s="420" t="str">
        <f>IF('【7-1】見・配置表'!M145="","",'【7-1】見・配置表'!M145)</f>
        <v/>
      </c>
      <c r="N145" s="453" t="str">
        <f>IF('【7-1】見・配置表'!N145="","",'【7-1】見・配置表'!N145)</f>
        <v/>
      </c>
      <c r="O145" s="1118" t="str">
        <f>IF('【7-1】見・配置表'!O145="","",'【7-1】見・配置表'!O145)</f>
        <v/>
      </c>
      <c r="P145" s="1119"/>
    </row>
    <row r="146" spans="2:16" ht="16.5" customHeight="1">
      <c r="B146" s="1117">
        <f t="shared" si="8"/>
        <v>132</v>
      </c>
      <c r="C146" s="1117" t="str">
        <f t="shared" si="9"/>
        <v/>
      </c>
      <c r="D146" s="419" t="str">
        <f>IF('【7-1】見・配置表'!D146="","",'【7-1】見・配置表'!D146)</f>
        <v/>
      </c>
      <c r="E146" s="420" t="str">
        <f>IF('【7-1】見・配置表'!E146="","",'【7-1】見・配置表'!E146)</f>
        <v/>
      </c>
      <c r="F146" s="453" t="str">
        <f>IF('【7-1】見・配置表'!F146="","",'【7-1】見・配置表'!F146)</f>
        <v/>
      </c>
      <c r="G146" s="1118" t="str">
        <f>IF('【7-1】見・配置表'!G146="","",'【7-1】見・配置表'!G146)</f>
        <v/>
      </c>
      <c r="H146" s="1119"/>
      <c r="J146" s="1117">
        <f t="shared" si="10"/>
        <v>132</v>
      </c>
      <c r="K146" s="1117" t="str">
        <f t="shared" si="11"/>
        <v/>
      </c>
      <c r="L146" s="419" t="str">
        <f>IF('【7-1】見・配置表'!L146="","",'【7-1】見・配置表'!L146)</f>
        <v/>
      </c>
      <c r="M146" s="420" t="str">
        <f>IF('【7-1】見・配置表'!M146="","",'【7-1】見・配置表'!M146)</f>
        <v/>
      </c>
      <c r="N146" s="453" t="str">
        <f>IF('【7-1】見・配置表'!N146="","",'【7-1】見・配置表'!N146)</f>
        <v/>
      </c>
      <c r="O146" s="1118" t="str">
        <f>IF('【7-1】見・配置表'!O146="","",'【7-1】見・配置表'!O146)</f>
        <v/>
      </c>
      <c r="P146" s="1119"/>
    </row>
    <row r="147" spans="2:16" ht="16.5" customHeight="1">
      <c r="B147" s="1117">
        <f t="shared" si="8"/>
        <v>133</v>
      </c>
      <c r="C147" s="1117" t="str">
        <f t="shared" si="9"/>
        <v/>
      </c>
      <c r="D147" s="419" t="str">
        <f>IF('【7-1】見・配置表'!D147="","",'【7-1】見・配置表'!D147)</f>
        <v/>
      </c>
      <c r="E147" s="420" t="str">
        <f>IF('【7-1】見・配置表'!E147="","",'【7-1】見・配置表'!E147)</f>
        <v/>
      </c>
      <c r="F147" s="453" t="str">
        <f>IF('【7-1】見・配置表'!F147="","",'【7-1】見・配置表'!F147)</f>
        <v/>
      </c>
      <c r="G147" s="1118" t="str">
        <f>IF('【7-1】見・配置表'!G147="","",'【7-1】見・配置表'!G147)</f>
        <v/>
      </c>
      <c r="H147" s="1119"/>
      <c r="J147" s="1117">
        <f t="shared" si="10"/>
        <v>133</v>
      </c>
      <c r="K147" s="1117" t="str">
        <f t="shared" si="11"/>
        <v/>
      </c>
      <c r="L147" s="419" t="str">
        <f>IF('【7-1】見・配置表'!L147="","",'【7-1】見・配置表'!L147)</f>
        <v/>
      </c>
      <c r="M147" s="420" t="str">
        <f>IF('【7-1】見・配置表'!M147="","",'【7-1】見・配置表'!M147)</f>
        <v/>
      </c>
      <c r="N147" s="453" t="str">
        <f>IF('【7-1】見・配置表'!N147="","",'【7-1】見・配置表'!N147)</f>
        <v/>
      </c>
      <c r="O147" s="1118" t="str">
        <f>IF('【7-1】見・配置表'!O147="","",'【7-1】見・配置表'!O147)</f>
        <v/>
      </c>
      <c r="P147" s="1119"/>
    </row>
    <row r="148" spans="2:16" ht="16.5" customHeight="1">
      <c r="B148" s="1117">
        <f t="shared" si="8"/>
        <v>134</v>
      </c>
      <c r="C148" s="1117" t="str">
        <f t="shared" si="9"/>
        <v/>
      </c>
      <c r="D148" s="419" t="str">
        <f>IF('【7-1】見・配置表'!D148="","",'【7-1】見・配置表'!D148)</f>
        <v/>
      </c>
      <c r="E148" s="420" t="str">
        <f>IF('【7-1】見・配置表'!E148="","",'【7-1】見・配置表'!E148)</f>
        <v/>
      </c>
      <c r="F148" s="453" t="str">
        <f>IF('【7-1】見・配置表'!F148="","",'【7-1】見・配置表'!F148)</f>
        <v/>
      </c>
      <c r="G148" s="1118" t="str">
        <f>IF('【7-1】見・配置表'!G148="","",'【7-1】見・配置表'!G148)</f>
        <v/>
      </c>
      <c r="H148" s="1119"/>
      <c r="J148" s="1117">
        <f t="shared" si="10"/>
        <v>134</v>
      </c>
      <c r="K148" s="1117" t="str">
        <f t="shared" si="11"/>
        <v/>
      </c>
      <c r="L148" s="419" t="str">
        <f>IF('【7-1】見・配置表'!L148="","",'【7-1】見・配置表'!L148)</f>
        <v/>
      </c>
      <c r="M148" s="420" t="str">
        <f>IF('【7-1】見・配置表'!M148="","",'【7-1】見・配置表'!M148)</f>
        <v/>
      </c>
      <c r="N148" s="453" t="str">
        <f>IF('【7-1】見・配置表'!N148="","",'【7-1】見・配置表'!N148)</f>
        <v/>
      </c>
      <c r="O148" s="1118" t="str">
        <f>IF('【7-1】見・配置表'!O148="","",'【7-1】見・配置表'!O148)</f>
        <v/>
      </c>
      <c r="P148" s="1119"/>
    </row>
    <row r="149" spans="2:16" ht="16.5" customHeight="1">
      <c r="B149" s="1117">
        <f t="shared" si="8"/>
        <v>135</v>
      </c>
      <c r="C149" s="1117" t="str">
        <f t="shared" si="9"/>
        <v/>
      </c>
      <c r="D149" s="419" t="str">
        <f>IF('【7-1】見・配置表'!D149="","",'【7-1】見・配置表'!D149)</f>
        <v/>
      </c>
      <c r="E149" s="420" t="str">
        <f>IF('【7-1】見・配置表'!E149="","",'【7-1】見・配置表'!E149)</f>
        <v/>
      </c>
      <c r="F149" s="453" t="str">
        <f>IF('【7-1】見・配置表'!F149="","",'【7-1】見・配置表'!F149)</f>
        <v/>
      </c>
      <c r="G149" s="1118" t="str">
        <f>IF('【7-1】見・配置表'!G149="","",'【7-1】見・配置表'!G149)</f>
        <v/>
      </c>
      <c r="H149" s="1119"/>
      <c r="J149" s="1117">
        <f t="shared" si="10"/>
        <v>135</v>
      </c>
      <c r="K149" s="1117" t="str">
        <f t="shared" si="11"/>
        <v/>
      </c>
      <c r="L149" s="419" t="str">
        <f>IF('【7-1】見・配置表'!L149="","",'【7-1】見・配置表'!L149)</f>
        <v/>
      </c>
      <c r="M149" s="420" t="str">
        <f>IF('【7-1】見・配置表'!M149="","",'【7-1】見・配置表'!M149)</f>
        <v/>
      </c>
      <c r="N149" s="453" t="str">
        <f>IF('【7-1】見・配置表'!N149="","",'【7-1】見・配置表'!N149)</f>
        <v/>
      </c>
      <c r="O149" s="1118" t="str">
        <f>IF('【7-1】見・配置表'!O149="","",'【7-1】見・配置表'!O149)</f>
        <v/>
      </c>
      <c r="P149" s="1119"/>
    </row>
    <row r="150" spans="2:16" ht="16.5" customHeight="1">
      <c r="B150" s="1117">
        <f t="shared" si="8"/>
        <v>136</v>
      </c>
      <c r="C150" s="1117" t="str">
        <f t="shared" si="9"/>
        <v/>
      </c>
      <c r="D150" s="419" t="str">
        <f>IF('【7-1】見・配置表'!D150="","",'【7-1】見・配置表'!D150)</f>
        <v/>
      </c>
      <c r="E150" s="420" t="str">
        <f>IF('【7-1】見・配置表'!E150="","",'【7-1】見・配置表'!E150)</f>
        <v/>
      </c>
      <c r="F150" s="453" t="str">
        <f>IF('【7-1】見・配置表'!F150="","",'【7-1】見・配置表'!F150)</f>
        <v/>
      </c>
      <c r="G150" s="1118" t="str">
        <f>IF('【7-1】見・配置表'!G150="","",'【7-1】見・配置表'!G150)</f>
        <v/>
      </c>
      <c r="H150" s="1119"/>
      <c r="J150" s="1117">
        <f t="shared" si="10"/>
        <v>136</v>
      </c>
      <c r="K150" s="1117" t="str">
        <f t="shared" si="11"/>
        <v/>
      </c>
      <c r="L150" s="419" t="str">
        <f>IF('【7-1】見・配置表'!L150="","",'【7-1】見・配置表'!L150)</f>
        <v/>
      </c>
      <c r="M150" s="420" t="str">
        <f>IF('【7-1】見・配置表'!M150="","",'【7-1】見・配置表'!M150)</f>
        <v/>
      </c>
      <c r="N150" s="453" t="str">
        <f>IF('【7-1】見・配置表'!N150="","",'【7-1】見・配置表'!N150)</f>
        <v/>
      </c>
      <c r="O150" s="1118" t="str">
        <f>IF('【7-1】見・配置表'!O150="","",'【7-1】見・配置表'!O150)</f>
        <v/>
      </c>
      <c r="P150" s="1119"/>
    </row>
    <row r="151" spans="2:16" ht="16.5" customHeight="1">
      <c r="B151" s="1117">
        <f t="shared" si="8"/>
        <v>137</v>
      </c>
      <c r="C151" s="1117" t="str">
        <f t="shared" si="9"/>
        <v/>
      </c>
      <c r="D151" s="419" t="str">
        <f>IF('【7-1】見・配置表'!D151="","",'【7-1】見・配置表'!D151)</f>
        <v/>
      </c>
      <c r="E151" s="420" t="str">
        <f>IF('【7-1】見・配置表'!E151="","",'【7-1】見・配置表'!E151)</f>
        <v/>
      </c>
      <c r="F151" s="453" t="str">
        <f>IF('【7-1】見・配置表'!F151="","",'【7-1】見・配置表'!F151)</f>
        <v/>
      </c>
      <c r="G151" s="1118" t="str">
        <f>IF('【7-1】見・配置表'!G151="","",'【7-1】見・配置表'!G151)</f>
        <v/>
      </c>
      <c r="H151" s="1119"/>
      <c r="J151" s="1117">
        <f t="shared" si="10"/>
        <v>137</v>
      </c>
      <c r="K151" s="1117" t="str">
        <f t="shared" si="11"/>
        <v/>
      </c>
      <c r="L151" s="419" t="str">
        <f>IF('【7-1】見・配置表'!L151="","",'【7-1】見・配置表'!L151)</f>
        <v/>
      </c>
      <c r="M151" s="420" t="str">
        <f>IF('【7-1】見・配置表'!M151="","",'【7-1】見・配置表'!M151)</f>
        <v/>
      </c>
      <c r="N151" s="453" t="str">
        <f>IF('【7-1】見・配置表'!N151="","",'【7-1】見・配置表'!N151)</f>
        <v/>
      </c>
      <c r="O151" s="1118" t="str">
        <f>IF('【7-1】見・配置表'!O151="","",'【7-1】見・配置表'!O151)</f>
        <v/>
      </c>
      <c r="P151" s="1119"/>
    </row>
    <row r="152" spans="2:16" ht="16.5" customHeight="1">
      <c r="B152" s="1117">
        <f t="shared" si="8"/>
        <v>138</v>
      </c>
      <c r="C152" s="1117" t="str">
        <f t="shared" si="9"/>
        <v/>
      </c>
      <c r="D152" s="419" t="str">
        <f>IF('【7-1】見・配置表'!D152="","",'【7-1】見・配置表'!D152)</f>
        <v/>
      </c>
      <c r="E152" s="420" t="str">
        <f>IF('【7-1】見・配置表'!E152="","",'【7-1】見・配置表'!E152)</f>
        <v/>
      </c>
      <c r="F152" s="453" t="str">
        <f>IF('【7-1】見・配置表'!F152="","",'【7-1】見・配置表'!F152)</f>
        <v/>
      </c>
      <c r="G152" s="1118" t="str">
        <f>IF('【7-1】見・配置表'!G152="","",'【7-1】見・配置表'!G152)</f>
        <v/>
      </c>
      <c r="H152" s="1119"/>
      <c r="J152" s="1117">
        <f t="shared" si="10"/>
        <v>138</v>
      </c>
      <c r="K152" s="1117" t="str">
        <f t="shared" si="11"/>
        <v/>
      </c>
      <c r="L152" s="419" t="str">
        <f>IF('【7-1】見・配置表'!L152="","",'【7-1】見・配置表'!L152)</f>
        <v/>
      </c>
      <c r="M152" s="420" t="str">
        <f>IF('【7-1】見・配置表'!M152="","",'【7-1】見・配置表'!M152)</f>
        <v/>
      </c>
      <c r="N152" s="453" t="str">
        <f>IF('【7-1】見・配置表'!N152="","",'【7-1】見・配置表'!N152)</f>
        <v/>
      </c>
      <c r="O152" s="1118" t="str">
        <f>IF('【7-1】見・配置表'!O152="","",'【7-1】見・配置表'!O152)</f>
        <v/>
      </c>
      <c r="P152" s="1119"/>
    </row>
    <row r="153" spans="2:16" ht="16.5" customHeight="1">
      <c r="B153" s="1117">
        <f t="shared" si="8"/>
        <v>139</v>
      </c>
      <c r="C153" s="1117" t="str">
        <f t="shared" si="9"/>
        <v/>
      </c>
      <c r="D153" s="419" t="str">
        <f>IF('【7-1】見・配置表'!D153="","",'【7-1】見・配置表'!D153)</f>
        <v/>
      </c>
      <c r="E153" s="420" t="str">
        <f>IF('【7-1】見・配置表'!E153="","",'【7-1】見・配置表'!E153)</f>
        <v/>
      </c>
      <c r="F153" s="453" t="str">
        <f>IF('【7-1】見・配置表'!F153="","",'【7-1】見・配置表'!F153)</f>
        <v/>
      </c>
      <c r="G153" s="1118" t="str">
        <f>IF('【7-1】見・配置表'!G153="","",'【7-1】見・配置表'!G153)</f>
        <v/>
      </c>
      <c r="H153" s="1119"/>
      <c r="J153" s="1117">
        <f t="shared" si="10"/>
        <v>139</v>
      </c>
      <c r="K153" s="1117" t="str">
        <f t="shared" si="11"/>
        <v/>
      </c>
      <c r="L153" s="419" t="str">
        <f>IF('【7-1】見・配置表'!L153="","",'【7-1】見・配置表'!L153)</f>
        <v/>
      </c>
      <c r="M153" s="420" t="str">
        <f>IF('【7-1】見・配置表'!M153="","",'【7-1】見・配置表'!M153)</f>
        <v/>
      </c>
      <c r="N153" s="453" t="str">
        <f>IF('【7-1】見・配置表'!N153="","",'【7-1】見・配置表'!N153)</f>
        <v/>
      </c>
      <c r="O153" s="1118" t="str">
        <f>IF('【7-1】見・配置表'!O153="","",'【7-1】見・配置表'!O153)</f>
        <v/>
      </c>
      <c r="P153" s="1119"/>
    </row>
    <row r="154" spans="2:16" ht="16.5" customHeight="1">
      <c r="B154" s="1117">
        <f t="shared" si="8"/>
        <v>140</v>
      </c>
      <c r="C154" s="1117" t="str">
        <f t="shared" si="9"/>
        <v/>
      </c>
      <c r="D154" s="419" t="str">
        <f>IF('【7-1】見・配置表'!D154="","",'【7-1】見・配置表'!D154)</f>
        <v/>
      </c>
      <c r="E154" s="420" t="str">
        <f>IF('【7-1】見・配置表'!E154="","",'【7-1】見・配置表'!E154)</f>
        <v/>
      </c>
      <c r="F154" s="453" t="str">
        <f>IF('【7-1】見・配置表'!F154="","",'【7-1】見・配置表'!F154)</f>
        <v/>
      </c>
      <c r="G154" s="1118" t="str">
        <f>IF('【7-1】見・配置表'!G154="","",'【7-1】見・配置表'!G154)</f>
        <v/>
      </c>
      <c r="H154" s="1119"/>
      <c r="J154" s="1117">
        <f t="shared" si="10"/>
        <v>140</v>
      </c>
      <c r="K154" s="1117" t="str">
        <f t="shared" si="11"/>
        <v/>
      </c>
      <c r="L154" s="419" t="str">
        <f>IF('【7-1】見・配置表'!L154="","",'【7-1】見・配置表'!L154)</f>
        <v/>
      </c>
      <c r="M154" s="420" t="str">
        <f>IF('【7-1】見・配置表'!M154="","",'【7-1】見・配置表'!M154)</f>
        <v/>
      </c>
      <c r="N154" s="453" t="str">
        <f>IF('【7-1】見・配置表'!N154="","",'【7-1】見・配置表'!N154)</f>
        <v/>
      </c>
      <c r="O154" s="1118" t="str">
        <f>IF('【7-1】見・配置表'!O154="","",'【7-1】見・配置表'!O154)</f>
        <v/>
      </c>
      <c r="P154" s="1119"/>
    </row>
    <row r="155" spans="2:16" ht="16.5" customHeight="1">
      <c r="B155" s="1117">
        <f t="shared" si="8"/>
        <v>141</v>
      </c>
      <c r="C155" s="1117" t="str">
        <f t="shared" si="9"/>
        <v/>
      </c>
      <c r="D155" s="419" t="str">
        <f>IF('【7-1】見・配置表'!D155="","",'【7-1】見・配置表'!D155)</f>
        <v/>
      </c>
      <c r="E155" s="420" t="str">
        <f>IF('【7-1】見・配置表'!E155="","",'【7-1】見・配置表'!E155)</f>
        <v/>
      </c>
      <c r="F155" s="453" t="str">
        <f>IF('【7-1】見・配置表'!F155="","",'【7-1】見・配置表'!F155)</f>
        <v/>
      </c>
      <c r="G155" s="1118" t="str">
        <f>IF('【7-1】見・配置表'!G155="","",'【7-1】見・配置表'!G155)</f>
        <v/>
      </c>
      <c r="H155" s="1119"/>
      <c r="J155" s="1117">
        <f t="shared" si="10"/>
        <v>141</v>
      </c>
      <c r="K155" s="1117" t="str">
        <f t="shared" si="11"/>
        <v/>
      </c>
      <c r="L155" s="419" t="str">
        <f>IF('【7-1】見・配置表'!L155="","",'【7-1】見・配置表'!L155)</f>
        <v/>
      </c>
      <c r="M155" s="420" t="str">
        <f>IF('【7-1】見・配置表'!M155="","",'【7-1】見・配置表'!M155)</f>
        <v/>
      </c>
      <c r="N155" s="453" t="str">
        <f>IF('【7-1】見・配置表'!N155="","",'【7-1】見・配置表'!N155)</f>
        <v/>
      </c>
      <c r="O155" s="1118" t="str">
        <f>IF('【7-1】見・配置表'!O155="","",'【7-1】見・配置表'!O155)</f>
        <v/>
      </c>
      <c r="P155" s="1119"/>
    </row>
    <row r="156" spans="2:16" ht="16.5" customHeight="1">
      <c r="B156" s="1117">
        <f t="shared" si="8"/>
        <v>142</v>
      </c>
      <c r="C156" s="1117" t="str">
        <f t="shared" si="9"/>
        <v/>
      </c>
      <c r="D156" s="419" t="str">
        <f>IF('【7-1】見・配置表'!D156="","",'【7-1】見・配置表'!D156)</f>
        <v/>
      </c>
      <c r="E156" s="420" t="str">
        <f>IF('【7-1】見・配置表'!E156="","",'【7-1】見・配置表'!E156)</f>
        <v/>
      </c>
      <c r="F156" s="453" t="str">
        <f>IF('【7-1】見・配置表'!F156="","",'【7-1】見・配置表'!F156)</f>
        <v/>
      </c>
      <c r="G156" s="1118" t="str">
        <f>IF('【7-1】見・配置表'!G156="","",'【7-1】見・配置表'!G156)</f>
        <v/>
      </c>
      <c r="H156" s="1119"/>
      <c r="J156" s="1117">
        <f t="shared" si="10"/>
        <v>142</v>
      </c>
      <c r="K156" s="1117" t="str">
        <f t="shared" si="11"/>
        <v/>
      </c>
      <c r="L156" s="419" t="str">
        <f>IF('【7-1】見・配置表'!L156="","",'【7-1】見・配置表'!L156)</f>
        <v/>
      </c>
      <c r="M156" s="420" t="str">
        <f>IF('【7-1】見・配置表'!M156="","",'【7-1】見・配置表'!M156)</f>
        <v/>
      </c>
      <c r="N156" s="453" t="str">
        <f>IF('【7-1】見・配置表'!N156="","",'【7-1】見・配置表'!N156)</f>
        <v/>
      </c>
      <c r="O156" s="1118" t="str">
        <f>IF('【7-1】見・配置表'!O156="","",'【7-1】見・配置表'!O156)</f>
        <v/>
      </c>
      <c r="P156" s="1119"/>
    </row>
    <row r="157" spans="2:16" ht="16.5" customHeight="1">
      <c r="B157" s="1117">
        <f t="shared" si="8"/>
        <v>143</v>
      </c>
      <c r="C157" s="1117" t="str">
        <f t="shared" si="9"/>
        <v/>
      </c>
      <c r="D157" s="419" t="str">
        <f>IF('【7-1】見・配置表'!D157="","",'【7-1】見・配置表'!D157)</f>
        <v/>
      </c>
      <c r="E157" s="420" t="str">
        <f>IF('【7-1】見・配置表'!E157="","",'【7-1】見・配置表'!E157)</f>
        <v/>
      </c>
      <c r="F157" s="453" t="str">
        <f>IF('【7-1】見・配置表'!F157="","",'【7-1】見・配置表'!F157)</f>
        <v/>
      </c>
      <c r="G157" s="1118" t="str">
        <f>IF('【7-1】見・配置表'!G157="","",'【7-1】見・配置表'!G157)</f>
        <v/>
      </c>
      <c r="H157" s="1119"/>
      <c r="J157" s="1117">
        <f t="shared" si="10"/>
        <v>143</v>
      </c>
      <c r="K157" s="1117" t="str">
        <f t="shared" si="11"/>
        <v/>
      </c>
      <c r="L157" s="419" t="str">
        <f>IF('【7-1】見・配置表'!L157="","",'【7-1】見・配置表'!L157)</f>
        <v/>
      </c>
      <c r="M157" s="420" t="str">
        <f>IF('【7-1】見・配置表'!M157="","",'【7-1】見・配置表'!M157)</f>
        <v/>
      </c>
      <c r="N157" s="453" t="str">
        <f>IF('【7-1】見・配置表'!N157="","",'【7-1】見・配置表'!N157)</f>
        <v/>
      </c>
      <c r="O157" s="1118" t="str">
        <f>IF('【7-1】見・配置表'!O157="","",'【7-1】見・配置表'!O157)</f>
        <v/>
      </c>
      <c r="P157" s="1119"/>
    </row>
    <row r="158" spans="2:16" ht="16.5" customHeight="1">
      <c r="B158" s="1117">
        <f t="shared" si="8"/>
        <v>144</v>
      </c>
      <c r="C158" s="1117" t="str">
        <f t="shared" si="9"/>
        <v/>
      </c>
      <c r="D158" s="419" t="str">
        <f>IF('【7-1】見・配置表'!D158="","",'【7-1】見・配置表'!D158)</f>
        <v/>
      </c>
      <c r="E158" s="420" t="str">
        <f>IF('【7-1】見・配置表'!E158="","",'【7-1】見・配置表'!E158)</f>
        <v/>
      </c>
      <c r="F158" s="453" t="str">
        <f>IF('【7-1】見・配置表'!F158="","",'【7-1】見・配置表'!F158)</f>
        <v/>
      </c>
      <c r="G158" s="1118" t="str">
        <f>IF('【7-1】見・配置表'!G158="","",'【7-1】見・配置表'!G158)</f>
        <v/>
      </c>
      <c r="H158" s="1119"/>
      <c r="J158" s="1117">
        <f t="shared" si="10"/>
        <v>144</v>
      </c>
      <c r="K158" s="1117" t="str">
        <f t="shared" si="11"/>
        <v/>
      </c>
      <c r="L158" s="419" t="str">
        <f>IF('【7-1】見・配置表'!L158="","",'【7-1】見・配置表'!L158)</f>
        <v/>
      </c>
      <c r="M158" s="420" t="str">
        <f>IF('【7-1】見・配置表'!M158="","",'【7-1】見・配置表'!M158)</f>
        <v/>
      </c>
      <c r="N158" s="453" t="str">
        <f>IF('【7-1】見・配置表'!N158="","",'【7-1】見・配置表'!N158)</f>
        <v/>
      </c>
      <c r="O158" s="1118" t="str">
        <f>IF('【7-1】見・配置表'!O158="","",'【7-1】見・配置表'!O158)</f>
        <v/>
      </c>
      <c r="P158" s="1119"/>
    </row>
    <row r="159" spans="2:16" ht="16.5" customHeight="1">
      <c r="B159" s="1117">
        <f t="shared" si="8"/>
        <v>145</v>
      </c>
      <c r="C159" s="1117" t="str">
        <f t="shared" si="9"/>
        <v/>
      </c>
      <c r="D159" s="419" t="str">
        <f>IF('【7-1】見・配置表'!D159="","",'【7-1】見・配置表'!D159)</f>
        <v/>
      </c>
      <c r="E159" s="420" t="str">
        <f>IF('【7-1】見・配置表'!E159="","",'【7-1】見・配置表'!E159)</f>
        <v/>
      </c>
      <c r="F159" s="453" t="str">
        <f>IF('【7-1】見・配置表'!F159="","",'【7-1】見・配置表'!F159)</f>
        <v/>
      </c>
      <c r="G159" s="1118" t="str">
        <f>IF('【7-1】見・配置表'!G159="","",'【7-1】見・配置表'!G159)</f>
        <v/>
      </c>
      <c r="H159" s="1119"/>
      <c r="J159" s="1117">
        <f t="shared" si="10"/>
        <v>145</v>
      </c>
      <c r="K159" s="1117" t="str">
        <f t="shared" si="11"/>
        <v/>
      </c>
      <c r="L159" s="419" t="str">
        <f>IF('【7-1】見・配置表'!L159="","",'【7-1】見・配置表'!L159)</f>
        <v/>
      </c>
      <c r="M159" s="420" t="str">
        <f>IF('【7-1】見・配置表'!M159="","",'【7-1】見・配置表'!M159)</f>
        <v/>
      </c>
      <c r="N159" s="453" t="str">
        <f>IF('【7-1】見・配置表'!N159="","",'【7-1】見・配置表'!N159)</f>
        <v/>
      </c>
      <c r="O159" s="1118" t="str">
        <f>IF('【7-1】見・配置表'!O159="","",'【7-1】見・配置表'!O159)</f>
        <v/>
      </c>
      <c r="P159" s="1119"/>
    </row>
    <row r="160" spans="2:16" ht="16.5" customHeight="1">
      <c r="B160" s="1117">
        <f t="shared" si="8"/>
        <v>146</v>
      </c>
      <c r="C160" s="1117" t="str">
        <f t="shared" si="9"/>
        <v/>
      </c>
      <c r="D160" s="419" t="str">
        <f>IF('【7-1】見・配置表'!D160="","",'【7-1】見・配置表'!D160)</f>
        <v/>
      </c>
      <c r="E160" s="420" t="str">
        <f>IF('【7-1】見・配置表'!E160="","",'【7-1】見・配置表'!E160)</f>
        <v/>
      </c>
      <c r="F160" s="453" t="str">
        <f>IF('【7-1】見・配置表'!F160="","",'【7-1】見・配置表'!F160)</f>
        <v/>
      </c>
      <c r="G160" s="1118" t="str">
        <f>IF('【7-1】見・配置表'!G160="","",'【7-1】見・配置表'!G160)</f>
        <v/>
      </c>
      <c r="H160" s="1119"/>
      <c r="J160" s="1117">
        <f t="shared" si="10"/>
        <v>146</v>
      </c>
      <c r="K160" s="1117" t="str">
        <f t="shared" si="11"/>
        <v/>
      </c>
      <c r="L160" s="419" t="str">
        <f>IF('【7-1】見・配置表'!L160="","",'【7-1】見・配置表'!L160)</f>
        <v/>
      </c>
      <c r="M160" s="420" t="str">
        <f>IF('【7-1】見・配置表'!M160="","",'【7-1】見・配置表'!M160)</f>
        <v/>
      </c>
      <c r="N160" s="453" t="str">
        <f>IF('【7-1】見・配置表'!N160="","",'【7-1】見・配置表'!N160)</f>
        <v/>
      </c>
      <c r="O160" s="1118" t="str">
        <f>IF('【7-1】見・配置表'!O160="","",'【7-1】見・配置表'!O160)</f>
        <v/>
      </c>
      <c r="P160" s="1119"/>
    </row>
    <row r="161" spans="2:16" ht="16.5" customHeight="1">
      <c r="B161" s="1117">
        <f t="shared" si="8"/>
        <v>147</v>
      </c>
      <c r="C161" s="1117" t="str">
        <f t="shared" si="9"/>
        <v/>
      </c>
      <c r="D161" s="419" t="str">
        <f>IF('【7-1】見・配置表'!D161="","",'【7-1】見・配置表'!D161)</f>
        <v/>
      </c>
      <c r="E161" s="420" t="str">
        <f>IF('【7-1】見・配置表'!E161="","",'【7-1】見・配置表'!E161)</f>
        <v/>
      </c>
      <c r="F161" s="453" t="str">
        <f>IF('【7-1】見・配置表'!F161="","",'【7-1】見・配置表'!F161)</f>
        <v/>
      </c>
      <c r="G161" s="1118" t="str">
        <f>IF('【7-1】見・配置表'!G161="","",'【7-1】見・配置表'!G161)</f>
        <v/>
      </c>
      <c r="H161" s="1119"/>
      <c r="J161" s="1117">
        <f t="shared" si="10"/>
        <v>147</v>
      </c>
      <c r="K161" s="1117" t="str">
        <f t="shared" si="11"/>
        <v/>
      </c>
      <c r="L161" s="419" t="str">
        <f>IF('【7-1】見・配置表'!L161="","",'【7-1】見・配置表'!L161)</f>
        <v/>
      </c>
      <c r="M161" s="420" t="str">
        <f>IF('【7-1】見・配置表'!M161="","",'【7-1】見・配置表'!M161)</f>
        <v/>
      </c>
      <c r="N161" s="453" t="str">
        <f>IF('【7-1】見・配置表'!N161="","",'【7-1】見・配置表'!N161)</f>
        <v/>
      </c>
      <c r="O161" s="1118" t="str">
        <f>IF('【7-1】見・配置表'!O161="","",'【7-1】見・配置表'!O161)</f>
        <v/>
      </c>
      <c r="P161" s="1119"/>
    </row>
    <row r="162" spans="2:16" ht="16.5" customHeight="1">
      <c r="B162" s="1117">
        <f t="shared" si="8"/>
        <v>148</v>
      </c>
      <c r="C162" s="1117" t="str">
        <f t="shared" si="9"/>
        <v/>
      </c>
      <c r="D162" s="419" t="str">
        <f>IF('【7-1】見・配置表'!D162="","",'【7-1】見・配置表'!D162)</f>
        <v/>
      </c>
      <c r="E162" s="420" t="str">
        <f>IF('【7-1】見・配置表'!E162="","",'【7-1】見・配置表'!E162)</f>
        <v/>
      </c>
      <c r="F162" s="453" t="str">
        <f>IF('【7-1】見・配置表'!F162="","",'【7-1】見・配置表'!F162)</f>
        <v/>
      </c>
      <c r="G162" s="1118" t="str">
        <f>IF('【7-1】見・配置表'!G162="","",'【7-1】見・配置表'!G162)</f>
        <v/>
      </c>
      <c r="H162" s="1119"/>
      <c r="J162" s="1117">
        <f t="shared" si="10"/>
        <v>148</v>
      </c>
      <c r="K162" s="1117" t="str">
        <f t="shared" si="11"/>
        <v/>
      </c>
      <c r="L162" s="419" t="str">
        <f>IF('【7-1】見・配置表'!L162="","",'【7-1】見・配置表'!L162)</f>
        <v/>
      </c>
      <c r="M162" s="420" t="str">
        <f>IF('【7-1】見・配置表'!M162="","",'【7-1】見・配置表'!M162)</f>
        <v/>
      </c>
      <c r="N162" s="453" t="str">
        <f>IF('【7-1】見・配置表'!N162="","",'【7-1】見・配置表'!N162)</f>
        <v/>
      </c>
      <c r="O162" s="1118" t="str">
        <f>IF('【7-1】見・配置表'!O162="","",'【7-1】見・配置表'!O162)</f>
        <v/>
      </c>
      <c r="P162" s="1119"/>
    </row>
    <row r="163" spans="2:16" ht="16.5" customHeight="1">
      <c r="B163" s="1117">
        <f t="shared" si="8"/>
        <v>149</v>
      </c>
      <c r="C163" s="1117" t="str">
        <f t="shared" si="9"/>
        <v/>
      </c>
      <c r="D163" s="419" t="str">
        <f>IF('【7-1】見・配置表'!D163="","",'【7-1】見・配置表'!D163)</f>
        <v/>
      </c>
      <c r="E163" s="420" t="str">
        <f>IF('【7-1】見・配置表'!E163="","",'【7-1】見・配置表'!E163)</f>
        <v/>
      </c>
      <c r="F163" s="453" t="str">
        <f>IF('【7-1】見・配置表'!F163="","",'【7-1】見・配置表'!F163)</f>
        <v/>
      </c>
      <c r="G163" s="1118" t="str">
        <f>IF('【7-1】見・配置表'!G163="","",'【7-1】見・配置表'!G163)</f>
        <v/>
      </c>
      <c r="H163" s="1119"/>
      <c r="J163" s="1117">
        <f t="shared" si="10"/>
        <v>149</v>
      </c>
      <c r="K163" s="1117" t="str">
        <f t="shared" si="11"/>
        <v/>
      </c>
      <c r="L163" s="419" t="str">
        <f>IF('【7-1】見・配置表'!L163="","",'【7-1】見・配置表'!L163)</f>
        <v/>
      </c>
      <c r="M163" s="420" t="str">
        <f>IF('【7-1】見・配置表'!M163="","",'【7-1】見・配置表'!M163)</f>
        <v/>
      </c>
      <c r="N163" s="453" t="str">
        <f>IF('【7-1】見・配置表'!N163="","",'【7-1】見・配置表'!N163)</f>
        <v/>
      </c>
      <c r="O163" s="1118" t="str">
        <f>IF('【7-1】見・配置表'!O163="","",'【7-1】見・配置表'!O163)</f>
        <v/>
      </c>
      <c r="P163" s="1119"/>
    </row>
    <row r="164" spans="2:16" ht="16.5" customHeight="1">
      <c r="B164" s="1117">
        <f t="shared" si="8"/>
        <v>150</v>
      </c>
      <c r="C164" s="1117" t="str">
        <f t="shared" si="9"/>
        <v/>
      </c>
      <c r="D164" s="419" t="str">
        <f>IF('【7-1】見・配置表'!D164="","",'【7-1】見・配置表'!D164)</f>
        <v/>
      </c>
      <c r="E164" s="420" t="str">
        <f>IF('【7-1】見・配置表'!E164="","",'【7-1】見・配置表'!E164)</f>
        <v/>
      </c>
      <c r="F164" s="453" t="str">
        <f>IF('【7-1】見・配置表'!F164="","",'【7-1】見・配置表'!F164)</f>
        <v/>
      </c>
      <c r="G164" s="1118" t="str">
        <f>IF('【7-1】見・配置表'!G164="","",'【7-1】見・配置表'!G164)</f>
        <v/>
      </c>
      <c r="H164" s="1119"/>
      <c r="J164" s="1117">
        <f t="shared" si="10"/>
        <v>150</v>
      </c>
      <c r="K164" s="1117" t="str">
        <f t="shared" si="11"/>
        <v/>
      </c>
      <c r="L164" s="419" t="str">
        <f>IF('【7-1】見・配置表'!L164="","",'【7-1】見・配置表'!L164)</f>
        <v/>
      </c>
      <c r="M164" s="420" t="str">
        <f>IF('【7-1】見・配置表'!M164="","",'【7-1】見・配置表'!M164)</f>
        <v/>
      </c>
      <c r="N164" s="453" t="str">
        <f>IF('【7-1】見・配置表'!N164="","",'【7-1】見・配置表'!N164)</f>
        <v/>
      </c>
      <c r="O164" s="1118" t="str">
        <f>IF('【7-1】見・配置表'!O164="","",'【7-1】見・配置表'!O164)</f>
        <v/>
      </c>
      <c r="P164" s="1119"/>
    </row>
    <row r="165" spans="2:16" ht="16.5" customHeight="1">
      <c r="B165" s="1117">
        <f t="shared" si="8"/>
        <v>151</v>
      </c>
      <c r="C165" s="1117" t="str">
        <f t="shared" si="9"/>
        <v/>
      </c>
      <c r="D165" s="419" t="str">
        <f>IF('【7-1】見・配置表'!D165="","",'【7-1】見・配置表'!D165)</f>
        <v/>
      </c>
      <c r="E165" s="420" t="str">
        <f>IF('【7-1】見・配置表'!E165="","",'【7-1】見・配置表'!E165)</f>
        <v/>
      </c>
      <c r="F165" s="453" t="str">
        <f>IF('【7-1】見・配置表'!F165="","",'【7-1】見・配置表'!F165)</f>
        <v/>
      </c>
      <c r="G165" s="1118" t="str">
        <f>IF('【7-1】見・配置表'!G165="","",'【7-1】見・配置表'!G165)</f>
        <v/>
      </c>
      <c r="H165" s="1119"/>
      <c r="J165" s="1117">
        <f t="shared" si="10"/>
        <v>151</v>
      </c>
      <c r="K165" s="1117" t="str">
        <f t="shared" si="11"/>
        <v/>
      </c>
      <c r="L165" s="419" t="str">
        <f>IF('【7-1】見・配置表'!L165="","",'【7-1】見・配置表'!L165)</f>
        <v/>
      </c>
      <c r="M165" s="420" t="str">
        <f>IF('【7-1】見・配置表'!M165="","",'【7-1】見・配置表'!M165)</f>
        <v/>
      </c>
      <c r="N165" s="453" t="str">
        <f>IF('【7-1】見・配置表'!N165="","",'【7-1】見・配置表'!N165)</f>
        <v/>
      </c>
      <c r="O165" s="1118" t="str">
        <f>IF('【7-1】見・配置表'!O165="","",'【7-1】見・配置表'!O165)</f>
        <v/>
      </c>
      <c r="P165" s="1119"/>
    </row>
    <row r="166" spans="2:16" ht="16.5" customHeight="1">
      <c r="B166" s="1117">
        <f t="shared" si="8"/>
        <v>152</v>
      </c>
      <c r="C166" s="1117" t="str">
        <f t="shared" si="9"/>
        <v/>
      </c>
      <c r="D166" s="419" t="str">
        <f>IF('【7-1】見・配置表'!D166="","",'【7-1】見・配置表'!D166)</f>
        <v/>
      </c>
      <c r="E166" s="420" t="str">
        <f>IF('【7-1】見・配置表'!E166="","",'【7-1】見・配置表'!E166)</f>
        <v/>
      </c>
      <c r="F166" s="453" t="str">
        <f>IF('【7-1】見・配置表'!F166="","",'【7-1】見・配置表'!F166)</f>
        <v/>
      </c>
      <c r="G166" s="1118" t="str">
        <f>IF('【7-1】見・配置表'!G166="","",'【7-1】見・配置表'!G166)</f>
        <v/>
      </c>
      <c r="H166" s="1119"/>
      <c r="J166" s="1117">
        <f t="shared" si="10"/>
        <v>152</v>
      </c>
      <c r="K166" s="1117" t="str">
        <f t="shared" si="11"/>
        <v/>
      </c>
      <c r="L166" s="419" t="str">
        <f>IF('【7-1】見・配置表'!L166="","",'【7-1】見・配置表'!L166)</f>
        <v/>
      </c>
      <c r="M166" s="420" t="str">
        <f>IF('【7-1】見・配置表'!M166="","",'【7-1】見・配置表'!M166)</f>
        <v/>
      </c>
      <c r="N166" s="453" t="str">
        <f>IF('【7-1】見・配置表'!N166="","",'【7-1】見・配置表'!N166)</f>
        <v/>
      </c>
      <c r="O166" s="1118" t="str">
        <f>IF('【7-1】見・配置表'!O166="","",'【7-1】見・配置表'!O166)</f>
        <v/>
      </c>
      <c r="P166" s="1119"/>
    </row>
    <row r="167" spans="2:16" ht="20.25" customHeight="1">
      <c r="D167" s="110">
        <f>COUNTIF(D14:D166,"●")</f>
        <v>0</v>
      </c>
      <c r="E167" s="207">
        <f>SUM(E14:E166)</f>
        <v>0</v>
      </c>
      <c r="L167" s="110">
        <f>COUNTIF(L14:L166,"●")</f>
        <v>0</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7"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sheetPr>
  <dimension ref="A2:AA34"/>
  <sheetViews>
    <sheetView showGridLines="0" view="pageBreakPreview" topLeftCell="A4" zoomScale="90" zoomScaleNormal="100" zoomScaleSheetLayoutView="90" workbookViewId="0">
      <selection activeCell="U25" sqref="U25"/>
    </sheetView>
  </sheetViews>
  <sheetFormatPr defaultColWidth="9" defaultRowHeight="18" customHeight="1"/>
  <cols>
    <col min="1" max="16" width="4.75" style="64" customWidth="1"/>
    <col min="17" max="20" width="5.625" style="64" customWidth="1"/>
    <col min="21" max="16384" width="9" style="64"/>
  </cols>
  <sheetData>
    <row r="2" spans="1:27" ht="18" customHeight="1">
      <c r="O2" s="793" t="s">
        <v>161</v>
      </c>
      <c r="P2" s="793"/>
      <c r="Q2" s="793"/>
      <c r="R2" s="793"/>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睦好　絵美子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162</v>
      </c>
    </row>
    <row r="14" spans="1:27" ht="18" customHeight="1">
      <c r="A14" s="421" t="s">
        <v>529</v>
      </c>
      <c r="B14" s="422"/>
      <c r="C14" s="422"/>
      <c r="D14" s="422"/>
      <c r="E14" s="422"/>
      <c r="F14" s="422"/>
      <c r="G14" s="422"/>
      <c r="H14" s="422"/>
      <c r="I14" s="422"/>
      <c r="J14" s="422"/>
      <c r="K14" s="422"/>
      <c r="L14" s="422"/>
      <c r="M14" s="422"/>
      <c r="N14" s="422"/>
      <c r="O14" s="422"/>
      <c r="P14" s="422"/>
      <c r="Q14" s="422"/>
      <c r="R14" s="422"/>
    </row>
    <row r="16" spans="1:27" ht="18" customHeight="1">
      <c r="AA16" s="145"/>
    </row>
    <row r="17" spans="1:18" ht="36" customHeight="1">
      <c r="B17" s="1026" t="s">
        <v>530</v>
      </c>
      <c r="C17" s="1026"/>
      <c r="D17" s="1026"/>
      <c r="E17" s="1026"/>
      <c r="F17" s="1026"/>
      <c r="G17" s="1026"/>
      <c r="H17" s="1026"/>
      <c r="I17" s="1026"/>
      <c r="J17" s="1026"/>
      <c r="K17" s="1026"/>
      <c r="L17" s="1026"/>
      <c r="M17" s="1026"/>
      <c r="N17" s="1026"/>
      <c r="O17" s="1026"/>
      <c r="P17" s="1026"/>
      <c r="Q17" s="1026"/>
    </row>
    <row r="19" spans="1:18" ht="18" customHeight="1">
      <c r="A19" s="799" t="s">
        <v>169</v>
      </c>
      <c r="B19" s="799"/>
      <c r="C19" s="799"/>
      <c r="D19" s="799"/>
      <c r="E19" s="799"/>
      <c r="F19" s="799"/>
      <c r="G19" s="799"/>
      <c r="H19" s="799"/>
      <c r="I19" s="799"/>
      <c r="J19" s="799"/>
      <c r="K19" s="799"/>
      <c r="L19" s="799"/>
      <c r="M19" s="799"/>
      <c r="N19" s="799"/>
      <c r="O19" s="799"/>
      <c r="P19" s="799"/>
      <c r="Q19" s="799"/>
      <c r="R19" s="799"/>
    </row>
    <row r="22" spans="1:18" ht="18" customHeight="1">
      <c r="B22" s="796" t="s">
        <v>150</v>
      </c>
      <c r="C22" s="796"/>
      <c r="D22" s="796"/>
      <c r="E22" s="797" t="str">
        <f>基本情報!$E$17&amp;基本情報!$F$17&amp;"　"&amp;基本情報!$E$18&amp;基本情報!$F$18&amp;"「"&amp;基本情報!$E$19&amp;"」"</f>
        <v>年度　研修「」</v>
      </c>
      <c r="F22" s="797"/>
      <c r="G22" s="797"/>
      <c r="H22" s="797"/>
      <c r="I22" s="797"/>
      <c r="J22" s="797"/>
      <c r="K22" s="797"/>
      <c r="L22" s="797"/>
      <c r="M22" s="797"/>
      <c r="N22" s="797"/>
      <c r="O22" s="797"/>
      <c r="P22" s="797"/>
      <c r="Q22" s="797"/>
    </row>
    <row r="23" spans="1:18" ht="18" customHeight="1">
      <c r="C23" s="261"/>
      <c r="D23" s="261"/>
      <c r="E23" s="797"/>
      <c r="F23" s="797"/>
      <c r="G23" s="797"/>
      <c r="H23" s="797"/>
      <c r="I23" s="797"/>
      <c r="J23" s="797"/>
      <c r="K23" s="797"/>
      <c r="L23" s="797"/>
      <c r="M23" s="797"/>
      <c r="N23" s="797"/>
      <c r="O23" s="797"/>
      <c r="P23" s="797"/>
      <c r="Q23" s="797"/>
    </row>
    <row r="24" spans="1:18" ht="18" customHeight="1">
      <c r="C24" s="261"/>
      <c r="D24" s="261"/>
      <c r="E24" s="797"/>
      <c r="F24" s="797"/>
      <c r="G24" s="797"/>
      <c r="H24" s="797"/>
      <c r="I24" s="797"/>
      <c r="J24" s="797"/>
      <c r="K24" s="797"/>
      <c r="L24" s="797"/>
      <c r="M24" s="797"/>
      <c r="N24" s="797"/>
      <c r="O24" s="797"/>
      <c r="P24" s="797"/>
      <c r="Q24" s="797"/>
    </row>
    <row r="25" spans="1:18" ht="18" customHeight="1">
      <c r="B25" s="800" t="s">
        <v>531</v>
      </c>
      <c r="C25" s="800"/>
      <c r="D25" s="800"/>
      <c r="E25" s="1131"/>
      <c r="F25" s="1131"/>
      <c r="G25" s="1131"/>
      <c r="H25" s="1131"/>
      <c r="I25" s="1131"/>
      <c r="J25" s="1131"/>
      <c r="K25" s="1131"/>
      <c r="L25" s="1131"/>
      <c r="M25" s="1131"/>
      <c r="N25" s="1131"/>
      <c r="O25" s="1131"/>
      <c r="P25" s="1131"/>
      <c r="Q25" s="1131"/>
    </row>
    <row r="27" spans="1:18" ht="18" customHeight="1">
      <c r="B27" s="800" t="s">
        <v>532</v>
      </c>
      <c r="C27" s="800"/>
      <c r="D27" s="800"/>
      <c r="E27" s="1128"/>
      <c r="F27" s="1128"/>
      <c r="G27" s="1128"/>
      <c r="H27" s="1128"/>
      <c r="I27" s="1129" t="s">
        <v>533</v>
      </c>
      <c r="J27" s="1129"/>
      <c r="K27" s="1129"/>
      <c r="L27" s="1130"/>
      <c r="M27" s="1130"/>
      <c r="N27" s="1130"/>
      <c r="O27" s="65" t="s">
        <v>534</v>
      </c>
      <c r="P27" s="65"/>
      <c r="Q27" s="65"/>
    </row>
    <row r="29" spans="1:18" ht="18" customHeight="1">
      <c r="B29" s="800" t="s">
        <v>535</v>
      </c>
      <c r="C29" s="800"/>
      <c r="D29" s="800"/>
      <c r="E29" s="487"/>
      <c r="F29" s="65" t="s">
        <v>536</v>
      </c>
      <c r="G29" s="65"/>
      <c r="H29" s="65"/>
      <c r="I29" s="65"/>
      <c r="J29" s="65"/>
      <c r="K29" s="65"/>
      <c r="L29" s="65"/>
      <c r="M29" s="65"/>
      <c r="N29" s="65"/>
      <c r="O29" s="488"/>
      <c r="P29" s="488"/>
      <c r="Q29" s="488"/>
    </row>
    <row r="31" spans="1:18" ht="18" customHeight="1">
      <c r="B31" s="800" t="s">
        <v>537</v>
      </c>
      <c r="C31" s="800"/>
      <c r="D31" s="800"/>
      <c r="E31" s="802">
        <v>0</v>
      </c>
      <c r="F31" s="802"/>
      <c r="G31" s="802"/>
      <c r="H31" s="65" t="s">
        <v>538</v>
      </c>
      <c r="I31" s="65"/>
      <c r="J31" s="65"/>
      <c r="K31" s="65"/>
      <c r="L31" s="65"/>
      <c r="M31" s="65"/>
      <c r="N31" s="65"/>
      <c r="O31" s="801">
        <v>0</v>
      </c>
      <c r="P31" s="801"/>
      <c r="Q31" s="801"/>
    </row>
    <row r="34" spans="18:18" ht="18" customHeight="1">
      <c r="R34" s="64" t="s">
        <v>539</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sheetPr>
  <dimension ref="B2:AA61"/>
  <sheetViews>
    <sheetView showGridLines="0" view="pageBreakPreview" zoomScaleNormal="100" zoomScaleSheetLayoutView="100" workbookViewId="0"/>
  </sheetViews>
  <sheetFormatPr defaultRowHeight="13.5"/>
  <cols>
    <col min="1" max="1" width="2.375" style="424" customWidth="1"/>
    <col min="2" max="10" width="9.875" style="424" customWidth="1"/>
    <col min="11" max="11" width="2" style="424" customWidth="1"/>
    <col min="12" max="254" width="9" style="424"/>
    <col min="255" max="255" width="2.375" style="424" customWidth="1"/>
    <col min="256" max="265" width="9" style="424"/>
    <col min="266" max="266" width="9.875" style="424" customWidth="1"/>
    <col min="267" max="267" width="2" style="424" customWidth="1"/>
    <col min="268" max="510" width="9" style="424"/>
    <col min="511" max="511" width="2.375" style="424" customWidth="1"/>
    <col min="512" max="521" width="9" style="424"/>
    <col min="522" max="522" width="9.875" style="424" customWidth="1"/>
    <col min="523" max="523" width="2" style="424" customWidth="1"/>
    <col min="524" max="766" width="9" style="424"/>
    <col min="767" max="767" width="2.375" style="424" customWidth="1"/>
    <col min="768" max="777" width="9" style="424"/>
    <col min="778" max="778" width="9.875" style="424" customWidth="1"/>
    <col min="779" max="779" width="2" style="424" customWidth="1"/>
    <col min="780" max="1022" width="9" style="424"/>
    <col min="1023" max="1023" width="2.375" style="424" customWidth="1"/>
    <col min="1024" max="1033" width="9" style="424"/>
    <col min="1034" max="1034" width="9.875" style="424" customWidth="1"/>
    <col min="1035" max="1035" width="2" style="424" customWidth="1"/>
    <col min="1036" max="1278" width="9" style="424"/>
    <col min="1279" max="1279" width="2.375" style="424" customWidth="1"/>
    <col min="1280" max="1289" width="9" style="424"/>
    <col min="1290" max="1290" width="9.875" style="424" customWidth="1"/>
    <col min="1291" max="1291" width="2" style="424" customWidth="1"/>
    <col min="1292" max="1534" width="9" style="424"/>
    <col min="1535" max="1535" width="2.375" style="424" customWidth="1"/>
    <col min="1536" max="1545" width="9" style="424"/>
    <col min="1546" max="1546" width="9.875" style="424" customWidth="1"/>
    <col min="1547" max="1547" width="2" style="424" customWidth="1"/>
    <col min="1548" max="1790" width="9" style="424"/>
    <col min="1791" max="1791" width="2.375" style="424" customWidth="1"/>
    <col min="1792" max="1801" width="9" style="424"/>
    <col min="1802" max="1802" width="9.875" style="424" customWidth="1"/>
    <col min="1803" max="1803" width="2" style="424" customWidth="1"/>
    <col min="1804" max="2046" width="9" style="424"/>
    <col min="2047" max="2047" width="2.375" style="424" customWidth="1"/>
    <col min="2048" max="2057" width="9" style="424"/>
    <col min="2058" max="2058" width="9.875" style="424" customWidth="1"/>
    <col min="2059" max="2059" width="2" style="424" customWidth="1"/>
    <col min="2060" max="2302" width="9" style="424"/>
    <col min="2303" max="2303" width="2.375" style="424" customWidth="1"/>
    <col min="2304" max="2313" width="9" style="424"/>
    <col min="2314" max="2314" width="9.875" style="424" customWidth="1"/>
    <col min="2315" max="2315" width="2" style="424" customWidth="1"/>
    <col min="2316" max="2558" width="9" style="424"/>
    <col min="2559" max="2559" width="2.375" style="424" customWidth="1"/>
    <col min="2560" max="2569" width="9" style="424"/>
    <col min="2570" max="2570" width="9.875" style="424" customWidth="1"/>
    <col min="2571" max="2571" width="2" style="424" customWidth="1"/>
    <col min="2572" max="2814" width="9" style="424"/>
    <col min="2815" max="2815" width="2.375" style="424" customWidth="1"/>
    <col min="2816" max="2825" width="9" style="424"/>
    <col min="2826" max="2826" width="9.875" style="424" customWidth="1"/>
    <col min="2827" max="2827" width="2" style="424" customWidth="1"/>
    <col min="2828" max="3070" width="9" style="424"/>
    <col min="3071" max="3071" width="2.375" style="424" customWidth="1"/>
    <col min="3072" max="3081" width="9" style="424"/>
    <col min="3082" max="3082" width="9.875" style="424" customWidth="1"/>
    <col min="3083" max="3083" width="2" style="424" customWidth="1"/>
    <col min="3084" max="3326" width="9" style="424"/>
    <col min="3327" max="3327" width="2.375" style="424" customWidth="1"/>
    <col min="3328" max="3337" width="9" style="424"/>
    <col min="3338" max="3338" width="9.875" style="424" customWidth="1"/>
    <col min="3339" max="3339" width="2" style="424" customWidth="1"/>
    <col min="3340" max="3582" width="9" style="424"/>
    <col min="3583" max="3583" width="2.375" style="424" customWidth="1"/>
    <col min="3584" max="3593" width="9" style="424"/>
    <col min="3594" max="3594" width="9.875" style="424" customWidth="1"/>
    <col min="3595" max="3595" width="2" style="424" customWidth="1"/>
    <col min="3596" max="3838" width="9" style="424"/>
    <col min="3839" max="3839" width="2.375" style="424" customWidth="1"/>
    <col min="3840" max="3849" width="9" style="424"/>
    <col min="3850" max="3850" width="9.875" style="424" customWidth="1"/>
    <col min="3851" max="3851" width="2" style="424" customWidth="1"/>
    <col min="3852" max="4094" width="9" style="424"/>
    <col min="4095" max="4095" width="2.375" style="424" customWidth="1"/>
    <col min="4096" max="4105" width="9" style="424"/>
    <col min="4106" max="4106" width="9.875" style="424" customWidth="1"/>
    <col min="4107" max="4107" width="2" style="424" customWidth="1"/>
    <col min="4108" max="4350" width="9" style="424"/>
    <col min="4351" max="4351" width="2.375" style="424" customWidth="1"/>
    <col min="4352" max="4361" width="9" style="424"/>
    <col min="4362" max="4362" width="9.875" style="424" customWidth="1"/>
    <col min="4363" max="4363" width="2" style="424" customWidth="1"/>
    <col min="4364" max="4606" width="9" style="424"/>
    <col min="4607" max="4607" width="2.375" style="424" customWidth="1"/>
    <col min="4608" max="4617" width="9" style="424"/>
    <col min="4618" max="4618" width="9.875" style="424" customWidth="1"/>
    <col min="4619" max="4619" width="2" style="424" customWidth="1"/>
    <col min="4620" max="4862" width="9" style="424"/>
    <col min="4863" max="4863" width="2.375" style="424" customWidth="1"/>
    <col min="4864" max="4873" width="9" style="424"/>
    <col min="4874" max="4874" width="9.875" style="424" customWidth="1"/>
    <col min="4875" max="4875" width="2" style="424" customWidth="1"/>
    <col min="4876" max="5118" width="9" style="424"/>
    <col min="5119" max="5119" width="2.375" style="424" customWidth="1"/>
    <col min="5120" max="5129" width="9" style="424"/>
    <col min="5130" max="5130" width="9.875" style="424" customWidth="1"/>
    <col min="5131" max="5131" width="2" style="424" customWidth="1"/>
    <col min="5132" max="5374" width="9" style="424"/>
    <col min="5375" max="5375" width="2.375" style="424" customWidth="1"/>
    <col min="5376" max="5385" width="9" style="424"/>
    <col min="5386" max="5386" width="9.875" style="424" customWidth="1"/>
    <col min="5387" max="5387" width="2" style="424" customWidth="1"/>
    <col min="5388" max="5630" width="9" style="424"/>
    <col min="5631" max="5631" width="2.375" style="424" customWidth="1"/>
    <col min="5632" max="5641" width="9" style="424"/>
    <col min="5642" max="5642" width="9.875" style="424" customWidth="1"/>
    <col min="5643" max="5643" width="2" style="424" customWidth="1"/>
    <col min="5644" max="5886" width="9" style="424"/>
    <col min="5887" max="5887" width="2.375" style="424" customWidth="1"/>
    <col min="5888" max="5897" width="9" style="424"/>
    <col min="5898" max="5898" width="9.875" style="424" customWidth="1"/>
    <col min="5899" max="5899" width="2" style="424" customWidth="1"/>
    <col min="5900" max="6142" width="9" style="424"/>
    <col min="6143" max="6143" width="2.375" style="424" customWidth="1"/>
    <col min="6144" max="6153" width="9" style="424"/>
    <col min="6154" max="6154" width="9.875" style="424" customWidth="1"/>
    <col min="6155" max="6155" width="2" style="424" customWidth="1"/>
    <col min="6156" max="6398" width="9" style="424"/>
    <col min="6399" max="6399" width="2.375" style="424" customWidth="1"/>
    <col min="6400" max="6409" width="9" style="424"/>
    <col min="6410" max="6410" width="9.875" style="424" customWidth="1"/>
    <col min="6411" max="6411" width="2" style="424" customWidth="1"/>
    <col min="6412" max="6654" width="9" style="424"/>
    <col min="6655" max="6655" width="2.375" style="424" customWidth="1"/>
    <col min="6656" max="6665" width="9" style="424"/>
    <col min="6666" max="6666" width="9.875" style="424" customWidth="1"/>
    <col min="6667" max="6667" width="2" style="424" customWidth="1"/>
    <col min="6668" max="6910" width="9" style="424"/>
    <col min="6911" max="6911" width="2.375" style="424" customWidth="1"/>
    <col min="6912" max="6921" width="9" style="424"/>
    <col min="6922" max="6922" width="9.875" style="424" customWidth="1"/>
    <col min="6923" max="6923" width="2" style="424" customWidth="1"/>
    <col min="6924" max="7166" width="9" style="424"/>
    <col min="7167" max="7167" width="2.375" style="424" customWidth="1"/>
    <col min="7168" max="7177" width="9" style="424"/>
    <col min="7178" max="7178" width="9.875" style="424" customWidth="1"/>
    <col min="7179" max="7179" width="2" style="424" customWidth="1"/>
    <col min="7180" max="7422" width="9" style="424"/>
    <col min="7423" max="7423" width="2.375" style="424" customWidth="1"/>
    <col min="7424" max="7433" width="9" style="424"/>
    <col min="7434" max="7434" width="9.875" style="424" customWidth="1"/>
    <col min="7435" max="7435" width="2" style="424" customWidth="1"/>
    <col min="7436" max="7678" width="9" style="424"/>
    <col min="7679" max="7679" width="2.375" style="424" customWidth="1"/>
    <col min="7680" max="7689" width="9" style="424"/>
    <col min="7690" max="7690" width="9.875" style="424" customWidth="1"/>
    <col min="7691" max="7691" width="2" style="424" customWidth="1"/>
    <col min="7692" max="7934" width="9" style="424"/>
    <col min="7935" max="7935" width="2.375" style="424" customWidth="1"/>
    <col min="7936" max="7945" width="9" style="424"/>
    <col min="7946" max="7946" width="9.875" style="424" customWidth="1"/>
    <col min="7947" max="7947" width="2" style="424" customWidth="1"/>
    <col min="7948" max="8190" width="9" style="424"/>
    <col min="8191" max="8191" width="2.375" style="424" customWidth="1"/>
    <col min="8192" max="8201" width="9" style="424"/>
    <col min="8202" max="8202" width="9.875" style="424" customWidth="1"/>
    <col min="8203" max="8203" width="2" style="424" customWidth="1"/>
    <col min="8204" max="8446" width="9" style="424"/>
    <col min="8447" max="8447" width="2.375" style="424" customWidth="1"/>
    <col min="8448" max="8457" width="9" style="424"/>
    <col min="8458" max="8458" width="9.875" style="424" customWidth="1"/>
    <col min="8459" max="8459" width="2" style="424" customWidth="1"/>
    <col min="8460" max="8702" width="9" style="424"/>
    <col min="8703" max="8703" width="2.375" style="424" customWidth="1"/>
    <col min="8704" max="8713" width="9" style="424"/>
    <col min="8714" max="8714" width="9.875" style="424" customWidth="1"/>
    <col min="8715" max="8715" width="2" style="424" customWidth="1"/>
    <col min="8716" max="8958" width="9" style="424"/>
    <col min="8959" max="8959" width="2.375" style="424" customWidth="1"/>
    <col min="8960" max="8969" width="9" style="424"/>
    <col min="8970" max="8970" width="9.875" style="424" customWidth="1"/>
    <col min="8971" max="8971" width="2" style="424" customWidth="1"/>
    <col min="8972" max="9214" width="9" style="424"/>
    <col min="9215" max="9215" width="2.375" style="424" customWidth="1"/>
    <col min="9216" max="9225" width="9" style="424"/>
    <col min="9226" max="9226" width="9.875" style="424" customWidth="1"/>
    <col min="9227" max="9227" width="2" style="424" customWidth="1"/>
    <col min="9228" max="9470" width="9" style="424"/>
    <col min="9471" max="9471" width="2.375" style="424" customWidth="1"/>
    <col min="9472" max="9481" width="9" style="424"/>
    <col min="9482" max="9482" width="9.875" style="424" customWidth="1"/>
    <col min="9483" max="9483" width="2" style="424" customWidth="1"/>
    <col min="9484" max="9726" width="9" style="424"/>
    <col min="9727" max="9727" width="2.375" style="424" customWidth="1"/>
    <col min="9728" max="9737" width="9" style="424"/>
    <col min="9738" max="9738" width="9.875" style="424" customWidth="1"/>
    <col min="9739" max="9739" width="2" style="424" customWidth="1"/>
    <col min="9740" max="9982" width="9" style="424"/>
    <col min="9983" max="9983" width="2.375" style="424" customWidth="1"/>
    <col min="9984" max="9993" width="9" style="424"/>
    <col min="9994" max="9994" width="9.875" style="424" customWidth="1"/>
    <col min="9995" max="9995" width="2" style="424" customWidth="1"/>
    <col min="9996" max="10238" width="9" style="424"/>
    <col min="10239" max="10239" width="2.375" style="424" customWidth="1"/>
    <col min="10240" max="10249" width="9" style="424"/>
    <col min="10250" max="10250" width="9.875" style="424" customWidth="1"/>
    <col min="10251" max="10251" width="2" style="424" customWidth="1"/>
    <col min="10252" max="10494" width="9" style="424"/>
    <col min="10495" max="10495" width="2.375" style="424" customWidth="1"/>
    <col min="10496" max="10505" width="9" style="424"/>
    <col min="10506" max="10506" width="9.875" style="424" customWidth="1"/>
    <col min="10507" max="10507" width="2" style="424" customWidth="1"/>
    <col min="10508" max="10750" width="9" style="424"/>
    <col min="10751" max="10751" width="2.375" style="424" customWidth="1"/>
    <col min="10752" max="10761" width="9" style="424"/>
    <col min="10762" max="10762" width="9.875" style="424" customWidth="1"/>
    <col min="10763" max="10763" width="2" style="424" customWidth="1"/>
    <col min="10764" max="11006" width="9" style="424"/>
    <col min="11007" max="11007" width="2.375" style="424" customWidth="1"/>
    <col min="11008" max="11017" width="9" style="424"/>
    <col min="11018" max="11018" width="9.875" style="424" customWidth="1"/>
    <col min="11019" max="11019" width="2" style="424" customWidth="1"/>
    <col min="11020" max="11262" width="9" style="424"/>
    <col min="11263" max="11263" width="2.375" style="424" customWidth="1"/>
    <col min="11264" max="11273" width="9" style="424"/>
    <col min="11274" max="11274" width="9.875" style="424" customWidth="1"/>
    <col min="11275" max="11275" width="2" style="424" customWidth="1"/>
    <col min="11276" max="11518" width="9" style="424"/>
    <col min="11519" max="11519" width="2.375" style="424" customWidth="1"/>
    <col min="11520" max="11529" width="9" style="424"/>
    <col min="11530" max="11530" width="9.875" style="424" customWidth="1"/>
    <col min="11531" max="11531" width="2" style="424" customWidth="1"/>
    <col min="11532" max="11774" width="9" style="424"/>
    <col min="11775" max="11775" width="2.375" style="424" customWidth="1"/>
    <col min="11776" max="11785" width="9" style="424"/>
    <col min="11786" max="11786" width="9.875" style="424" customWidth="1"/>
    <col min="11787" max="11787" width="2" style="424" customWidth="1"/>
    <col min="11788" max="12030" width="9" style="424"/>
    <col min="12031" max="12031" width="2.375" style="424" customWidth="1"/>
    <col min="12032" max="12041" width="9" style="424"/>
    <col min="12042" max="12042" width="9.875" style="424" customWidth="1"/>
    <col min="12043" max="12043" width="2" style="424" customWidth="1"/>
    <col min="12044" max="12286" width="9" style="424"/>
    <col min="12287" max="12287" width="2.375" style="424" customWidth="1"/>
    <col min="12288" max="12297" width="9" style="424"/>
    <col min="12298" max="12298" width="9.875" style="424" customWidth="1"/>
    <col min="12299" max="12299" width="2" style="424" customWidth="1"/>
    <col min="12300" max="12542" width="9" style="424"/>
    <col min="12543" max="12543" width="2.375" style="424" customWidth="1"/>
    <col min="12544" max="12553" width="9" style="424"/>
    <col min="12554" max="12554" width="9.875" style="424" customWidth="1"/>
    <col min="12555" max="12555" width="2" style="424" customWidth="1"/>
    <col min="12556" max="12798" width="9" style="424"/>
    <col min="12799" max="12799" width="2.375" style="424" customWidth="1"/>
    <col min="12800" max="12809" width="9" style="424"/>
    <col min="12810" max="12810" width="9.875" style="424" customWidth="1"/>
    <col min="12811" max="12811" width="2" style="424" customWidth="1"/>
    <col min="12812" max="13054" width="9" style="424"/>
    <col min="13055" max="13055" width="2.375" style="424" customWidth="1"/>
    <col min="13056" max="13065" width="9" style="424"/>
    <col min="13066" max="13066" width="9.875" style="424" customWidth="1"/>
    <col min="13067" max="13067" width="2" style="424" customWidth="1"/>
    <col min="13068" max="13310" width="9" style="424"/>
    <col min="13311" max="13311" width="2.375" style="424" customWidth="1"/>
    <col min="13312" max="13321" width="9" style="424"/>
    <col min="13322" max="13322" width="9.875" style="424" customWidth="1"/>
    <col min="13323" max="13323" width="2" style="424" customWidth="1"/>
    <col min="13324" max="13566" width="9" style="424"/>
    <col min="13567" max="13567" width="2.375" style="424" customWidth="1"/>
    <col min="13568" max="13577" width="9" style="424"/>
    <col min="13578" max="13578" width="9.875" style="424" customWidth="1"/>
    <col min="13579" max="13579" width="2" style="424" customWidth="1"/>
    <col min="13580" max="13822" width="9" style="424"/>
    <col min="13823" max="13823" width="2.375" style="424" customWidth="1"/>
    <col min="13824" max="13833" width="9" style="424"/>
    <col min="13834" max="13834" width="9.875" style="424" customWidth="1"/>
    <col min="13835" max="13835" width="2" style="424" customWidth="1"/>
    <col min="13836" max="14078" width="9" style="424"/>
    <col min="14079" max="14079" width="2.375" style="424" customWidth="1"/>
    <col min="14080" max="14089" width="9" style="424"/>
    <col min="14090" max="14090" width="9.875" style="424" customWidth="1"/>
    <col min="14091" max="14091" width="2" style="424" customWidth="1"/>
    <col min="14092" max="14334" width="9" style="424"/>
    <col min="14335" max="14335" width="2.375" style="424" customWidth="1"/>
    <col min="14336" max="14345" width="9" style="424"/>
    <col min="14346" max="14346" width="9.875" style="424" customWidth="1"/>
    <col min="14347" max="14347" width="2" style="424" customWidth="1"/>
    <col min="14348" max="14590" width="9" style="424"/>
    <col min="14591" max="14591" width="2.375" style="424" customWidth="1"/>
    <col min="14592" max="14601" width="9" style="424"/>
    <col min="14602" max="14602" width="9.875" style="424" customWidth="1"/>
    <col min="14603" max="14603" width="2" style="424" customWidth="1"/>
    <col min="14604" max="14846" width="9" style="424"/>
    <col min="14847" max="14847" width="2.375" style="424" customWidth="1"/>
    <col min="14848" max="14857" width="9" style="424"/>
    <col min="14858" max="14858" width="9.875" style="424" customWidth="1"/>
    <col min="14859" max="14859" width="2" style="424" customWidth="1"/>
    <col min="14860" max="15102" width="9" style="424"/>
    <col min="15103" max="15103" width="2.375" style="424" customWidth="1"/>
    <col min="15104" max="15113" width="9" style="424"/>
    <col min="15114" max="15114" width="9.875" style="424" customWidth="1"/>
    <col min="15115" max="15115" width="2" style="424" customWidth="1"/>
    <col min="15116" max="15358" width="9" style="424"/>
    <col min="15359" max="15359" width="2.375" style="424" customWidth="1"/>
    <col min="15360" max="15369" width="9" style="424"/>
    <col min="15370" max="15370" width="9.875" style="424" customWidth="1"/>
    <col min="15371" max="15371" width="2" style="424" customWidth="1"/>
    <col min="15372" max="15614" width="9" style="424"/>
    <col min="15615" max="15615" width="2.375" style="424" customWidth="1"/>
    <col min="15616" max="15625" width="9" style="424"/>
    <col min="15626" max="15626" width="9.875" style="424" customWidth="1"/>
    <col min="15627" max="15627" width="2" style="424" customWidth="1"/>
    <col min="15628" max="15870" width="9" style="424"/>
    <col min="15871" max="15871" width="2.375" style="424" customWidth="1"/>
    <col min="15872" max="15881" width="9" style="424"/>
    <col min="15882" max="15882" width="9.875" style="424" customWidth="1"/>
    <col min="15883" max="15883" width="2" style="424" customWidth="1"/>
    <col min="15884" max="16126" width="9" style="424"/>
    <col min="16127" max="16127" width="2.375" style="424" customWidth="1"/>
    <col min="16128" max="16137" width="9" style="424"/>
    <col min="16138" max="16138" width="9.875" style="424" customWidth="1"/>
    <col min="16139" max="16139" width="2" style="424" customWidth="1"/>
    <col min="16140" max="16384" width="9" style="424"/>
  </cols>
  <sheetData>
    <row r="2" spans="2:27" ht="15" thickBot="1">
      <c r="B2" s="423" t="s">
        <v>540</v>
      </c>
      <c r="H2" s="425" t="s">
        <v>541</v>
      </c>
      <c r="I2" s="1132"/>
      <c r="J2" s="1132"/>
    </row>
    <row r="4" spans="2:27">
      <c r="B4" s="426"/>
      <c r="C4" s="427"/>
      <c r="D4" s="427"/>
      <c r="E4" s="427"/>
      <c r="F4" s="427"/>
      <c r="G4" s="427"/>
      <c r="H4" s="427"/>
      <c r="I4" s="427"/>
      <c r="J4" s="428"/>
    </row>
    <row r="5" spans="2:27">
      <c r="B5" s="429"/>
      <c r="J5" s="430"/>
    </row>
    <row r="6" spans="2:27">
      <c r="B6" s="429"/>
      <c r="J6" s="430"/>
    </row>
    <row r="7" spans="2:27">
      <c r="B7" s="429"/>
      <c r="J7" s="430"/>
    </row>
    <row r="8" spans="2:27">
      <c r="B8" s="429"/>
      <c r="J8" s="430"/>
    </row>
    <row r="9" spans="2:27">
      <c r="B9" s="429"/>
      <c r="J9" s="430"/>
    </row>
    <row r="10" spans="2:27">
      <c r="B10" s="429"/>
      <c r="J10" s="430"/>
    </row>
    <row r="11" spans="2:27">
      <c r="B11" s="429"/>
      <c r="J11" s="430"/>
    </row>
    <row r="12" spans="2:27">
      <c r="B12" s="429"/>
      <c r="J12" s="430"/>
    </row>
    <row r="13" spans="2:27">
      <c r="B13" s="429"/>
      <c r="J13" s="430"/>
    </row>
    <row r="14" spans="2:27">
      <c r="B14" s="429"/>
      <c r="J14" s="430"/>
    </row>
    <row r="15" spans="2:27">
      <c r="B15" s="429"/>
      <c r="J15" s="430"/>
    </row>
    <row r="16" spans="2:27">
      <c r="B16" s="429"/>
      <c r="J16" s="430"/>
      <c r="AA16" s="431"/>
    </row>
    <row r="17" spans="2:10">
      <c r="B17" s="429"/>
      <c r="J17" s="430"/>
    </row>
    <row r="18" spans="2:10">
      <c r="B18" s="429"/>
      <c r="J18" s="430"/>
    </row>
    <row r="19" spans="2:10">
      <c r="B19" s="429"/>
      <c r="J19" s="430"/>
    </row>
    <row r="20" spans="2:10">
      <c r="B20" s="429"/>
      <c r="J20" s="430"/>
    </row>
    <row r="21" spans="2:10">
      <c r="B21" s="429"/>
      <c r="J21" s="430"/>
    </row>
    <row r="22" spans="2:10">
      <c r="B22" s="429"/>
      <c r="J22" s="430"/>
    </row>
    <row r="23" spans="2:10">
      <c r="B23" s="429"/>
      <c r="J23" s="430"/>
    </row>
    <row r="24" spans="2:10">
      <c r="B24" s="429"/>
      <c r="J24" s="430"/>
    </row>
    <row r="25" spans="2:10">
      <c r="B25" s="429"/>
      <c r="J25" s="430"/>
    </row>
    <row r="26" spans="2:10">
      <c r="B26" s="429"/>
      <c r="J26" s="430"/>
    </row>
    <row r="27" spans="2:10">
      <c r="B27" s="429"/>
      <c r="J27" s="430"/>
    </row>
    <row r="28" spans="2:10">
      <c r="B28" s="429"/>
      <c r="J28" s="430"/>
    </row>
    <row r="29" spans="2:10">
      <c r="B29" s="429"/>
      <c r="J29" s="430"/>
    </row>
    <row r="30" spans="2:10">
      <c r="B30" s="429"/>
      <c r="J30" s="430"/>
    </row>
    <row r="31" spans="2:10">
      <c r="B31" s="429"/>
      <c r="J31" s="430"/>
    </row>
    <row r="32" spans="2:10">
      <c r="B32" s="429"/>
      <c r="J32" s="430"/>
    </row>
    <row r="33" spans="2:10">
      <c r="B33" s="429"/>
      <c r="J33" s="430"/>
    </row>
    <row r="34" spans="2:10">
      <c r="B34" s="429"/>
      <c r="J34" s="430"/>
    </row>
    <row r="35" spans="2:10">
      <c r="B35" s="429"/>
      <c r="J35" s="430"/>
    </row>
    <row r="36" spans="2:10">
      <c r="B36" s="429"/>
      <c r="J36" s="430"/>
    </row>
    <row r="37" spans="2:10">
      <c r="B37" s="429"/>
      <c r="J37" s="430"/>
    </row>
    <row r="38" spans="2:10">
      <c r="B38" s="429"/>
      <c r="J38" s="430"/>
    </row>
    <row r="39" spans="2:10">
      <c r="B39" s="429"/>
      <c r="J39" s="430"/>
    </row>
    <row r="40" spans="2:10">
      <c r="B40" s="429"/>
      <c r="J40" s="430"/>
    </row>
    <row r="41" spans="2:10">
      <c r="B41" s="429"/>
      <c r="J41" s="430"/>
    </row>
    <row r="42" spans="2:10">
      <c r="B42" s="429"/>
      <c r="J42" s="430"/>
    </row>
    <row r="43" spans="2:10">
      <c r="B43" s="429"/>
      <c r="J43" s="430"/>
    </row>
    <row r="44" spans="2:10">
      <c r="B44" s="429"/>
      <c r="J44" s="430"/>
    </row>
    <row r="45" spans="2:10">
      <c r="B45" s="429"/>
      <c r="J45" s="430"/>
    </row>
    <row r="46" spans="2:10">
      <c r="B46" s="429"/>
      <c r="J46" s="430"/>
    </row>
    <row r="47" spans="2:10">
      <c r="B47" s="429"/>
      <c r="J47" s="430"/>
    </row>
    <row r="48" spans="2:10">
      <c r="B48" s="429"/>
      <c r="J48" s="430"/>
    </row>
    <row r="49" spans="2:10">
      <c r="B49" s="429"/>
      <c r="J49" s="430"/>
    </row>
    <row r="50" spans="2:10">
      <c r="B50" s="429"/>
      <c r="J50" s="430"/>
    </row>
    <row r="51" spans="2:10">
      <c r="B51" s="429"/>
      <c r="J51" s="430"/>
    </row>
    <row r="52" spans="2:10">
      <c r="B52" s="429"/>
      <c r="J52" s="430"/>
    </row>
    <row r="53" spans="2:10">
      <c r="B53" s="429"/>
      <c r="J53" s="430"/>
    </row>
    <row r="54" spans="2:10">
      <c r="B54" s="429"/>
      <c r="J54" s="430"/>
    </row>
    <row r="55" spans="2:10">
      <c r="B55" s="429"/>
      <c r="J55" s="430"/>
    </row>
    <row r="56" spans="2:10">
      <c r="B56" s="429"/>
      <c r="J56" s="430"/>
    </row>
    <row r="57" spans="2:10">
      <c r="B57" s="429"/>
      <c r="J57" s="430"/>
    </row>
    <row r="58" spans="2:10">
      <c r="B58" s="429"/>
      <c r="J58" s="430"/>
    </row>
    <row r="59" spans="2:10">
      <c r="B59" s="429"/>
      <c r="J59" s="430"/>
    </row>
    <row r="60" spans="2:10">
      <c r="B60" s="429"/>
      <c r="J60" s="430"/>
    </row>
    <row r="61" spans="2:10">
      <c r="B61" s="432"/>
      <c r="C61" s="433"/>
      <c r="D61" s="433"/>
      <c r="E61" s="433"/>
      <c r="F61" s="433"/>
      <c r="G61" s="433"/>
      <c r="H61" s="433"/>
      <c r="I61" s="433"/>
      <c r="J61" s="434"/>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28"/>
  <sheetViews>
    <sheetView showGridLines="0" tabSelected="1" zoomScale="80" zoomScaleNormal="80" workbookViewId="0">
      <selection activeCell="O15" sqref="O15"/>
    </sheetView>
  </sheetViews>
  <sheetFormatPr defaultColWidth="9" defaultRowHeight="20.25" customHeight="1"/>
  <cols>
    <col min="1" max="1" width="1" style="145" customWidth="1"/>
    <col min="2" max="2" width="13" style="145" customWidth="1"/>
    <col min="3" max="3" width="11" style="145" bestFit="1" customWidth="1"/>
    <col min="4" max="4" width="6.25" style="145" customWidth="1"/>
    <col min="5" max="5" width="29.5" style="145" customWidth="1"/>
    <col min="6" max="6" width="25.625" style="145" customWidth="1"/>
    <col min="7" max="7" width="29.375" style="145" customWidth="1"/>
    <col min="8" max="8" width="42.375" style="145" customWidth="1"/>
    <col min="9" max="9" width="7.5" style="145" customWidth="1"/>
    <col min="10" max="16384" width="9" style="145"/>
  </cols>
  <sheetData>
    <row r="1" spans="2:10" ht="6" customHeight="1" thickBot="1"/>
    <row r="2" spans="2:10" ht="42" customHeight="1" thickTop="1" thickBot="1">
      <c r="B2" s="781" t="s">
        <v>132</v>
      </c>
      <c r="C2" s="782"/>
      <c r="D2" s="782"/>
      <c r="E2" s="782"/>
      <c r="F2" s="782"/>
      <c r="G2" s="783"/>
      <c r="H2" s="228"/>
    </row>
    <row r="3" spans="2:10" ht="20.25" customHeight="1" thickTop="1" thickBot="1"/>
    <row r="4" spans="2:10" ht="20.25" customHeight="1" thickTop="1" thickBot="1">
      <c r="B4" s="235" t="s">
        <v>133</v>
      </c>
      <c r="C4" s="145" t="s">
        <v>134</v>
      </c>
    </row>
    <row r="5" spans="2:10" ht="20.25" customHeight="1" thickTop="1">
      <c r="D5" s="212" t="s">
        <v>135</v>
      </c>
      <c r="E5" s="787" t="s">
        <v>136</v>
      </c>
      <c r="F5" s="788"/>
      <c r="J5" s="733"/>
    </row>
    <row r="6" spans="2:10" ht="20.25" customHeight="1" thickBot="1">
      <c r="D6" s="212"/>
      <c r="E6" s="789" t="s">
        <v>137</v>
      </c>
      <c r="F6" s="790"/>
    </row>
    <row r="7" spans="2:10" ht="20.25" customHeight="1" thickBot="1">
      <c r="D7" s="212" t="s">
        <v>138</v>
      </c>
      <c r="E7" s="213" t="s">
        <v>139</v>
      </c>
    </row>
    <row r="8" spans="2:10" ht="20.25" customHeight="1" thickBot="1">
      <c r="D8" s="212" t="s">
        <v>140</v>
      </c>
      <c r="E8" s="451" t="s">
        <v>141</v>
      </c>
      <c r="F8" s="214" t="s">
        <v>142</v>
      </c>
    </row>
    <row r="9" spans="2:10" ht="20.25" customHeight="1" thickBot="1"/>
    <row r="10" spans="2:10" ht="20.25" customHeight="1" thickTop="1" thickBot="1">
      <c r="B10" s="235" t="s">
        <v>143</v>
      </c>
    </row>
    <row r="11" spans="2:10" ht="20.25" customHeight="1" thickTop="1">
      <c r="D11" s="212" t="s">
        <v>144</v>
      </c>
      <c r="E11" s="787"/>
      <c r="F11" s="788"/>
    </row>
    <row r="12" spans="2:10" ht="20.25" customHeight="1" thickBot="1">
      <c r="D12" s="212"/>
      <c r="E12" s="791"/>
      <c r="F12" s="792"/>
    </row>
    <row r="13" spans="2:10" ht="20.25" customHeight="1" thickBot="1">
      <c r="D13" s="212" t="s">
        <v>138</v>
      </c>
      <c r="E13" s="215"/>
    </row>
    <row r="14" spans="2:10" ht="20.25" customHeight="1" thickBot="1">
      <c r="D14" s="212" t="s">
        <v>140</v>
      </c>
      <c r="E14" s="451"/>
      <c r="F14" s="214" t="s">
        <v>142</v>
      </c>
    </row>
    <row r="15" spans="2:10" ht="20.25" customHeight="1" thickBot="1"/>
    <row r="16" spans="2:10" ht="20.25" customHeight="1" thickTop="1" thickBot="1">
      <c r="B16" s="235" t="s">
        <v>145</v>
      </c>
    </row>
    <row r="17" spans="4:8" ht="20.25" customHeight="1" thickTop="1" thickBot="1">
      <c r="D17" s="212" t="s">
        <v>146</v>
      </c>
      <c r="E17" s="216"/>
      <c r="F17" s="145" t="s">
        <v>147</v>
      </c>
    </row>
    <row r="18" spans="4:8" ht="20.25" customHeight="1" thickBot="1">
      <c r="D18" s="212" t="s">
        <v>148</v>
      </c>
      <c r="E18" s="216"/>
      <c r="F18" s="145" t="s">
        <v>149</v>
      </c>
    </row>
    <row r="19" spans="4:8" ht="40.5" customHeight="1" thickBot="1">
      <c r="D19" s="212" t="s">
        <v>150</v>
      </c>
      <c r="E19" s="784"/>
      <c r="F19" s="785"/>
      <c r="G19" s="786"/>
      <c r="H19" s="217" t="s">
        <v>151</v>
      </c>
    </row>
    <row r="20" spans="4:8" ht="20.25" customHeight="1" thickBot="1">
      <c r="D20" s="212" t="s">
        <v>152</v>
      </c>
      <c r="E20" s="216"/>
      <c r="F20" s="145" t="s">
        <v>153</v>
      </c>
    </row>
    <row r="21" spans="4:8" ht="20.25" customHeight="1" thickBot="1"/>
    <row r="22" spans="4:8" ht="20.25" customHeight="1" thickBot="1">
      <c r="D22" s="212" t="s">
        <v>154</v>
      </c>
      <c r="E22" s="218"/>
      <c r="F22" s="779" t="s">
        <v>155</v>
      </c>
      <c r="G22" s="780"/>
    </row>
    <row r="23" spans="4:8" ht="20.25" customHeight="1" thickBot="1">
      <c r="D23" s="212" t="s">
        <v>156</v>
      </c>
      <c r="E23" s="219"/>
      <c r="F23" s="779"/>
      <c r="G23" s="780"/>
    </row>
    <row r="24" spans="4:8" ht="20.25" customHeight="1">
      <c r="D24" s="212"/>
      <c r="E24" s="214" t="s">
        <v>157</v>
      </c>
    </row>
    <row r="25" spans="4:8" ht="20.25" customHeight="1" thickBot="1">
      <c r="D25" s="212"/>
    </row>
    <row r="26" spans="4:8" ht="20.25" customHeight="1" thickBot="1">
      <c r="D26" s="212" t="s">
        <v>158</v>
      </c>
      <c r="E26" s="218"/>
      <c r="F26" s="779" t="s">
        <v>159</v>
      </c>
      <c r="G26" s="780"/>
    </row>
    <row r="27" spans="4:8" ht="20.25" customHeight="1" thickBot="1">
      <c r="D27" s="212" t="s">
        <v>160</v>
      </c>
      <c r="E27" s="219"/>
      <c r="F27" s="779"/>
      <c r="G27" s="780"/>
    </row>
    <row r="28" spans="4:8" ht="20.25" customHeight="1">
      <c r="E28" s="214" t="s">
        <v>157</v>
      </c>
    </row>
  </sheetData>
  <mergeCells count="8">
    <mergeCell ref="F26:G27"/>
    <mergeCell ref="F22:G23"/>
    <mergeCell ref="B2:G2"/>
    <mergeCell ref="E19:G19"/>
    <mergeCell ref="E5:F5"/>
    <mergeCell ref="E6:F6"/>
    <mergeCell ref="E12:F12"/>
    <mergeCell ref="E11:F11"/>
  </mergeCells>
  <phoneticPr fontId="6"/>
  <dataValidations count="1">
    <dataValidation type="list" allowBlank="1" showInputMessage="1" showErrorMessage="1" sqref="E18" xr:uid="{00000000-0002-0000-0200-000000000000}">
      <formula1>"課題別,国別,青年"</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2:R39"/>
  <sheetViews>
    <sheetView showGridLines="0" view="pageBreakPreview" topLeftCell="B1" zoomScale="80" zoomScaleNormal="100" zoomScaleSheetLayoutView="80" workbookViewId="0">
      <selection activeCell="R41" sqref="R41"/>
    </sheetView>
  </sheetViews>
  <sheetFormatPr defaultColWidth="9" defaultRowHeight="18" customHeight="1"/>
  <cols>
    <col min="1" max="13" width="4.75" style="64" customWidth="1"/>
    <col min="14" max="14" width="5.25" style="64" customWidth="1"/>
    <col min="15" max="16" width="4.75" style="64" customWidth="1"/>
    <col min="17" max="20" width="5.625" style="64" customWidth="1"/>
    <col min="21" max="16384" width="9" style="64"/>
  </cols>
  <sheetData>
    <row r="2" spans="1:18" ht="18" customHeight="1">
      <c r="O2" s="793" t="s">
        <v>161</v>
      </c>
      <c r="P2" s="793"/>
      <c r="Q2" s="793"/>
      <c r="R2" s="793"/>
    </row>
    <row r="3" spans="1:18" ht="18" customHeight="1">
      <c r="A3" s="2"/>
    </row>
    <row r="4" spans="1:18" ht="18" customHeight="1">
      <c r="A4" s="2" t="str">
        <f>基本情報!$E$5</f>
        <v>独立行政法人国際協力機構</v>
      </c>
    </row>
    <row r="5" spans="1:18" ht="18" customHeight="1">
      <c r="A5" s="2" t="str">
        <f>基本情報!$E$6</f>
        <v>筑波センター　契約担当役</v>
      </c>
    </row>
    <row r="6" spans="1:18" ht="18" customHeight="1">
      <c r="A6" s="2" t="str">
        <f>基本情報!$E$7&amp;"　"&amp;基本情報!$E$8&amp;"　殿"</f>
        <v>所長　睦好　絵美子　殿</v>
      </c>
    </row>
    <row r="7" spans="1:18" ht="18" customHeight="1">
      <c r="A7" s="2"/>
    </row>
    <row r="9" spans="1:18" ht="18" customHeight="1">
      <c r="L9" s="64">
        <f>基本情報!$E$11</f>
        <v>0</v>
      </c>
    </row>
    <row r="10" spans="1:18" ht="18" customHeight="1">
      <c r="L10" s="64" t="str">
        <f>IF(基本情報!$E$12="","",基本情報!$E$12)</f>
        <v/>
      </c>
    </row>
    <row r="11" spans="1:18" ht="18" customHeight="1">
      <c r="L11" s="64" t="str">
        <f>基本情報!$E$13&amp;"　"&amp;基本情報!$E$14</f>
        <v>　</v>
      </c>
      <c r="R11" s="2" t="s">
        <v>162</v>
      </c>
    </row>
    <row r="14" spans="1:18" ht="18" customHeight="1">
      <c r="A14" s="795" t="s">
        <v>163</v>
      </c>
      <c r="B14" s="795"/>
      <c r="C14" s="795"/>
      <c r="D14" s="795"/>
      <c r="E14" s="795"/>
      <c r="F14" s="795"/>
      <c r="G14" s="795"/>
      <c r="H14" s="795"/>
      <c r="I14" s="795"/>
      <c r="J14" s="795"/>
      <c r="K14" s="795"/>
      <c r="L14" s="795"/>
      <c r="M14" s="795"/>
      <c r="N14" s="795"/>
      <c r="O14" s="795"/>
      <c r="P14" s="795"/>
      <c r="Q14" s="795"/>
      <c r="R14" s="795"/>
    </row>
    <row r="17" spans="1:18" ht="18" customHeight="1">
      <c r="B17" s="796" t="s">
        <v>150</v>
      </c>
      <c r="C17" s="796"/>
      <c r="D17" s="796"/>
      <c r="E17" s="796"/>
      <c r="F17" s="797" t="str">
        <f>基本情報!$E$17&amp;基本情報!$F$17&amp;"　"&amp;基本情報!$E$18&amp;基本情報!$F$18&amp;"「"&amp;基本情報!$E$19&amp;"」"</f>
        <v>年度　研修「」</v>
      </c>
      <c r="G17" s="797"/>
      <c r="H17" s="797"/>
      <c r="I17" s="797"/>
      <c r="J17" s="797"/>
      <c r="K17" s="797"/>
      <c r="L17" s="797"/>
      <c r="M17" s="797"/>
      <c r="N17" s="797"/>
      <c r="O17" s="797"/>
      <c r="P17" s="797"/>
      <c r="Q17" s="797"/>
    </row>
    <row r="18" spans="1:18" ht="18" customHeight="1">
      <c r="C18" s="261"/>
      <c r="D18" s="261"/>
      <c r="E18" s="261"/>
      <c r="F18" s="797"/>
      <c r="G18" s="797"/>
      <c r="H18" s="797"/>
      <c r="I18" s="797"/>
      <c r="J18" s="797"/>
      <c r="K18" s="797"/>
      <c r="L18" s="797"/>
      <c r="M18" s="797"/>
      <c r="N18" s="797"/>
      <c r="O18" s="797"/>
      <c r="P18" s="797"/>
      <c r="Q18" s="797"/>
    </row>
    <row r="19" spans="1:18" ht="18" customHeight="1">
      <c r="C19" s="261"/>
      <c r="D19" s="261"/>
      <c r="E19" s="261"/>
      <c r="F19" s="797"/>
      <c r="G19" s="797"/>
      <c r="H19" s="797"/>
      <c r="I19" s="797"/>
      <c r="J19" s="797"/>
      <c r="K19" s="797"/>
      <c r="L19" s="797"/>
      <c r="M19" s="797"/>
      <c r="N19" s="797"/>
      <c r="O19" s="797"/>
      <c r="P19" s="797"/>
      <c r="Q19" s="797"/>
    </row>
    <row r="20" spans="1:18" ht="18" customHeight="1">
      <c r="B20" s="796" t="s">
        <v>152</v>
      </c>
      <c r="C20" s="796"/>
      <c r="D20" s="796"/>
      <c r="E20" s="796"/>
      <c r="F20" s="798">
        <f>基本情報!$E$20</f>
        <v>0</v>
      </c>
      <c r="G20" s="798"/>
      <c r="H20" s="64" t="s">
        <v>164</v>
      </c>
    </row>
    <row r="22" spans="1:18" ht="18" customHeight="1">
      <c r="B22" s="796" t="s">
        <v>165</v>
      </c>
      <c r="C22" s="796"/>
      <c r="D22" s="796"/>
      <c r="E22" s="796"/>
      <c r="F22" s="794">
        <f>基本情報!$E$22</f>
        <v>0</v>
      </c>
      <c r="G22" s="794"/>
      <c r="H22" s="794"/>
      <c r="I22" s="794"/>
      <c r="J22" s="260" t="s">
        <v>166</v>
      </c>
      <c r="K22" s="794">
        <f>基本情報!$E$23</f>
        <v>0</v>
      </c>
      <c r="L22" s="794"/>
      <c r="M22" s="794"/>
      <c r="N22" s="794"/>
    </row>
    <row r="23" spans="1:18" ht="18" customHeight="1">
      <c r="B23" s="796" t="s">
        <v>167</v>
      </c>
      <c r="C23" s="796"/>
      <c r="D23" s="796"/>
      <c r="E23" s="796"/>
      <c r="F23" s="794">
        <f>基本情報!$E$26</f>
        <v>0</v>
      </c>
      <c r="G23" s="794"/>
      <c r="H23" s="794"/>
      <c r="I23" s="794"/>
      <c r="J23" s="260" t="s">
        <v>166</v>
      </c>
      <c r="K23" s="794">
        <f>基本情報!$E$27</f>
        <v>0</v>
      </c>
      <c r="L23" s="794"/>
      <c r="M23" s="794"/>
      <c r="N23" s="794"/>
    </row>
    <row r="26" spans="1:18" ht="18" customHeight="1">
      <c r="A26" s="799" t="s">
        <v>168</v>
      </c>
      <c r="B26" s="799"/>
      <c r="C26" s="799"/>
      <c r="D26" s="799"/>
      <c r="E26" s="799"/>
      <c r="F26" s="799"/>
      <c r="G26" s="799"/>
      <c r="H26" s="799"/>
      <c r="I26" s="799"/>
      <c r="J26" s="799"/>
      <c r="K26" s="799"/>
      <c r="L26" s="799"/>
      <c r="M26" s="799"/>
      <c r="N26" s="799"/>
      <c r="O26" s="799"/>
      <c r="P26" s="799"/>
      <c r="Q26" s="799"/>
      <c r="R26" s="799"/>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799" t="s">
        <v>169</v>
      </c>
      <c r="B29" s="799"/>
      <c r="C29" s="799"/>
      <c r="D29" s="799"/>
      <c r="E29" s="799"/>
      <c r="F29" s="799"/>
      <c r="G29" s="799"/>
      <c r="H29" s="799"/>
      <c r="I29" s="799"/>
      <c r="J29" s="799"/>
      <c r="K29" s="799"/>
      <c r="L29" s="799"/>
      <c r="M29" s="799"/>
      <c r="N29" s="799"/>
      <c r="O29" s="799"/>
      <c r="P29" s="799"/>
      <c r="Q29" s="799"/>
      <c r="R29" s="799"/>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00" t="s">
        <v>170</v>
      </c>
      <c r="C32" s="800"/>
      <c r="D32" s="800"/>
      <c r="E32" s="802">
        <f>【1】見・内訳!B34</f>
        <v>0</v>
      </c>
      <c r="F32" s="802"/>
      <c r="G32" s="802"/>
      <c r="H32" s="65" t="s">
        <v>171</v>
      </c>
      <c r="I32" s="65"/>
      <c r="J32" s="65"/>
      <c r="K32" s="65"/>
      <c r="L32" s="65"/>
      <c r="M32" s="65"/>
      <c r="N32" s="65"/>
      <c r="O32" s="801">
        <f>【1】見・内訳!B33</f>
        <v>0</v>
      </c>
      <c r="P32" s="801"/>
      <c r="Q32" s="801"/>
    </row>
    <row r="35" spans="2:18" ht="18" customHeight="1">
      <c r="B35" s="800" t="s">
        <v>172</v>
      </c>
      <c r="C35" s="800"/>
      <c r="D35" s="800"/>
      <c r="E35" s="65" t="s">
        <v>173</v>
      </c>
      <c r="F35" s="65"/>
      <c r="G35" s="65"/>
      <c r="H35" s="65"/>
      <c r="I35" s="65"/>
      <c r="J35" s="65"/>
      <c r="K35" s="65"/>
      <c r="L35" s="65"/>
      <c r="M35" s="65"/>
      <c r="N35" s="65"/>
      <c r="O35" s="65"/>
      <c r="P35" s="65"/>
      <c r="Q35" s="65"/>
    </row>
    <row r="39" spans="2:18" ht="18" customHeight="1">
      <c r="R39" s="744" t="s">
        <v>174</v>
      </c>
    </row>
  </sheetData>
  <mergeCells count="18">
    <mergeCell ref="A26:R26"/>
    <mergeCell ref="A29:R29"/>
    <mergeCell ref="B32:D32"/>
    <mergeCell ref="B35:D35"/>
    <mergeCell ref="O32:Q32"/>
    <mergeCell ref="E32:G32"/>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38"/>
  <sheetViews>
    <sheetView showGridLines="0" view="pageBreakPreview" zoomScale="80" zoomScaleNormal="80" zoomScaleSheetLayoutView="80" workbookViewId="0">
      <selection sqref="A1:E1"/>
    </sheetView>
  </sheetViews>
  <sheetFormatPr defaultColWidth="9" defaultRowHeight="17.100000000000001" customHeight="1"/>
  <cols>
    <col min="1" max="1" width="35.625" style="43" customWidth="1"/>
    <col min="2" max="2" width="17.625" style="157" customWidth="1"/>
    <col min="3" max="3" width="6.875" style="58" customWidth="1"/>
    <col min="4" max="4" width="10" style="58" bestFit="1" customWidth="1"/>
    <col min="5" max="5" width="16.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03" t="s">
        <v>175</v>
      </c>
      <c r="B1" s="803"/>
      <c r="C1" s="803"/>
      <c r="D1" s="803"/>
      <c r="E1" s="803"/>
    </row>
    <row r="2" spans="1:9" ht="15" customHeight="1">
      <c r="A2" s="111"/>
      <c r="B2" s="227"/>
      <c r="C2" s="227"/>
      <c r="D2" s="227"/>
      <c r="E2" s="227"/>
      <c r="F2" s="223"/>
      <c r="G2" s="223"/>
      <c r="H2" s="223"/>
      <c r="I2" s="223"/>
    </row>
    <row r="3" spans="1:9" ht="17.25">
      <c r="A3" s="804" t="s">
        <v>176</v>
      </c>
      <c r="B3" s="804"/>
      <c r="C3" s="804"/>
      <c r="D3" s="804"/>
      <c r="E3" s="804"/>
    </row>
    <row r="4" spans="1:9" ht="21" customHeight="1" thickBot="1">
      <c r="A4" s="58"/>
      <c r="B4" s="208"/>
      <c r="E4" s="66" t="s">
        <v>177</v>
      </c>
    </row>
    <row r="5" spans="1:9" ht="37.5" customHeight="1" thickBot="1">
      <c r="A5" s="67" t="s">
        <v>178</v>
      </c>
      <c r="B5" s="68" t="s">
        <v>179</v>
      </c>
      <c r="C5" s="805" t="s">
        <v>180</v>
      </c>
      <c r="D5" s="806"/>
      <c r="E5" s="69" t="s">
        <v>181</v>
      </c>
    </row>
    <row r="6" spans="1:9" ht="24.75" customHeight="1">
      <c r="A6" s="70" t="s">
        <v>182</v>
      </c>
      <c r="B6" s="71">
        <f>SUM(B7,B13,B16,B21)</f>
        <v>0</v>
      </c>
      <c r="C6" s="282"/>
      <c r="D6" s="266"/>
      <c r="E6" s="72"/>
    </row>
    <row r="7" spans="1:9" ht="24.75" customHeight="1">
      <c r="A7" s="234" t="s">
        <v>183</v>
      </c>
      <c r="B7" s="89">
        <f>SUM(B8:B12)</f>
        <v>0</v>
      </c>
      <c r="C7" s="283"/>
      <c r="D7" s="267"/>
      <c r="E7" s="90"/>
    </row>
    <row r="8" spans="1:9" ht="24.75" customHeight="1">
      <c r="A8" s="73" t="s">
        <v>184</v>
      </c>
      <c r="B8" s="74">
        <f>【2】見・謝金!T192</f>
        <v>0</v>
      </c>
      <c r="C8" s="347" t="s">
        <v>185</v>
      </c>
      <c r="D8" s="268"/>
      <c r="E8" s="75"/>
    </row>
    <row r="9" spans="1:9" ht="24.75" customHeight="1">
      <c r="A9" s="76" t="s">
        <v>186</v>
      </c>
      <c r="B9" s="77">
        <f>【2】見・謝金!W192</f>
        <v>0</v>
      </c>
      <c r="C9" s="348" t="s">
        <v>185</v>
      </c>
      <c r="D9" s="269"/>
      <c r="E9" s="78"/>
    </row>
    <row r="10" spans="1:9" ht="24.75" customHeight="1">
      <c r="A10" s="76" t="s">
        <v>187</v>
      </c>
      <c r="B10" s="77">
        <f>【2】見・謝金!AB192</f>
        <v>0</v>
      </c>
      <c r="C10" s="349" t="s">
        <v>185</v>
      </c>
      <c r="D10" s="270"/>
      <c r="E10" s="78"/>
    </row>
    <row r="11" spans="1:9" ht="24.75" customHeight="1">
      <c r="A11" s="76" t="s">
        <v>188</v>
      </c>
      <c r="B11" s="77">
        <f>【2】見・謝金!AG192</f>
        <v>0</v>
      </c>
      <c r="C11" s="349" t="s">
        <v>185</v>
      </c>
      <c r="D11" s="270"/>
      <c r="E11" s="78"/>
    </row>
    <row r="12" spans="1:9" ht="24.75" customHeight="1">
      <c r="A12" s="79" t="s">
        <v>189</v>
      </c>
      <c r="B12" s="80">
        <f>【2】見・謝金!AJ192</f>
        <v>0</v>
      </c>
      <c r="C12" s="350" t="s">
        <v>185</v>
      </c>
      <c r="D12" s="271"/>
      <c r="E12" s="81"/>
    </row>
    <row r="13" spans="1:9" ht="24.75" customHeight="1">
      <c r="A13" s="231" t="s">
        <v>190</v>
      </c>
      <c r="B13" s="232">
        <f>SUM(B14:B15)</f>
        <v>0</v>
      </c>
      <c r="C13" s="284"/>
      <c r="D13" s="272"/>
      <c r="E13" s="233"/>
    </row>
    <row r="14" spans="1:9" ht="24.75" customHeight="1">
      <c r="A14" s="73" t="s">
        <v>191</v>
      </c>
      <c r="B14" s="82">
        <f>【3】見・旅費!G3</f>
        <v>0</v>
      </c>
      <c r="C14" s="347" t="s">
        <v>192</v>
      </c>
      <c r="D14" s="268"/>
      <c r="E14" s="75"/>
    </row>
    <row r="15" spans="1:9" ht="24.75" customHeight="1">
      <c r="A15" s="83" t="s">
        <v>193</v>
      </c>
      <c r="B15" s="84">
        <f>【4】見・交通費!F3</f>
        <v>0</v>
      </c>
      <c r="C15" s="350" t="s">
        <v>194</v>
      </c>
      <c r="D15" s="271"/>
      <c r="E15" s="85"/>
    </row>
    <row r="16" spans="1:9" ht="24.75" customHeight="1">
      <c r="A16" s="231" t="s">
        <v>195</v>
      </c>
      <c r="B16" s="232">
        <f>SUM(B17:B20)</f>
        <v>0</v>
      </c>
      <c r="C16" s="284"/>
      <c r="D16" s="272"/>
      <c r="E16" s="233"/>
    </row>
    <row r="17" spans="1:5" ht="24.75" customHeight="1">
      <c r="A17" s="86" t="s">
        <v>196</v>
      </c>
      <c r="B17" s="87">
        <f>【5】見・国外講師!J16</f>
        <v>0</v>
      </c>
      <c r="C17" s="669" t="s">
        <v>197</v>
      </c>
      <c r="D17" s="273"/>
      <c r="E17" s="75"/>
    </row>
    <row r="18" spans="1:5" ht="24.75" customHeight="1">
      <c r="A18" s="88" t="s">
        <v>198</v>
      </c>
      <c r="B18" s="77">
        <f>【5】見・国外講師!K31</f>
        <v>0</v>
      </c>
      <c r="C18" s="670" t="s">
        <v>197</v>
      </c>
      <c r="D18" s="274"/>
      <c r="E18" s="78"/>
    </row>
    <row r="19" spans="1:5" ht="24.75" customHeight="1">
      <c r="A19" s="88" t="s">
        <v>199</v>
      </c>
      <c r="B19" s="77">
        <f>【5】見・国外講師!K57</f>
        <v>0</v>
      </c>
      <c r="C19" s="670" t="s">
        <v>197</v>
      </c>
      <c r="D19" s="274"/>
      <c r="E19" s="78"/>
    </row>
    <row r="20" spans="1:5" ht="24.75" customHeight="1">
      <c r="A20" s="79" t="s">
        <v>200</v>
      </c>
      <c r="B20" s="89">
        <f>【5】見・国外講師!K59</f>
        <v>0</v>
      </c>
      <c r="C20" s="671" t="s">
        <v>197</v>
      </c>
      <c r="D20" s="275"/>
      <c r="E20" s="90"/>
    </row>
    <row r="21" spans="1:5" ht="24.75" customHeight="1">
      <c r="A21" s="231" t="s">
        <v>201</v>
      </c>
      <c r="B21" s="232">
        <f>SUM(B22:B29)</f>
        <v>0</v>
      </c>
      <c r="C21" s="285"/>
      <c r="D21" s="276"/>
      <c r="E21" s="233"/>
    </row>
    <row r="22" spans="1:5" ht="24.75" customHeight="1">
      <c r="A22" s="86" t="s">
        <v>202</v>
      </c>
      <c r="B22" s="87">
        <f>【6】見・諸経費!I35</f>
        <v>0</v>
      </c>
      <c r="C22" s="669" t="s">
        <v>203</v>
      </c>
      <c r="D22" s="273"/>
      <c r="E22" s="75"/>
    </row>
    <row r="23" spans="1:5" ht="24.75" customHeight="1">
      <c r="A23" s="88" t="s">
        <v>204</v>
      </c>
      <c r="B23" s="77">
        <f>【6】見・諸経費!I37</f>
        <v>0</v>
      </c>
      <c r="C23" s="670" t="s">
        <v>203</v>
      </c>
      <c r="D23" s="274"/>
      <c r="E23" s="78"/>
    </row>
    <row r="24" spans="1:5" ht="24.75" customHeight="1">
      <c r="A24" s="88" t="s">
        <v>205</v>
      </c>
      <c r="B24" s="77">
        <f>【6】見・諸経費!I147</f>
        <v>0</v>
      </c>
      <c r="C24" s="670" t="s">
        <v>203</v>
      </c>
      <c r="D24" s="274"/>
      <c r="E24" s="78"/>
    </row>
    <row r="25" spans="1:5" ht="24.75" customHeight="1">
      <c r="A25" s="88" t="s">
        <v>206</v>
      </c>
      <c r="B25" s="77">
        <f>【6】見・諸経費!I154</f>
        <v>0</v>
      </c>
      <c r="C25" s="670" t="s">
        <v>203</v>
      </c>
      <c r="D25" s="274"/>
      <c r="E25" s="78"/>
    </row>
    <row r="26" spans="1:5" ht="24.75" customHeight="1">
      <c r="A26" s="88" t="s">
        <v>207</v>
      </c>
      <c r="B26" s="77">
        <f>【6】見・諸経費!I167</f>
        <v>0</v>
      </c>
      <c r="C26" s="670" t="s">
        <v>203</v>
      </c>
      <c r="D26" s="274"/>
      <c r="E26" s="78"/>
    </row>
    <row r="27" spans="1:5" ht="24.75" customHeight="1">
      <c r="A27" s="88" t="s">
        <v>208</v>
      </c>
      <c r="B27" s="77">
        <f>【6】見・諸経費!I191</f>
        <v>0</v>
      </c>
      <c r="C27" s="670" t="s">
        <v>203</v>
      </c>
      <c r="D27" s="274"/>
      <c r="E27" s="78"/>
    </row>
    <row r="28" spans="1:5" ht="24.75" customHeight="1">
      <c r="A28" s="91" t="s">
        <v>209</v>
      </c>
      <c r="B28" s="77">
        <f>【6】見・諸経費!I198</f>
        <v>0</v>
      </c>
      <c r="C28" s="670" t="s">
        <v>203</v>
      </c>
      <c r="D28" s="277"/>
      <c r="E28" s="93"/>
    </row>
    <row r="29" spans="1:5" ht="24.75" customHeight="1" thickBot="1">
      <c r="A29" s="91" t="s">
        <v>210</v>
      </c>
      <c r="B29" s="92">
        <f>【6】見・諸経費!I221</f>
        <v>0</v>
      </c>
      <c r="C29" s="672" t="s">
        <v>203</v>
      </c>
      <c r="D29" s="277"/>
      <c r="E29" s="93"/>
    </row>
    <row r="30" spans="1:5" ht="24.75" customHeight="1" thickBot="1">
      <c r="A30" s="94" t="s">
        <v>211</v>
      </c>
      <c r="B30" s="95">
        <f>【7】見・人件費!I14</f>
        <v>0</v>
      </c>
      <c r="C30" s="673" t="s">
        <v>212</v>
      </c>
      <c r="D30" s="674" t="s">
        <v>213</v>
      </c>
      <c r="E30" s="96"/>
    </row>
    <row r="31" spans="1:5" ht="24.75" customHeight="1" thickBot="1">
      <c r="A31" s="94" t="s">
        <v>214</v>
      </c>
      <c r="B31" s="95">
        <f>【7】見・人件費!I18</f>
        <v>0</v>
      </c>
      <c r="C31" s="673" t="s">
        <v>215</v>
      </c>
      <c r="D31" s="278"/>
      <c r="E31" s="96"/>
    </row>
    <row r="32" spans="1:5" ht="24.75" customHeight="1" thickBot="1">
      <c r="A32" s="97" t="s">
        <v>216</v>
      </c>
      <c r="B32" s="98">
        <f>SUM(B6,B30,B31)</f>
        <v>0</v>
      </c>
      <c r="C32" s="286"/>
      <c r="D32" s="279"/>
      <c r="E32" s="99"/>
    </row>
    <row r="33" spans="1:5" ht="24.75" customHeight="1" thickTop="1" thickBot="1">
      <c r="A33" s="100" t="s">
        <v>217</v>
      </c>
      <c r="B33" s="101">
        <f>IF(基本情報!$J$5="",ROUNDDOWN(B32*0.1,0),ROUNDDOWN(B32*0.08,0))</f>
        <v>0</v>
      </c>
      <c r="C33" s="287"/>
      <c r="D33" s="280"/>
      <c r="E33" s="734" t="s">
        <v>218</v>
      </c>
    </row>
    <row r="34" spans="1:5" ht="30.75" customHeight="1" thickBot="1">
      <c r="A34" s="102" t="s">
        <v>219</v>
      </c>
      <c r="B34" s="103">
        <f>B32+B33</f>
        <v>0</v>
      </c>
      <c r="C34" s="288"/>
      <c r="D34" s="281"/>
      <c r="E34" s="104"/>
    </row>
    <row r="35" spans="1:5" ht="27" customHeight="1">
      <c r="A35" s="43" t="s">
        <v>220</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2">
    <dataValidation imeMode="off" allowBlank="1" showInputMessage="1" showErrorMessage="1" sqref="B6:B34" xr:uid="{00000000-0002-0000-0400-000000000000}"/>
    <dataValidation type="list" allowBlank="1" showInputMessage="1" showErrorMessage="1" sqref="A1:E1" xr:uid="{00000000-0002-0000-0400-000001000000}">
      <formula1>"【別紙１】,附属書Ⅱ"</formula1>
    </dataValidation>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B1" zoomScale="80" zoomScaleNormal="80" zoomScaleSheetLayoutView="80" workbookViewId="0">
      <selection activeCell="N15" sqref="N15"/>
    </sheetView>
  </sheetViews>
  <sheetFormatPr defaultColWidth="9" defaultRowHeight="13.5" outlineLevelCol="1"/>
  <cols>
    <col min="1" max="1" width="54" style="105" customWidth="1" outlineLevel="1"/>
    <col min="2" max="2" width="2" style="105" customWidth="1"/>
    <col min="3" max="3" width="4.875" style="107" customWidth="1"/>
    <col min="4" max="4" width="12.25" style="105"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5" style="105" customWidth="1" outlineLevel="1"/>
    <col min="18" max="18" width="5.25" style="106" customWidth="1"/>
    <col min="19" max="19" width="7.375" style="106" customWidth="1"/>
    <col min="20" max="20" width="10.5" style="106" customWidth="1"/>
    <col min="21" max="21" width="5.25" style="106" customWidth="1"/>
    <col min="22" max="22" width="8" style="106" customWidth="1"/>
    <col min="23" max="23" width="10.5" style="106" customWidth="1"/>
    <col min="24" max="24" width="18.375" style="105" customWidth="1"/>
    <col min="25" max="25" width="5.25" style="107" customWidth="1"/>
    <col min="26" max="26" width="4.625" style="107" customWidth="1"/>
    <col min="27" max="27" width="7.375" style="106" customWidth="1"/>
    <col min="28" max="28" width="10.5" style="106" customWidth="1"/>
    <col min="29" max="29" width="7.5" style="105" bestFit="1" customWidth="1"/>
    <col min="30" max="30" width="5.625" style="107" customWidth="1"/>
    <col min="31" max="31" width="7.375" style="106" customWidth="1"/>
    <col min="32" max="32" width="7.5" style="106" bestFit="1" customWidth="1"/>
    <col min="33" max="33" width="10.375" style="106" customWidth="1"/>
    <col min="34" max="34" width="5.25" style="106" customWidth="1"/>
    <col min="35" max="35" width="7.375" style="106" customWidth="1"/>
    <col min="36" max="36" width="10.5" style="106" customWidth="1"/>
    <col min="37" max="37" width="5.25" style="106" customWidth="1"/>
    <col min="38" max="38" width="7.375" style="106" customWidth="1"/>
    <col min="39" max="39" width="10.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5" style="105" customWidth="1"/>
    <col min="59" max="59" width="6.875" style="105" customWidth="1"/>
    <col min="60" max="60" width="8.25" style="105" customWidth="1"/>
    <col min="61" max="61" width="10.5" style="105" customWidth="1"/>
    <col min="62" max="62" width="25.625" style="105" customWidth="1"/>
    <col min="63" max="63" width="6.375" style="107" customWidth="1"/>
    <col min="64" max="64" width="5.625" style="107" customWidth="1"/>
    <col min="65" max="65" width="8.25" style="105" customWidth="1"/>
    <col min="66" max="66" width="10.5" style="105" customWidth="1"/>
    <col min="67" max="67" width="11.875" style="105" customWidth="1"/>
    <col min="68" max="68" width="5.625" style="107" customWidth="1"/>
    <col min="69" max="69" width="8.25" style="105" customWidth="1"/>
    <col min="70" max="70" width="10.5" style="105" customWidth="1"/>
    <col min="71" max="71" width="6.875" style="105" customWidth="1"/>
    <col min="72" max="72" width="8.25" style="105" customWidth="1"/>
    <col min="73" max="73" width="10.5" style="105" customWidth="1"/>
    <col min="74" max="74" width="6.875" style="105" customWidth="1"/>
    <col min="75" max="75" width="8.25" style="105" customWidth="1"/>
    <col min="76" max="76" width="10.5" style="105" customWidth="1"/>
    <col min="77" max="77" width="9.375" style="105" customWidth="1"/>
    <col min="78" max="78" width="15.25" style="105" customWidth="1"/>
    <col min="79" max="16384" width="9" style="105"/>
  </cols>
  <sheetData>
    <row r="1" spans="2:41" ht="21" customHeight="1">
      <c r="D1" s="585" t="s">
        <v>221</v>
      </c>
      <c r="AN1" s="66"/>
      <c r="AO1" s="66" t="s">
        <v>222</v>
      </c>
    </row>
    <row r="2" spans="2:41" ht="21" customHeight="1">
      <c r="B2" s="226"/>
      <c r="C2" s="735"/>
      <c r="D2" s="2" t="s">
        <v>223</v>
      </c>
      <c r="E2" s="226"/>
      <c r="F2" s="226"/>
      <c r="G2" s="226"/>
      <c r="H2" s="226"/>
      <c r="I2" s="226"/>
      <c r="AN2" s="108"/>
      <c r="AO2" s="108"/>
    </row>
    <row r="3" spans="2:41" ht="16.5" customHeight="1">
      <c r="AN3" s="108"/>
      <c r="AO3" s="108" t="s">
        <v>224</v>
      </c>
    </row>
    <row r="4" spans="2:41" ht="36" customHeight="1">
      <c r="C4" s="819" t="s">
        <v>225</v>
      </c>
      <c r="D4" s="809" t="s">
        <v>226</v>
      </c>
      <c r="E4" s="812" t="s">
        <v>227</v>
      </c>
      <c r="F4" s="812"/>
      <c r="G4" s="812"/>
      <c r="H4" s="809" t="s">
        <v>228</v>
      </c>
      <c r="I4" s="809" t="s">
        <v>229</v>
      </c>
      <c r="J4" s="809"/>
      <c r="K4" s="812" t="s">
        <v>230</v>
      </c>
      <c r="L4" s="812"/>
      <c r="M4" s="809" t="s">
        <v>231</v>
      </c>
      <c r="N4" s="809" t="s">
        <v>232</v>
      </c>
      <c r="O4" s="809" t="s">
        <v>233</v>
      </c>
      <c r="P4" s="809" t="s">
        <v>234</v>
      </c>
      <c r="Q4" s="809" t="s">
        <v>235</v>
      </c>
      <c r="R4" s="812" t="s">
        <v>236</v>
      </c>
      <c r="S4" s="812"/>
      <c r="T4" s="812"/>
      <c r="U4" s="812" t="s">
        <v>237</v>
      </c>
      <c r="V4" s="812"/>
      <c r="W4" s="812"/>
      <c r="X4" s="812" t="s">
        <v>238</v>
      </c>
      <c r="Y4" s="812"/>
      <c r="Z4" s="812"/>
      <c r="AA4" s="812"/>
      <c r="AB4" s="812"/>
      <c r="AC4" s="815" t="s">
        <v>239</v>
      </c>
      <c r="AD4" s="816"/>
      <c r="AE4" s="816"/>
      <c r="AF4" s="816"/>
      <c r="AG4" s="817"/>
      <c r="AH4" s="812" t="s">
        <v>240</v>
      </c>
      <c r="AI4" s="812"/>
      <c r="AJ4" s="812"/>
      <c r="AK4" s="809" t="s">
        <v>241</v>
      </c>
      <c r="AL4" s="812"/>
      <c r="AM4" s="812"/>
      <c r="AN4" s="810" t="s">
        <v>242</v>
      </c>
      <c r="AO4" s="812" t="s">
        <v>243</v>
      </c>
    </row>
    <row r="5" spans="2:41" ht="15.75" customHeight="1">
      <c r="C5" s="819"/>
      <c r="D5" s="809"/>
      <c r="E5" s="812"/>
      <c r="F5" s="812"/>
      <c r="G5" s="812"/>
      <c r="H5" s="809"/>
      <c r="I5" s="809"/>
      <c r="J5" s="809"/>
      <c r="K5" s="812" t="s">
        <v>244</v>
      </c>
      <c r="L5" s="812" t="s">
        <v>245</v>
      </c>
      <c r="M5" s="809"/>
      <c r="N5" s="809"/>
      <c r="O5" s="809"/>
      <c r="P5" s="809"/>
      <c r="Q5" s="809"/>
      <c r="R5" s="809" t="s">
        <v>246</v>
      </c>
      <c r="S5" s="809" t="s">
        <v>247</v>
      </c>
      <c r="T5" s="812" t="s">
        <v>248</v>
      </c>
      <c r="U5" s="809" t="s">
        <v>246</v>
      </c>
      <c r="V5" s="809" t="s">
        <v>247</v>
      </c>
      <c r="W5" s="812" t="s">
        <v>248</v>
      </c>
      <c r="X5" s="812" t="s">
        <v>249</v>
      </c>
      <c r="Y5" s="812" t="s">
        <v>250</v>
      </c>
      <c r="Z5" s="812" t="s">
        <v>251</v>
      </c>
      <c r="AA5" s="809" t="s">
        <v>247</v>
      </c>
      <c r="AB5" s="812" t="s">
        <v>248</v>
      </c>
      <c r="AC5" s="812" t="s">
        <v>252</v>
      </c>
      <c r="AD5" s="812" t="s">
        <v>253</v>
      </c>
      <c r="AE5" s="809" t="s">
        <v>247</v>
      </c>
      <c r="AF5" s="809" t="s">
        <v>254</v>
      </c>
      <c r="AG5" s="813" t="s">
        <v>255</v>
      </c>
      <c r="AH5" s="809" t="s">
        <v>246</v>
      </c>
      <c r="AI5" s="809" t="s">
        <v>256</v>
      </c>
      <c r="AJ5" s="812" t="s">
        <v>255</v>
      </c>
      <c r="AK5" s="809" t="s">
        <v>246</v>
      </c>
      <c r="AL5" s="809" t="s">
        <v>256</v>
      </c>
      <c r="AM5" s="812" t="s">
        <v>255</v>
      </c>
      <c r="AN5" s="810"/>
      <c r="AO5" s="812"/>
    </row>
    <row r="6" spans="2:41" ht="15.75" customHeight="1">
      <c r="C6" s="819"/>
      <c r="D6" s="809"/>
      <c r="E6" s="812"/>
      <c r="F6" s="812"/>
      <c r="G6" s="812"/>
      <c r="H6" s="809"/>
      <c r="I6" s="809"/>
      <c r="J6" s="809"/>
      <c r="K6" s="812"/>
      <c r="L6" s="812"/>
      <c r="M6" s="809"/>
      <c r="N6" s="809"/>
      <c r="O6" s="809"/>
      <c r="P6" s="809"/>
      <c r="Q6" s="809"/>
      <c r="R6" s="809"/>
      <c r="S6" s="809"/>
      <c r="T6" s="812"/>
      <c r="U6" s="809"/>
      <c r="V6" s="809"/>
      <c r="W6" s="812"/>
      <c r="X6" s="812"/>
      <c r="Y6" s="812"/>
      <c r="Z6" s="812"/>
      <c r="AA6" s="809"/>
      <c r="AB6" s="812"/>
      <c r="AC6" s="812"/>
      <c r="AD6" s="812"/>
      <c r="AE6" s="809"/>
      <c r="AF6" s="812"/>
      <c r="AG6" s="814"/>
      <c r="AH6" s="809"/>
      <c r="AI6" s="809"/>
      <c r="AJ6" s="812"/>
      <c r="AK6" s="809"/>
      <c r="AL6" s="809"/>
      <c r="AM6" s="812"/>
      <c r="AN6" s="810"/>
      <c r="AO6" s="812"/>
    </row>
    <row r="7" spans="2:41" ht="27.75" customHeight="1">
      <c r="D7" s="689"/>
      <c r="E7" s="476"/>
      <c r="F7" s="477" t="s">
        <v>257</v>
      </c>
      <c r="G7" s="478"/>
      <c r="H7" s="479"/>
      <c r="I7" s="818"/>
      <c r="J7" s="818"/>
      <c r="K7" s="489"/>
      <c r="L7" s="489"/>
      <c r="M7" s="480"/>
      <c r="N7" s="481"/>
      <c r="O7" s="490"/>
      <c r="P7" s="490"/>
      <c r="Q7" s="491"/>
      <c r="R7" s="492" t="str">
        <f>IF($Q7="講師",IF($E7="","",TIME(HOUR($G7-$E7),ROUNDUP(MINUTE($G7-$E7)/30,0)*30,0)*24),"")</f>
        <v/>
      </c>
      <c r="S7" s="493" t="str">
        <f>IF($R7="","",IF(OR($O7="",$M7=""),"",IF($P7="サブ",VLOOKUP($O7,単価表!$A$5:$C$14,MATCH($M7,単価表!$A$5:$C$5,0),0)/2,VLOOKUP($O7,単価表!$A$5:$C$14,MATCH($M7,単価表!$A$5:$C$5,0),0))))</f>
        <v/>
      </c>
      <c r="T7" s="493" t="str">
        <f>IF($R7="","",IF($M7="","",(R7*S7)))</f>
        <v/>
      </c>
      <c r="U7" s="492" t="str">
        <f t="shared" ref="U7:U70" si="0">IF($Q7="検討会等参加",IF($E7="","",TIME(HOUR($G7-$E7),ROUNDUP(MINUTE($G7-$E7)/30,0)*30,0)*24),"")</f>
        <v/>
      </c>
      <c r="V7" s="493" t="str">
        <f>IF($U7="","",IF(OR($M7="",$O7=""),"",VLOOKUP($O7,単価表!$A$5:$C$11,MATCH($M7,単価表!$A$5:$C$5,0),0)/2))</f>
        <v/>
      </c>
      <c r="W7" s="493" t="str">
        <f>IF($U7="","",IF($M7="","",(U7*V7)))</f>
        <v/>
      </c>
      <c r="X7" s="481"/>
      <c r="Y7" s="494"/>
      <c r="Z7" s="480"/>
      <c r="AA7" s="493" t="str">
        <f>IF($Y7="","",IF($Z7="日","1,500",IF($Z7="外","5,500")))</f>
        <v/>
      </c>
      <c r="AB7" s="493" t="str">
        <f>IF(OR($Y7="",$Z7=""),"",(Y7*AA7))</f>
        <v/>
      </c>
      <c r="AC7" s="495"/>
      <c r="AD7" s="479"/>
      <c r="AE7" s="493" t="str">
        <f>IF($AC7="","",IF(OR($AC7="見学",$AC7="視察"),"10,000",IF($AC7="手土産","3,000")))</f>
        <v/>
      </c>
      <c r="AF7" s="493"/>
      <c r="AG7" s="493" t="str">
        <f>IFERROR(ROUND(IF(AF7="","",IF(AF7="8%税込",AD7*AE7/1.08,IF(AF7="10%税込",AD7*AE7/1.1))),0),"")</f>
        <v/>
      </c>
      <c r="AH7" s="492" t="str">
        <f t="shared" ref="AH7:AH70" si="1">IF($Q7="講習料",IF($E7="","",TIME(HOUR($G7-$E7),ROUNDUP(MINUTE($G7-$E7)/30,0)*30,0)*24),"")</f>
        <v/>
      </c>
      <c r="AI7" s="493" t="str">
        <f>IF($AH7="","",IF(OR($O7="",$M7=""),"",IF($P7="サブ",VLOOKUP($O7,単価表!$A$34:$C$38,MATCH($M7,単価表!$A$34:$C$34,0),0)/2,VLOOKUP($O7,単価表!$A$34:$C$38,MATCH($M7,単価表!$A$34:$C$34,0),0))))</f>
        <v/>
      </c>
      <c r="AJ7" s="493" t="str">
        <f t="shared" ref="AJ7:AJ38" si="2">IF($AH7="","",IF($M7="","",(AH7*AI7)))</f>
        <v/>
      </c>
      <c r="AK7" s="492" t="str">
        <f t="shared" ref="AK7:AK70" si="3">IF($Q7="検討会(法人参加)",IF($E7="","",TIME(HOUR($G7-$E7),ROUNDUP(MINUTE($G7-$E7)/30,0)*30,0)*24),"")</f>
        <v/>
      </c>
      <c r="AL7" s="493" t="str">
        <f>IF($AK7="","",IF(OR($O7="",$M7=""),"",VLOOKUP($O7,単価表!$A$34:$C$38,MATCH($M7,単価表!$A$34:$C$34,0),0)/2))</f>
        <v/>
      </c>
      <c r="AM7" s="493" t="str">
        <f t="shared" ref="AM7:AM38" si="4">IF($AK7="","",IF($M7="","",(AK7*AL7)))</f>
        <v/>
      </c>
      <c r="AN7" s="489"/>
      <c r="AO7" s="489"/>
    </row>
    <row r="8" spans="2:41" ht="27.75" customHeight="1">
      <c r="D8" s="689"/>
      <c r="E8" s="476"/>
      <c r="F8" s="477" t="s">
        <v>258</v>
      </c>
      <c r="G8" s="478"/>
      <c r="H8" s="479"/>
      <c r="I8" s="818"/>
      <c r="J8" s="818"/>
      <c r="K8" s="489"/>
      <c r="L8" s="489"/>
      <c r="M8" s="479"/>
      <c r="N8" s="481"/>
      <c r="O8" s="490"/>
      <c r="P8" s="490"/>
      <c r="Q8" s="491"/>
      <c r="R8" s="497" t="str">
        <f t="shared" ref="R8:R71" si="5">IF($Q8="講師",IF($E8="","",TIME(HOUR($G8-$E8),ROUNDUP(MINUTE($G8-$E8)/30,0)*30,0)*24),"")</f>
        <v/>
      </c>
      <c r="S8" s="493" t="str">
        <f>IF($R8="","",IF(OR($O8="",$M8=""),"",IF($P8="サブ",VLOOKUP($O8,単価表!$A$5:$C$14,MATCH($M8,単価表!$A$5:$C$5,0),0)/2,VLOOKUP($O8,単価表!$A$5:$C$14,MATCH($M8,単価表!$A$5:$C$5,0),0))))</f>
        <v/>
      </c>
      <c r="T8" s="493" t="str">
        <f t="shared" ref="T8:T71" si="6">IF($R8="","",IF($M8="","",(R8*S8)))</f>
        <v/>
      </c>
      <c r="U8" s="497" t="str">
        <f t="shared" si="0"/>
        <v/>
      </c>
      <c r="V8" s="493" t="str">
        <f>IF($U8="","",IF(OR($M8="",$O8=""),"",VLOOKUP($O8,単価表!$A$5:$C$11,MATCH($M8,単価表!$A$5:$C$5,0),0)/2))</f>
        <v/>
      </c>
      <c r="W8" s="493" t="str">
        <f t="shared" ref="W8:W71" si="7">IF($U8="","",IF($M8="","",(U8*V8)))</f>
        <v/>
      </c>
      <c r="X8" s="481"/>
      <c r="Y8" s="494"/>
      <c r="Z8" s="479"/>
      <c r="AA8" s="493" t="str">
        <f t="shared" ref="AA8:AA71" si="8">IF($Y8="","",IF($Z8="日","1,500",IF($Z8="外","5,500")))</f>
        <v/>
      </c>
      <c r="AB8" s="493" t="str">
        <f t="shared" ref="AB8:AB71" si="9">IF(OR($Y8="",$Z8=""),"",(Y8*AA8))</f>
        <v/>
      </c>
      <c r="AC8" s="495"/>
      <c r="AD8" s="479"/>
      <c r="AE8" s="493" t="str">
        <f t="shared" ref="AE8:AE71" si="10">IF($AC8="","",IF(OR($AC8="見学",$AC8="視察"),"10,000",IF($AC8="手土産","3,000")))</f>
        <v/>
      </c>
      <c r="AF8" s="493"/>
      <c r="AG8" s="493" t="str">
        <f t="shared" ref="AG8:AG71" si="11">IFERROR(ROUND(IF(AF8="","",IF(AF8="8%税込",AD8*AE8/1.08,IF(AF8="10%税込",AD8*AE8/1.1))),0),"")</f>
        <v/>
      </c>
      <c r="AH8" s="497" t="str">
        <f t="shared" si="1"/>
        <v/>
      </c>
      <c r="AI8" s="493" t="str">
        <f>IF($AH8="","",IF(OR($O8="",$M8=""),"",IF($P8="サブ",VLOOKUP($O8,単価表!$A$34:$C$38,MATCH($M8,単価表!$A$34:$C$34,0),0)/2,VLOOKUP($O8,単価表!$A$34:$C$38,MATCH($M8,単価表!$A$34:$C$34,0),0))))</f>
        <v/>
      </c>
      <c r="AJ8" s="493" t="str">
        <f t="shared" si="2"/>
        <v/>
      </c>
      <c r="AK8" s="497" t="str">
        <f t="shared" si="3"/>
        <v/>
      </c>
      <c r="AL8" s="493" t="str">
        <f>IF($AK8="","",IF(OR($O8="",$M8=""),"",VLOOKUP($O8,単価表!$A$34:$C$38,MATCH($M8,単価表!$A$34:$C$34,0),0)/2))</f>
        <v/>
      </c>
      <c r="AM8" s="493" t="str">
        <f t="shared" si="4"/>
        <v/>
      </c>
      <c r="AN8" s="489"/>
      <c r="AO8" s="489"/>
    </row>
    <row r="9" spans="2:41" ht="27.75" customHeight="1">
      <c r="D9" s="689"/>
      <c r="E9" s="476"/>
      <c r="F9" s="477" t="s">
        <v>258</v>
      </c>
      <c r="G9" s="478"/>
      <c r="H9" s="479"/>
      <c r="I9" s="818"/>
      <c r="J9" s="818"/>
      <c r="K9" s="489"/>
      <c r="L9" s="489"/>
      <c r="M9" s="480"/>
      <c r="N9" s="481"/>
      <c r="O9" s="490"/>
      <c r="P9" s="490"/>
      <c r="Q9" s="491"/>
      <c r="R9" s="492" t="str">
        <f t="shared" si="5"/>
        <v/>
      </c>
      <c r="S9" s="493" t="str">
        <f>IF($R9="","",IF(OR($O9="",$M9=""),"",IF($P9="サブ",VLOOKUP($O9,単価表!$A$5:$C$14,MATCH($M9,単価表!$A$5:$C$5,0),0)/2,VLOOKUP($O9,単価表!$A$5:$C$14,MATCH($M9,単価表!$A$5:$C$5,0),0))))</f>
        <v/>
      </c>
      <c r="T9" s="493" t="str">
        <f t="shared" si="6"/>
        <v/>
      </c>
      <c r="U9" s="492" t="str">
        <f t="shared" si="0"/>
        <v/>
      </c>
      <c r="V9" s="493" t="str">
        <f>IF($U9="","",IF(OR($M9="",$O9=""),"",VLOOKUP($O9,単価表!$A$5:$C$11,MATCH($M9,単価表!$A$5:$C$5,0),0)/2))</f>
        <v/>
      </c>
      <c r="W9" s="493" t="str">
        <f t="shared" si="7"/>
        <v/>
      </c>
      <c r="X9" s="481"/>
      <c r="Y9" s="494"/>
      <c r="Z9" s="480"/>
      <c r="AA9" s="493" t="str">
        <f t="shared" si="8"/>
        <v/>
      </c>
      <c r="AB9" s="493" t="str">
        <f t="shared" si="9"/>
        <v/>
      </c>
      <c r="AC9" s="495"/>
      <c r="AD9" s="479"/>
      <c r="AE9" s="493" t="str">
        <f t="shared" si="10"/>
        <v/>
      </c>
      <c r="AF9" s="493"/>
      <c r="AG9" s="493" t="str">
        <f t="shared" si="11"/>
        <v/>
      </c>
      <c r="AH9" s="492" t="str">
        <f t="shared" si="1"/>
        <v/>
      </c>
      <c r="AI9" s="493" t="str">
        <f>IF($AH9="","",IF(OR($O9="",$M9=""),"",IF($P9="サブ",VLOOKUP($O9,単価表!$A$34:$C$38,MATCH($M9,単価表!$A$34:$C$34,0),0)/2,VLOOKUP($O9,単価表!$A$34:$C$38,MATCH($M9,単価表!$A$34:$C$34,0),0))))</f>
        <v/>
      </c>
      <c r="AJ9" s="493" t="str">
        <f t="shared" si="2"/>
        <v/>
      </c>
      <c r="AK9" s="492" t="str">
        <f t="shared" si="3"/>
        <v/>
      </c>
      <c r="AL9" s="493" t="str">
        <f>IF($AK9="","",IF(OR($O9="",$M9=""),"",VLOOKUP($O9,単価表!$A$34:$C$38,MATCH($M9,単価表!$A$34:$C$34,0),0)/2))</f>
        <v/>
      </c>
      <c r="AM9" s="493" t="str">
        <f t="shared" si="4"/>
        <v/>
      </c>
      <c r="AN9" s="489"/>
      <c r="AO9" s="489"/>
    </row>
    <row r="10" spans="2:41" ht="27.75" customHeight="1">
      <c r="D10" s="689"/>
      <c r="E10" s="476"/>
      <c r="F10" s="477" t="s">
        <v>258</v>
      </c>
      <c r="G10" s="478"/>
      <c r="H10" s="479"/>
      <c r="I10" s="818"/>
      <c r="J10" s="818"/>
      <c r="K10" s="489"/>
      <c r="L10" s="489"/>
      <c r="M10" s="479"/>
      <c r="N10" s="481"/>
      <c r="O10" s="490"/>
      <c r="P10" s="490"/>
      <c r="Q10" s="491"/>
      <c r="R10" s="497" t="str">
        <f t="shared" si="5"/>
        <v/>
      </c>
      <c r="S10" s="493" t="str">
        <f>IF($R10="","",IF(OR($O10="",$M10=""),"",IF($P10="サブ",VLOOKUP($O10,単価表!$A$5:$C$14,MATCH($M10,単価表!$A$5:$C$5,0),0)/2,VLOOKUP($O10,単価表!$A$5:$C$14,MATCH($M10,単価表!$A$5:$C$5,0),0))))</f>
        <v/>
      </c>
      <c r="T10" s="493" t="str">
        <f t="shared" si="6"/>
        <v/>
      </c>
      <c r="U10" s="497" t="str">
        <f t="shared" si="0"/>
        <v/>
      </c>
      <c r="V10" s="493" t="str">
        <f>IF($U10="","",IF(OR($M10="",$O10=""),"",VLOOKUP($O10,単価表!$A$5:$C$11,MATCH($M10,単価表!$A$5:$C$5,0),0)/2))</f>
        <v/>
      </c>
      <c r="W10" s="493" t="str">
        <f t="shared" si="7"/>
        <v/>
      </c>
      <c r="X10" s="481"/>
      <c r="Y10" s="494"/>
      <c r="Z10" s="479"/>
      <c r="AA10" s="493" t="str">
        <f t="shared" si="8"/>
        <v/>
      </c>
      <c r="AB10" s="493" t="str">
        <f t="shared" si="9"/>
        <v/>
      </c>
      <c r="AC10" s="495"/>
      <c r="AD10" s="479"/>
      <c r="AE10" s="493" t="str">
        <f t="shared" si="10"/>
        <v/>
      </c>
      <c r="AF10" s="493"/>
      <c r="AG10" s="493" t="str">
        <f t="shared" si="11"/>
        <v/>
      </c>
      <c r="AH10" s="497" t="str">
        <f t="shared" si="1"/>
        <v/>
      </c>
      <c r="AI10" s="493" t="str">
        <f>IF($AH10="","",IF(OR($O10="",$M10=""),"",IF($P10="サブ",VLOOKUP($O10,単価表!$A$34:$C$38,MATCH($M10,単価表!$A$34:$C$34,0),0)/2,VLOOKUP($O10,単価表!$A$34:$C$38,MATCH($M10,単価表!$A$34:$C$34,0),0))))</f>
        <v/>
      </c>
      <c r="AJ10" s="493" t="str">
        <f t="shared" si="2"/>
        <v/>
      </c>
      <c r="AK10" s="497" t="str">
        <f t="shared" si="3"/>
        <v/>
      </c>
      <c r="AL10" s="493" t="str">
        <f>IF($AK10="","",IF(OR($O10="",$M10=""),"",VLOOKUP($O10,単価表!$A$34:$C$38,MATCH($M10,単価表!$A$34:$C$34,0),0)/2))</f>
        <v/>
      </c>
      <c r="AM10" s="493" t="str">
        <f t="shared" si="4"/>
        <v/>
      </c>
      <c r="AN10" s="489"/>
      <c r="AO10" s="489"/>
    </row>
    <row r="11" spans="2:41" ht="27.75" customHeight="1">
      <c r="D11" s="689"/>
      <c r="E11" s="476"/>
      <c r="F11" s="477" t="s">
        <v>258</v>
      </c>
      <c r="G11" s="478"/>
      <c r="H11" s="479"/>
      <c r="I11" s="818"/>
      <c r="J11" s="818"/>
      <c r="K11" s="489"/>
      <c r="L11" s="489"/>
      <c r="M11" s="480"/>
      <c r="N11" s="481"/>
      <c r="O11" s="490"/>
      <c r="P11" s="490"/>
      <c r="Q11" s="491"/>
      <c r="R11" s="492" t="str">
        <f t="shared" si="5"/>
        <v/>
      </c>
      <c r="S11" s="493" t="str">
        <f>IF($R11="","",IF(OR($O11="",$M11=""),"",IF($P11="サブ",VLOOKUP($O11,単価表!$A$5:$C$14,MATCH($M11,単価表!$A$5:$C$5,0),0)/2,VLOOKUP($O11,単価表!$A$5:$C$14,MATCH($M11,単価表!$A$5:$C$5,0),0))))</f>
        <v/>
      </c>
      <c r="T11" s="493" t="str">
        <f t="shared" si="6"/>
        <v/>
      </c>
      <c r="U11" s="492" t="str">
        <f t="shared" si="0"/>
        <v/>
      </c>
      <c r="V11" s="493" t="str">
        <f>IF($U11="","",IF(OR($M11="",$O11=""),"",VLOOKUP($O11,単価表!$A$5:$C$11,MATCH($M11,単価表!$A$5:$C$5,0),0)/2))</f>
        <v/>
      </c>
      <c r="W11" s="493" t="str">
        <f t="shared" si="7"/>
        <v/>
      </c>
      <c r="X11" s="481"/>
      <c r="Y11" s="494"/>
      <c r="Z11" s="480"/>
      <c r="AA11" s="493" t="str">
        <f t="shared" si="8"/>
        <v/>
      </c>
      <c r="AB11" s="493" t="str">
        <f t="shared" si="9"/>
        <v/>
      </c>
      <c r="AC11" s="495"/>
      <c r="AD11" s="479"/>
      <c r="AE11" s="493" t="str">
        <f t="shared" si="10"/>
        <v/>
      </c>
      <c r="AF11" s="493"/>
      <c r="AG11" s="493" t="str">
        <f t="shared" si="11"/>
        <v/>
      </c>
      <c r="AH11" s="492" t="str">
        <f t="shared" si="1"/>
        <v/>
      </c>
      <c r="AI11" s="493" t="str">
        <f>IF($AH11="","",IF(OR($O11="",$M11=""),"",IF($P11="サブ",VLOOKUP($O11,単価表!$A$34:$C$38,MATCH($M11,単価表!$A$34:$C$34,0),0)/2,VLOOKUP($O11,単価表!$A$34:$C$38,MATCH($M11,単価表!$A$34:$C$34,0),0))))</f>
        <v/>
      </c>
      <c r="AJ11" s="493" t="str">
        <f t="shared" si="2"/>
        <v/>
      </c>
      <c r="AK11" s="492" t="str">
        <f t="shared" si="3"/>
        <v/>
      </c>
      <c r="AL11" s="493" t="str">
        <f>IF($AK11="","",IF(OR($O11="",$M11=""),"",VLOOKUP($O11,単価表!$A$34:$C$38,MATCH($M11,単価表!$A$34:$C$34,0),0)/2))</f>
        <v/>
      </c>
      <c r="AM11" s="493" t="str">
        <f t="shared" si="4"/>
        <v/>
      </c>
      <c r="AN11" s="489"/>
      <c r="AO11" s="489"/>
    </row>
    <row r="12" spans="2:41" ht="27.75" customHeight="1">
      <c r="D12" s="689"/>
      <c r="E12" s="476"/>
      <c r="F12" s="477" t="s">
        <v>258</v>
      </c>
      <c r="G12" s="478"/>
      <c r="H12" s="479"/>
      <c r="I12" s="818"/>
      <c r="J12" s="818"/>
      <c r="K12" s="489"/>
      <c r="L12" s="489"/>
      <c r="M12" s="479"/>
      <c r="N12" s="481"/>
      <c r="O12" s="490"/>
      <c r="P12" s="490"/>
      <c r="Q12" s="491"/>
      <c r="R12" s="497" t="str">
        <f t="shared" si="5"/>
        <v/>
      </c>
      <c r="S12" s="493" t="str">
        <f>IF($R12="","",IF(OR($O12="",$M12=""),"",IF($P12="サブ",VLOOKUP($O12,単価表!$A$5:$C$14,MATCH($M12,単価表!$A$5:$C$5,0),0)/2,VLOOKUP($O12,単価表!$A$5:$C$14,MATCH($M12,単価表!$A$5:$C$5,0),0))))</f>
        <v/>
      </c>
      <c r="T12" s="493" t="str">
        <f t="shared" si="6"/>
        <v/>
      </c>
      <c r="U12" s="497" t="str">
        <f t="shared" si="0"/>
        <v/>
      </c>
      <c r="V12" s="493" t="str">
        <f>IF($U12="","",IF(OR($M12="",$O12=""),"",VLOOKUP($O12,単価表!$A$5:$C$11,MATCH($M12,単価表!$A$5:$C$5,0),0)/2))</f>
        <v/>
      </c>
      <c r="W12" s="493" t="str">
        <f t="shared" si="7"/>
        <v/>
      </c>
      <c r="X12" s="481"/>
      <c r="Y12" s="494"/>
      <c r="Z12" s="479"/>
      <c r="AA12" s="493" t="str">
        <f t="shared" si="8"/>
        <v/>
      </c>
      <c r="AB12" s="493" t="str">
        <f t="shared" si="9"/>
        <v/>
      </c>
      <c r="AC12" s="495"/>
      <c r="AD12" s="479"/>
      <c r="AE12" s="493" t="str">
        <f t="shared" si="10"/>
        <v/>
      </c>
      <c r="AF12" s="493"/>
      <c r="AG12" s="493" t="str">
        <f t="shared" si="11"/>
        <v/>
      </c>
      <c r="AH12" s="497" t="str">
        <f t="shared" si="1"/>
        <v/>
      </c>
      <c r="AI12" s="493" t="str">
        <f>IF($AH12="","",IF(OR($O12="",$M12=""),"",IF($P12="サブ",VLOOKUP($O12,単価表!$A$34:$C$38,MATCH($M12,単価表!$A$34:$C$34,0),0)/2,VLOOKUP($O12,単価表!$A$34:$C$38,MATCH($M12,単価表!$A$34:$C$34,0),0))))</f>
        <v/>
      </c>
      <c r="AJ12" s="493" t="str">
        <f t="shared" si="2"/>
        <v/>
      </c>
      <c r="AK12" s="497" t="str">
        <f t="shared" si="3"/>
        <v/>
      </c>
      <c r="AL12" s="493" t="str">
        <f>IF($AK12="","",IF(OR($O12="",$M12=""),"",VLOOKUP($O12,単価表!$A$34:$C$38,MATCH($M12,単価表!$A$34:$C$34,0),0)/2))</f>
        <v/>
      </c>
      <c r="AM12" s="493" t="str">
        <f t="shared" si="4"/>
        <v/>
      </c>
      <c r="AN12" s="489"/>
      <c r="AO12" s="489"/>
    </row>
    <row r="13" spans="2:41" ht="27.75" customHeight="1">
      <c r="D13" s="689"/>
      <c r="E13" s="476"/>
      <c r="F13" s="477" t="s">
        <v>258</v>
      </c>
      <c r="G13" s="478"/>
      <c r="H13" s="479"/>
      <c r="I13" s="818"/>
      <c r="J13" s="818"/>
      <c r="K13" s="489"/>
      <c r="L13" s="489"/>
      <c r="M13" s="480"/>
      <c r="N13" s="481"/>
      <c r="O13" s="490"/>
      <c r="P13" s="490"/>
      <c r="Q13" s="491"/>
      <c r="R13" s="492" t="str">
        <f t="shared" si="5"/>
        <v/>
      </c>
      <c r="S13" s="493" t="str">
        <f>IF($R13="","",IF(OR($O13="",$M13=""),"",IF($P13="サブ",VLOOKUP($O13,単価表!$A$5:$C$14,MATCH($M13,単価表!$A$5:$C$5,0),0)/2,VLOOKUP($O13,単価表!$A$5:$C$14,MATCH($M13,単価表!$A$5:$C$5,0),0))))</f>
        <v/>
      </c>
      <c r="T13" s="493" t="str">
        <f t="shared" si="6"/>
        <v/>
      </c>
      <c r="U13" s="492" t="str">
        <f t="shared" si="0"/>
        <v/>
      </c>
      <c r="V13" s="493" t="str">
        <f>IF($U13="","",IF(OR($M13="",$O13=""),"",VLOOKUP($O13,単価表!$A$5:$C$11,MATCH($M13,単価表!$A$5:$C$5,0),0)/2))</f>
        <v/>
      </c>
      <c r="W13" s="493" t="str">
        <f t="shared" si="7"/>
        <v/>
      </c>
      <c r="X13" s="481"/>
      <c r="Y13" s="494"/>
      <c r="Z13" s="480"/>
      <c r="AA13" s="493" t="str">
        <f t="shared" si="8"/>
        <v/>
      </c>
      <c r="AB13" s="493" t="str">
        <f t="shared" si="9"/>
        <v/>
      </c>
      <c r="AC13" s="495"/>
      <c r="AD13" s="479"/>
      <c r="AE13" s="493" t="str">
        <f t="shared" si="10"/>
        <v/>
      </c>
      <c r="AF13" s="493"/>
      <c r="AG13" s="493" t="str">
        <f t="shared" si="11"/>
        <v/>
      </c>
      <c r="AH13" s="492" t="str">
        <f t="shared" si="1"/>
        <v/>
      </c>
      <c r="AI13" s="493" t="str">
        <f>IF($AH13="","",IF(OR($O13="",$M13=""),"",IF($P13="サブ",VLOOKUP($O13,単価表!$A$34:$C$38,MATCH($M13,単価表!$A$34:$C$34,0),0)/2,VLOOKUP($O13,単価表!$A$34:$C$38,MATCH($M13,単価表!$A$34:$C$34,0),0))))</f>
        <v/>
      </c>
      <c r="AJ13" s="493" t="str">
        <f t="shared" si="2"/>
        <v/>
      </c>
      <c r="AK13" s="492" t="str">
        <f t="shared" si="3"/>
        <v/>
      </c>
      <c r="AL13" s="493" t="str">
        <f>IF($AK13="","",IF(OR($O13="",$M13=""),"",VLOOKUP($O13,単価表!$A$34:$C$38,MATCH($M13,単価表!$A$34:$C$34,0),0)/2))</f>
        <v/>
      </c>
      <c r="AM13" s="493" t="str">
        <f t="shared" si="4"/>
        <v/>
      </c>
      <c r="AN13" s="489"/>
      <c r="AO13" s="489"/>
    </row>
    <row r="14" spans="2:41" ht="27.75" customHeight="1">
      <c r="D14" s="689"/>
      <c r="E14" s="476"/>
      <c r="F14" s="477" t="s">
        <v>258</v>
      </c>
      <c r="G14" s="478"/>
      <c r="H14" s="479"/>
      <c r="I14" s="818"/>
      <c r="J14" s="818"/>
      <c r="K14" s="489"/>
      <c r="L14" s="489"/>
      <c r="M14" s="479"/>
      <c r="N14" s="481"/>
      <c r="O14" s="490"/>
      <c r="P14" s="490"/>
      <c r="Q14" s="491"/>
      <c r="R14" s="497" t="str">
        <f t="shared" si="5"/>
        <v/>
      </c>
      <c r="S14" s="493" t="str">
        <f>IF($R14="","",IF(OR($O14="",$M14=""),"",IF($P14="サブ",VLOOKUP($O14,単価表!$A$5:$C$14,MATCH($M14,単価表!$A$5:$C$5,0),0)/2,VLOOKUP($O14,単価表!$A$5:$C$14,MATCH($M14,単価表!$A$5:$C$5,0),0))))</f>
        <v/>
      </c>
      <c r="T14" s="493" t="str">
        <f t="shared" si="6"/>
        <v/>
      </c>
      <c r="U14" s="497" t="str">
        <f t="shared" si="0"/>
        <v/>
      </c>
      <c r="V14" s="493" t="str">
        <f>IF($U14="","",IF(OR($M14="",$O14=""),"",VLOOKUP($O14,単価表!$A$5:$C$11,MATCH($M14,単価表!$A$5:$C$5,0),0)/2))</f>
        <v/>
      </c>
      <c r="W14" s="493" t="str">
        <f t="shared" si="7"/>
        <v/>
      </c>
      <c r="X14" s="481"/>
      <c r="Y14" s="494"/>
      <c r="Z14" s="479"/>
      <c r="AA14" s="493" t="str">
        <f t="shared" si="8"/>
        <v/>
      </c>
      <c r="AB14" s="493" t="str">
        <f t="shared" si="9"/>
        <v/>
      </c>
      <c r="AC14" s="495"/>
      <c r="AD14" s="479"/>
      <c r="AE14" s="493" t="str">
        <f t="shared" si="10"/>
        <v/>
      </c>
      <c r="AF14" s="493"/>
      <c r="AG14" s="493" t="str">
        <f t="shared" si="11"/>
        <v/>
      </c>
      <c r="AH14" s="497" t="str">
        <f t="shared" si="1"/>
        <v/>
      </c>
      <c r="AI14" s="493" t="str">
        <f>IF($AH14="","",IF(OR($O14="",$M14=""),"",IF($P14="サブ",VLOOKUP($O14,単価表!$A$34:$C$38,MATCH($M14,単価表!$A$34:$C$34,0),0)/2,VLOOKUP($O14,単価表!$A$34:$C$38,MATCH($M14,単価表!$A$34:$C$34,0),0))))</f>
        <v/>
      </c>
      <c r="AJ14" s="493" t="str">
        <f t="shared" si="2"/>
        <v/>
      </c>
      <c r="AK14" s="497" t="str">
        <f t="shared" si="3"/>
        <v/>
      </c>
      <c r="AL14" s="493" t="str">
        <f>IF($AK14="","",IF(OR($O14="",$M14=""),"",VLOOKUP($O14,単価表!$A$34:$C$38,MATCH($M14,単価表!$A$34:$C$34,0),0)/2))</f>
        <v/>
      </c>
      <c r="AM14" s="493" t="str">
        <f t="shared" si="4"/>
        <v/>
      </c>
      <c r="AN14" s="489"/>
      <c r="AO14" s="489"/>
    </row>
    <row r="15" spans="2:41" ht="27.75" customHeight="1">
      <c r="D15" s="689"/>
      <c r="E15" s="476"/>
      <c r="F15" s="477" t="s">
        <v>258</v>
      </c>
      <c r="G15" s="478"/>
      <c r="H15" s="479"/>
      <c r="I15" s="818"/>
      <c r="J15" s="818"/>
      <c r="K15" s="489"/>
      <c r="L15" s="489"/>
      <c r="M15" s="480"/>
      <c r="N15" s="481"/>
      <c r="O15" s="490"/>
      <c r="P15" s="490"/>
      <c r="Q15" s="491"/>
      <c r="R15" s="492" t="str">
        <f t="shared" si="5"/>
        <v/>
      </c>
      <c r="S15" s="493" t="str">
        <f>IF($R15="","",IF(OR($O15="",$M15=""),"",IF($P15="サブ",VLOOKUP($O15,単価表!$A$5:$C$14,MATCH($M15,単価表!$A$5:$C$5,0),0)/2,VLOOKUP($O15,単価表!$A$5:$C$14,MATCH($M15,単価表!$A$5:$C$5,0),0))))</f>
        <v/>
      </c>
      <c r="T15" s="493" t="str">
        <f t="shared" si="6"/>
        <v/>
      </c>
      <c r="U15" s="492" t="str">
        <f t="shared" si="0"/>
        <v/>
      </c>
      <c r="V15" s="493" t="str">
        <f>IF($U15="","",IF(OR($M15="",$O15=""),"",VLOOKUP($O15,単価表!$A$5:$C$11,MATCH($M15,単価表!$A$5:$C$5,0),0)/2))</f>
        <v/>
      </c>
      <c r="W15" s="493" t="str">
        <f t="shared" si="7"/>
        <v/>
      </c>
      <c r="X15" s="481"/>
      <c r="Y15" s="494"/>
      <c r="Z15" s="480"/>
      <c r="AA15" s="493" t="str">
        <f t="shared" si="8"/>
        <v/>
      </c>
      <c r="AB15" s="493" t="str">
        <f t="shared" si="9"/>
        <v/>
      </c>
      <c r="AC15" s="495"/>
      <c r="AD15" s="479"/>
      <c r="AE15" s="493" t="str">
        <f t="shared" si="10"/>
        <v/>
      </c>
      <c r="AF15" s="493"/>
      <c r="AG15" s="493" t="str">
        <f t="shared" si="11"/>
        <v/>
      </c>
      <c r="AH15" s="492" t="str">
        <f t="shared" si="1"/>
        <v/>
      </c>
      <c r="AI15" s="493" t="str">
        <f>IF($AH15="","",IF(OR($O15="",$M15=""),"",IF($P15="サブ",VLOOKUP($O15,単価表!$A$34:$C$38,MATCH($M15,単価表!$A$34:$C$34,0),0)/2,VLOOKUP($O15,単価表!$A$34:$C$38,MATCH($M15,単価表!$A$34:$C$34,0),0))))</f>
        <v/>
      </c>
      <c r="AJ15" s="493" t="str">
        <f t="shared" si="2"/>
        <v/>
      </c>
      <c r="AK15" s="492" t="str">
        <f t="shared" si="3"/>
        <v/>
      </c>
      <c r="AL15" s="493" t="str">
        <f>IF($AK15="","",IF(OR($O15="",$M15=""),"",VLOOKUP($O15,単価表!$A$34:$C$38,MATCH($M15,単価表!$A$34:$C$34,0),0)/2))</f>
        <v/>
      </c>
      <c r="AM15" s="493" t="str">
        <f t="shared" si="4"/>
        <v/>
      </c>
      <c r="AN15" s="489"/>
      <c r="AO15" s="489"/>
    </row>
    <row r="16" spans="2:41" ht="27.75" customHeight="1">
      <c r="D16" s="689"/>
      <c r="E16" s="476"/>
      <c r="F16" s="477" t="s">
        <v>258</v>
      </c>
      <c r="G16" s="478"/>
      <c r="H16" s="479"/>
      <c r="I16" s="818"/>
      <c r="J16" s="818"/>
      <c r="K16" s="489"/>
      <c r="L16" s="489"/>
      <c r="M16" s="479"/>
      <c r="N16" s="481"/>
      <c r="O16" s="490"/>
      <c r="P16" s="490"/>
      <c r="Q16" s="491"/>
      <c r="R16" s="497" t="str">
        <f t="shared" si="5"/>
        <v/>
      </c>
      <c r="S16" s="493" t="str">
        <f>IF($R16="","",IF(OR($O16="",$M16=""),"",IF($P16="サブ",VLOOKUP($O16,単価表!$A$5:$C$14,MATCH($M16,単価表!$A$5:$C$5,0),0)/2,VLOOKUP($O16,単価表!$A$5:$C$14,MATCH($M16,単価表!$A$5:$C$5,0),0))))</f>
        <v/>
      </c>
      <c r="T16" s="493" t="str">
        <f t="shared" si="6"/>
        <v/>
      </c>
      <c r="U16" s="497" t="str">
        <f t="shared" si="0"/>
        <v/>
      </c>
      <c r="V16" s="493" t="str">
        <f>IF($U16="","",IF(OR($M16="",$O16=""),"",VLOOKUP($O16,単価表!$A$5:$C$11,MATCH($M16,単価表!$A$5:$C$5,0),0)/2))</f>
        <v/>
      </c>
      <c r="W16" s="493" t="str">
        <f t="shared" si="7"/>
        <v/>
      </c>
      <c r="X16" s="481"/>
      <c r="Y16" s="494"/>
      <c r="Z16" s="479"/>
      <c r="AA16" s="493" t="str">
        <f t="shared" si="8"/>
        <v/>
      </c>
      <c r="AB16" s="493" t="str">
        <f t="shared" si="9"/>
        <v/>
      </c>
      <c r="AC16" s="495"/>
      <c r="AD16" s="479"/>
      <c r="AE16" s="493" t="str">
        <f t="shared" si="10"/>
        <v/>
      </c>
      <c r="AF16" s="493"/>
      <c r="AG16" s="493" t="str">
        <f t="shared" si="11"/>
        <v/>
      </c>
      <c r="AH16" s="497" t="str">
        <f t="shared" si="1"/>
        <v/>
      </c>
      <c r="AI16" s="493" t="str">
        <f>IF($AH16="","",IF(OR($O16="",$M16=""),"",IF($P16="サブ",VLOOKUP($O16,単価表!$A$34:$C$38,MATCH($M16,単価表!$A$34:$C$34,0),0)/2,VLOOKUP($O16,単価表!$A$34:$C$38,MATCH($M16,単価表!$A$34:$C$34,0),0))))</f>
        <v/>
      </c>
      <c r="AJ16" s="493" t="str">
        <f t="shared" si="2"/>
        <v/>
      </c>
      <c r="AK16" s="497" t="str">
        <f t="shared" si="3"/>
        <v/>
      </c>
      <c r="AL16" s="493" t="str">
        <f>IF($AK16="","",IF(OR($O16="",$M16=""),"",VLOOKUP($O16,単価表!$A$34:$C$38,MATCH($M16,単価表!$A$34:$C$34,0),0)/2))</f>
        <v/>
      </c>
      <c r="AM16" s="493" t="str">
        <f t="shared" si="4"/>
        <v/>
      </c>
      <c r="AN16" s="489"/>
      <c r="AO16" s="489"/>
    </row>
    <row r="17" spans="4:41" ht="27.75" customHeight="1">
      <c r="D17" s="689"/>
      <c r="E17" s="476"/>
      <c r="F17" s="477" t="s">
        <v>258</v>
      </c>
      <c r="G17" s="478"/>
      <c r="H17" s="479"/>
      <c r="I17" s="818"/>
      <c r="J17" s="818"/>
      <c r="K17" s="489"/>
      <c r="L17" s="489"/>
      <c r="M17" s="480"/>
      <c r="N17" s="481"/>
      <c r="O17" s="490"/>
      <c r="P17" s="490"/>
      <c r="Q17" s="491"/>
      <c r="R17" s="492" t="str">
        <f t="shared" si="5"/>
        <v/>
      </c>
      <c r="S17" s="493" t="str">
        <f>IF($R17="","",IF(OR($O17="",$M17=""),"",IF($P17="サブ",VLOOKUP($O17,単価表!$A$5:$C$14,MATCH($M17,単価表!$A$5:$C$5,0),0)/2,VLOOKUP($O17,単価表!$A$5:$C$14,MATCH($M17,単価表!$A$5:$C$5,0),0))))</f>
        <v/>
      </c>
      <c r="T17" s="493" t="str">
        <f t="shared" si="6"/>
        <v/>
      </c>
      <c r="U17" s="492" t="str">
        <f t="shared" si="0"/>
        <v/>
      </c>
      <c r="V17" s="493" t="str">
        <f>IF($U17="","",IF(OR($M17="",$O17=""),"",VLOOKUP($O17,単価表!$A$5:$C$11,MATCH($M17,単価表!$A$5:$C$5,0),0)/2))</f>
        <v/>
      </c>
      <c r="W17" s="493" t="str">
        <f t="shared" si="7"/>
        <v/>
      </c>
      <c r="X17" s="481"/>
      <c r="Y17" s="494"/>
      <c r="Z17" s="480"/>
      <c r="AA17" s="493" t="str">
        <f t="shared" si="8"/>
        <v/>
      </c>
      <c r="AB17" s="493" t="str">
        <f t="shared" si="9"/>
        <v/>
      </c>
      <c r="AC17" s="495"/>
      <c r="AD17" s="479"/>
      <c r="AE17" s="493" t="str">
        <f t="shared" si="10"/>
        <v/>
      </c>
      <c r="AF17" s="493"/>
      <c r="AG17" s="493" t="str">
        <f t="shared" si="11"/>
        <v/>
      </c>
      <c r="AH17" s="492" t="str">
        <f t="shared" si="1"/>
        <v/>
      </c>
      <c r="AI17" s="493" t="str">
        <f>IF($AH17="","",IF(OR($O17="",$M17=""),"",IF($P17="サブ",VLOOKUP($O17,単価表!$A$34:$C$38,MATCH($M17,単価表!$A$34:$C$34,0),0)/2,VLOOKUP($O17,単価表!$A$34:$C$38,MATCH($M17,単価表!$A$34:$C$34,0),0))))</f>
        <v/>
      </c>
      <c r="AJ17" s="493" t="str">
        <f t="shared" si="2"/>
        <v/>
      </c>
      <c r="AK17" s="492" t="str">
        <f t="shared" si="3"/>
        <v/>
      </c>
      <c r="AL17" s="493" t="str">
        <f>IF($AK17="","",IF(OR($O17="",$M17=""),"",VLOOKUP($O17,単価表!$A$34:$C$38,MATCH($M17,単価表!$A$34:$C$34,0),0)/2))</f>
        <v/>
      </c>
      <c r="AM17" s="493" t="str">
        <f t="shared" si="4"/>
        <v/>
      </c>
      <c r="AN17" s="489"/>
      <c r="AO17" s="489"/>
    </row>
    <row r="18" spans="4:41" ht="27.75" customHeight="1">
      <c r="D18" s="689"/>
      <c r="E18" s="476"/>
      <c r="F18" s="477" t="s">
        <v>258</v>
      </c>
      <c r="G18" s="478"/>
      <c r="H18" s="479"/>
      <c r="I18" s="818"/>
      <c r="J18" s="818"/>
      <c r="K18" s="489"/>
      <c r="L18" s="489"/>
      <c r="M18" s="479"/>
      <c r="N18" s="481"/>
      <c r="O18" s="490"/>
      <c r="P18" s="490"/>
      <c r="Q18" s="491"/>
      <c r="R18" s="497" t="str">
        <f t="shared" si="5"/>
        <v/>
      </c>
      <c r="S18" s="493" t="str">
        <f>IF($R18="","",IF(OR($O18="",$M18=""),"",IF($P18="サブ",VLOOKUP($O18,単価表!$A$5:$C$14,MATCH($M18,単価表!$A$5:$C$5,0),0)/2,VLOOKUP($O18,単価表!$A$5:$C$14,MATCH($M18,単価表!$A$5:$C$5,0),0))))</f>
        <v/>
      </c>
      <c r="T18" s="493" t="str">
        <f t="shared" si="6"/>
        <v/>
      </c>
      <c r="U18" s="497" t="str">
        <f t="shared" si="0"/>
        <v/>
      </c>
      <c r="V18" s="493" t="str">
        <f>IF($U18="","",IF(OR($M18="",$O18=""),"",VLOOKUP($O18,単価表!$A$5:$C$11,MATCH($M18,単価表!$A$5:$C$5,0),0)/2))</f>
        <v/>
      </c>
      <c r="W18" s="493" t="str">
        <f t="shared" si="7"/>
        <v/>
      </c>
      <c r="X18" s="481"/>
      <c r="Y18" s="494"/>
      <c r="Z18" s="479"/>
      <c r="AA18" s="493" t="str">
        <f t="shared" si="8"/>
        <v/>
      </c>
      <c r="AB18" s="493" t="str">
        <f t="shared" si="9"/>
        <v/>
      </c>
      <c r="AC18" s="495"/>
      <c r="AD18" s="479"/>
      <c r="AE18" s="493" t="str">
        <f t="shared" si="10"/>
        <v/>
      </c>
      <c r="AF18" s="493"/>
      <c r="AG18" s="493" t="str">
        <f t="shared" si="11"/>
        <v/>
      </c>
      <c r="AH18" s="497" t="str">
        <f t="shared" si="1"/>
        <v/>
      </c>
      <c r="AI18" s="493" t="str">
        <f>IF($AH18="","",IF(OR($O18="",$M18=""),"",IF($P18="サブ",VLOOKUP($O18,単価表!$A$34:$C$38,MATCH($M18,単価表!$A$34:$C$34,0),0)/2,VLOOKUP($O18,単価表!$A$34:$C$38,MATCH($M18,単価表!$A$34:$C$34,0),0))))</f>
        <v/>
      </c>
      <c r="AJ18" s="493" t="str">
        <f t="shared" si="2"/>
        <v/>
      </c>
      <c r="AK18" s="497" t="str">
        <f t="shared" si="3"/>
        <v/>
      </c>
      <c r="AL18" s="493" t="str">
        <f>IF($AK18="","",IF(OR($O18="",$M18=""),"",VLOOKUP($O18,単価表!$A$34:$C$38,MATCH($M18,単価表!$A$34:$C$34,0),0)/2))</f>
        <v/>
      </c>
      <c r="AM18" s="493" t="str">
        <f t="shared" si="4"/>
        <v/>
      </c>
      <c r="AN18" s="489"/>
      <c r="AO18" s="489"/>
    </row>
    <row r="19" spans="4:41" ht="27.75" customHeight="1">
      <c r="D19" s="689"/>
      <c r="E19" s="476"/>
      <c r="F19" s="477" t="s">
        <v>258</v>
      </c>
      <c r="G19" s="478"/>
      <c r="H19" s="479"/>
      <c r="I19" s="818"/>
      <c r="J19" s="818"/>
      <c r="K19" s="489"/>
      <c r="L19" s="489"/>
      <c r="M19" s="480"/>
      <c r="N19" s="481"/>
      <c r="O19" s="490"/>
      <c r="P19" s="490"/>
      <c r="Q19" s="491"/>
      <c r="R19" s="492" t="str">
        <f t="shared" si="5"/>
        <v/>
      </c>
      <c r="S19" s="493" t="str">
        <f>IF($R19="","",IF(OR($O19="",$M19=""),"",IF($P19="サブ",VLOOKUP($O19,単価表!$A$5:$C$14,MATCH($M19,単価表!$A$5:$C$5,0),0)/2,VLOOKUP($O19,単価表!$A$5:$C$14,MATCH($M19,単価表!$A$5:$C$5,0),0))))</f>
        <v/>
      </c>
      <c r="T19" s="493" t="str">
        <f t="shared" si="6"/>
        <v/>
      </c>
      <c r="U19" s="492" t="str">
        <f t="shared" si="0"/>
        <v/>
      </c>
      <c r="V19" s="493" t="str">
        <f>IF($U19="","",IF(OR($M19="",$O19=""),"",VLOOKUP($O19,単価表!$A$5:$C$11,MATCH($M19,単価表!$A$5:$C$5,0),0)/2))</f>
        <v/>
      </c>
      <c r="W19" s="493" t="str">
        <f t="shared" si="7"/>
        <v/>
      </c>
      <c r="X19" s="481"/>
      <c r="Y19" s="494"/>
      <c r="Z19" s="480"/>
      <c r="AA19" s="493" t="str">
        <f t="shared" si="8"/>
        <v/>
      </c>
      <c r="AB19" s="493" t="str">
        <f t="shared" si="9"/>
        <v/>
      </c>
      <c r="AC19" s="495"/>
      <c r="AD19" s="479"/>
      <c r="AE19" s="493" t="str">
        <f t="shared" si="10"/>
        <v/>
      </c>
      <c r="AF19" s="493"/>
      <c r="AG19" s="493" t="str">
        <f t="shared" si="11"/>
        <v/>
      </c>
      <c r="AH19" s="492" t="str">
        <f t="shared" si="1"/>
        <v/>
      </c>
      <c r="AI19" s="493" t="str">
        <f>IF($AH19="","",IF(OR($O19="",$M19=""),"",IF($P19="サブ",VLOOKUP($O19,単価表!$A$34:$C$38,MATCH($M19,単価表!$A$34:$C$34,0),0)/2,VLOOKUP($O19,単価表!$A$34:$C$38,MATCH($M19,単価表!$A$34:$C$34,0),0))))</f>
        <v/>
      </c>
      <c r="AJ19" s="493" t="str">
        <f t="shared" si="2"/>
        <v/>
      </c>
      <c r="AK19" s="492" t="str">
        <f t="shared" si="3"/>
        <v/>
      </c>
      <c r="AL19" s="493" t="str">
        <f>IF($AK19="","",IF(OR($O19="",$M19=""),"",VLOOKUP($O19,単価表!$A$34:$C$38,MATCH($M19,単価表!$A$34:$C$34,0),0)/2))</f>
        <v/>
      </c>
      <c r="AM19" s="493" t="str">
        <f t="shared" si="4"/>
        <v/>
      </c>
      <c r="AN19" s="489"/>
      <c r="AO19" s="489"/>
    </row>
    <row r="20" spans="4:41" ht="27.75" customHeight="1">
      <c r="D20" s="689"/>
      <c r="E20" s="476"/>
      <c r="F20" s="477" t="s">
        <v>258</v>
      </c>
      <c r="G20" s="478"/>
      <c r="H20" s="479"/>
      <c r="I20" s="818"/>
      <c r="J20" s="818"/>
      <c r="K20" s="489"/>
      <c r="L20" s="489"/>
      <c r="M20" s="479"/>
      <c r="N20" s="481"/>
      <c r="O20" s="490"/>
      <c r="P20" s="490"/>
      <c r="Q20" s="491"/>
      <c r="R20" s="497" t="str">
        <f t="shared" si="5"/>
        <v/>
      </c>
      <c r="S20" s="493" t="str">
        <f>IF($R20="","",IF(OR($O20="",$M20=""),"",IF($P20="サブ",VLOOKUP($O20,単価表!$A$5:$C$14,MATCH($M20,単価表!$A$5:$C$5,0),0)/2,VLOOKUP($O20,単価表!$A$5:$C$14,MATCH($M20,単価表!$A$5:$C$5,0),0))))</f>
        <v/>
      </c>
      <c r="T20" s="493" t="str">
        <f t="shared" si="6"/>
        <v/>
      </c>
      <c r="U20" s="497" t="str">
        <f t="shared" si="0"/>
        <v/>
      </c>
      <c r="V20" s="493" t="str">
        <f>IF($U20="","",IF(OR($M20="",$O20=""),"",VLOOKUP($O20,単価表!$A$5:$C$11,MATCH($M20,単価表!$A$5:$C$5,0),0)/2))</f>
        <v/>
      </c>
      <c r="W20" s="493" t="str">
        <f t="shared" si="7"/>
        <v/>
      </c>
      <c r="X20" s="481"/>
      <c r="Y20" s="494"/>
      <c r="Z20" s="479"/>
      <c r="AA20" s="493" t="str">
        <f t="shared" si="8"/>
        <v/>
      </c>
      <c r="AB20" s="493" t="str">
        <f t="shared" si="9"/>
        <v/>
      </c>
      <c r="AC20" s="495"/>
      <c r="AD20" s="479"/>
      <c r="AE20" s="493" t="str">
        <f t="shared" si="10"/>
        <v/>
      </c>
      <c r="AF20" s="493"/>
      <c r="AG20" s="493" t="str">
        <f t="shared" si="11"/>
        <v/>
      </c>
      <c r="AH20" s="497" t="str">
        <f t="shared" si="1"/>
        <v/>
      </c>
      <c r="AI20" s="493" t="str">
        <f>IF($AH20="","",IF(OR($O20="",$M20=""),"",IF($P20="サブ",VLOOKUP($O20,単価表!$A$34:$C$38,MATCH($M20,単価表!$A$34:$C$34,0),0)/2,VLOOKUP($O20,単価表!$A$34:$C$38,MATCH($M20,単価表!$A$34:$C$34,0),0))))</f>
        <v/>
      </c>
      <c r="AJ20" s="493" t="str">
        <f t="shared" si="2"/>
        <v/>
      </c>
      <c r="AK20" s="497" t="str">
        <f t="shared" si="3"/>
        <v/>
      </c>
      <c r="AL20" s="493" t="str">
        <f>IF($AK20="","",IF(OR($O20="",$M20=""),"",VLOOKUP($O20,単価表!$A$34:$C$38,MATCH($M20,単価表!$A$34:$C$34,0),0)/2))</f>
        <v/>
      </c>
      <c r="AM20" s="493" t="str">
        <f t="shared" si="4"/>
        <v/>
      </c>
      <c r="AN20" s="489"/>
      <c r="AO20" s="489"/>
    </row>
    <row r="21" spans="4:41" ht="27.75" customHeight="1">
      <c r="D21" s="689"/>
      <c r="E21" s="476"/>
      <c r="F21" s="477" t="s">
        <v>258</v>
      </c>
      <c r="G21" s="478"/>
      <c r="H21" s="479"/>
      <c r="I21" s="818"/>
      <c r="J21" s="818"/>
      <c r="K21" s="489"/>
      <c r="L21" s="489"/>
      <c r="M21" s="480"/>
      <c r="N21" s="481"/>
      <c r="O21" s="490"/>
      <c r="P21" s="490"/>
      <c r="Q21" s="491"/>
      <c r="R21" s="492" t="str">
        <f t="shared" si="5"/>
        <v/>
      </c>
      <c r="S21" s="493" t="str">
        <f>IF($R21="","",IF(OR($O21="",$M21=""),"",IF($P21="サブ",VLOOKUP($O21,単価表!$A$5:$C$14,MATCH($M21,単価表!$A$5:$C$5,0),0)/2,VLOOKUP($O21,単価表!$A$5:$C$14,MATCH($M21,単価表!$A$5:$C$5,0),0))))</f>
        <v/>
      </c>
      <c r="T21" s="493" t="str">
        <f t="shared" si="6"/>
        <v/>
      </c>
      <c r="U21" s="492" t="str">
        <f t="shared" si="0"/>
        <v/>
      </c>
      <c r="V21" s="493" t="str">
        <f>IF($U21="","",IF(OR($M21="",$O21=""),"",VLOOKUP($O21,単価表!$A$5:$C$11,MATCH($M21,単価表!$A$5:$C$5,0),0)/2))</f>
        <v/>
      </c>
      <c r="W21" s="493" t="str">
        <f t="shared" si="7"/>
        <v/>
      </c>
      <c r="X21" s="481"/>
      <c r="Y21" s="494"/>
      <c r="Z21" s="480"/>
      <c r="AA21" s="493" t="str">
        <f t="shared" si="8"/>
        <v/>
      </c>
      <c r="AB21" s="493" t="str">
        <f t="shared" si="9"/>
        <v/>
      </c>
      <c r="AC21" s="495"/>
      <c r="AD21" s="479"/>
      <c r="AE21" s="493" t="str">
        <f t="shared" si="10"/>
        <v/>
      </c>
      <c r="AF21" s="493"/>
      <c r="AG21" s="493" t="str">
        <f t="shared" si="11"/>
        <v/>
      </c>
      <c r="AH21" s="492" t="str">
        <f t="shared" si="1"/>
        <v/>
      </c>
      <c r="AI21" s="493" t="str">
        <f>IF($AH21="","",IF(OR($O21="",$M21=""),"",IF($P21="サブ",VLOOKUP($O21,単価表!$A$34:$C$38,MATCH($M21,単価表!$A$34:$C$34,0),0)/2,VLOOKUP($O21,単価表!$A$34:$C$38,MATCH($M21,単価表!$A$34:$C$34,0),0))))</f>
        <v/>
      </c>
      <c r="AJ21" s="493" t="str">
        <f t="shared" si="2"/>
        <v/>
      </c>
      <c r="AK21" s="492" t="str">
        <f t="shared" si="3"/>
        <v/>
      </c>
      <c r="AL21" s="493" t="str">
        <f>IF($AK21="","",IF(OR($O21="",$M21=""),"",VLOOKUP($O21,単価表!$A$34:$C$38,MATCH($M21,単価表!$A$34:$C$34,0),0)/2))</f>
        <v/>
      </c>
      <c r="AM21" s="493" t="str">
        <f t="shared" si="4"/>
        <v/>
      </c>
      <c r="AN21" s="489"/>
      <c r="AO21" s="489"/>
    </row>
    <row r="22" spans="4:41" ht="27.75" customHeight="1">
      <c r="D22" s="689"/>
      <c r="E22" s="476"/>
      <c r="F22" s="477" t="s">
        <v>258</v>
      </c>
      <c r="G22" s="478"/>
      <c r="H22" s="479"/>
      <c r="I22" s="818"/>
      <c r="J22" s="818"/>
      <c r="K22" s="489"/>
      <c r="L22" s="489"/>
      <c r="M22" s="479"/>
      <c r="N22" s="481"/>
      <c r="O22" s="490"/>
      <c r="P22" s="490"/>
      <c r="Q22" s="491"/>
      <c r="R22" s="497" t="str">
        <f t="shared" si="5"/>
        <v/>
      </c>
      <c r="S22" s="493" t="str">
        <f>IF($R22="","",IF(OR($O22="",$M22=""),"",IF($P22="サブ",VLOOKUP($O22,単価表!$A$5:$C$14,MATCH($M22,単価表!$A$5:$C$5,0),0)/2,VLOOKUP($O22,単価表!$A$5:$C$14,MATCH($M22,単価表!$A$5:$C$5,0),0))))</f>
        <v/>
      </c>
      <c r="T22" s="493" t="str">
        <f t="shared" si="6"/>
        <v/>
      </c>
      <c r="U22" s="497" t="str">
        <f t="shared" si="0"/>
        <v/>
      </c>
      <c r="V22" s="493" t="str">
        <f>IF($U22="","",IF(OR($M22="",$O22=""),"",VLOOKUP($O22,単価表!$A$5:$C$11,MATCH($M22,単価表!$A$5:$C$5,0),0)/2))</f>
        <v/>
      </c>
      <c r="W22" s="493" t="str">
        <f t="shared" si="7"/>
        <v/>
      </c>
      <c r="X22" s="481"/>
      <c r="Y22" s="494"/>
      <c r="Z22" s="479"/>
      <c r="AA22" s="493" t="str">
        <f t="shared" si="8"/>
        <v/>
      </c>
      <c r="AB22" s="493" t="str">
        <f t="shared" si="9"/>
        <v/>
      </c>
      <c r="AC22" s="495"/>
      <c r="AD22" s="479"/>
      <c r="AE22" s="493" t="str">
        <f t="shared" si="10"/>
        <v/>
      </c>
      <c r="AF22" s="493"/>
      <c r="AG22" s="493" t="str">
        <f t="shared" si="11"/>
        <v/>
      </c>
      <c r="AH22" s="497" t="str">
        <f t="shared" si="1"/>
        <v/>
      </c>
      <c r="AI22" s="493" t="str">
        <f>IF($AH22="","",IF(OR($O22="",$M22=""),"",IF($P22="サブ",VLOOKUP($O22,単価表!$A$34:$C$38,MATCH($M22,単価表!$A$34:$C$34,0),0)/2,VLOOKUP($O22,単価表!$A$34:$C$38,MATCH($M22,単価表!$A$34:$C$34,0),0))))</f>
        <v/>
      </c>
      <c r="AJ22" s="493" t="str">
        <f t="shared" si="2"/>
        <v/>
      </c>
      <c r="AK22" s="497" t="str">
        <f t="shared" si="3"/>
        <v/>
      </c>
      <c r="AL22" s="493" t="str">
        <f>IF($AK22="","",IF(OR($O22="",$M22=""),"",VLOOKUP($O22,単価表!$A$34:$C$38,MATCH($M22,単価表!$A$34:$C$34,0),0)/2))</f>
        <v/>
      </c>
      <c r="AM22" s="493" t="str">
        <f t="shared" si="4"/>
        <v/>
      </c>
      <c r="AN22" s="489"/>
      <c r="AO22" s="489"/>
    </row>
    <row r="23" spans="4:41" ht="27.75" customHeight="1">
      <c r="D23" s="689"/>
      <c r="E23" s="476"/>
      <c r="F23" s="477" t="s">
        <v>258</v>
      </c>
      <c r="G23" s="478"/>
      <c r="H23" s="479"/>
      <c r="I23" s="818"/>
      <c r="J23" s="818"/>
      <c r="K23" s="489"/>
      <c r="L23" s="489"/>
      <c r="M23" s="480"/>
      <c r="N23" s="481"/>
      <c r="O23" s="490"/>
      <c r="P23" s="490"/>
      <c r="Q23" s="491"/>
      <c r="R23" s="492" t="str">
        <f t="shared" si="5"/>
        <v/>
      </c>
      <c r="S23" s="493" t="str">
        <f>IF($R23="","",IF(OR($O23="",$M23=""),"",IF($P23="サブ",VLOOKUP($O23,単価表!$A$5:$C$14,MATCH($M23,単価表!$A$5:$C$5,0),0)/2,VLOOKUP($O23,単価表!$A$5:$C$14,MATCH($M23,単価表!$A$5:$C$5,0),0))))</f>
        <v/>
      </c>
      <c r="T23" s="493" t="str">
        <f t="shared" si="6"/>
        <v/>
      </c>
      <c r="U23" s="492" t="str">
        <f t="shared" si="0"/>
        <v/>
      </c>
      <c r="V23" s="493" t="str">
        <f>IF($U23="","",IF(OR($M23="",$O23=""),"",VLOOKUP($O23,単価表!$A$5:$C$11,MATCH($M23,単価表!$A$5:$C$5,0),0)/2))</f>
        <v/>
      </c>
      <c r="W23" s="493" t="str">
        <f t="shared" si="7"/>
        <v/>
      </c>
      <c r="X23" s="481"/>
      <c r="Y23" s="494"/>
      <c r="Z23" s="480"/>
      <c r="AA23" s="493" t="str">
        <f t="shared" si="8"/>
        <v/>
      </c>
      <c r="AB23" s="493" t="str">
        <f t="shared" si="9"/>
        <v/>
      </c>
      <c r="AC23" s="495"/>
      <c r="AD23" s="479"/>
      <c r="AE23" s="493" t="str">
        <f t="shared" si="10"/>
        <v/>
      </c>
      <c r="AF23" s="493"/>
      <c r="AG23" s="493" t="str">
        <f t="shared" si="11"/>
        <v/>
      </c>
      <c r="AH23" s="492" t="str">
        <f t="shared" si="1"/>
        <v/>
      </c>
      <c r="AI23" s="493" t="str">
        <f>IF($AH23="","",IF(OR($O23="",$M23=""),"",IF($P23="サブ",VLOOKUP($O23,単価表!$A$34:$C$38,MATCH($M23,単価表!$A$34:$C$34,0),0)/2,VLOOKUP($O23,単価表!$A$34:$C$38,MATCH($M23,単価表!$A$34:$C$34,0),0))))</f>
        <v/>
      </c>
      <c r="AJ23" s="493" t="str">
        <f t="shared" si="2"/>
        <v/>
      </c>
      <c r="AK23" s="492" t="str">
        <f t="shared" si="3"/>
        <v/>
      </c>
      <c r="AL23" s="493" t="str">
        <f>IF($AK23="","",IF(OR($O23="",$M23=""),"",VLOOKUP($O23,単価表!$A$34:$C$38,MATCH($M23,単価表!$A$34:$C$34,0),0)/2))</f>
        <v/>
      </c>
      <c r="AM23" s="493" t="str">
        <f t="shared" si="4"/>
        <v/>
      </c>
      <c r="AN23" s="489"/>
      <c r="AO23" s="489"/>
    </row>
    <row r="24" spans="4:41" ht="27.75" customHeight="1">
      <c r="D24" s="689"/>
      <c r="E24" s="476"/>
      <c r="F24" s="477" t="s">
        <v>258</v>
      </c>
      <c r="G24" s="478"/>
      <c r="H24" s="479"/>
      <c r="I24" s="818"/>
      <c r="J24" s="818"/>
      <c r="K24" s="489"/>
      <c r="L24" s="489"/>
      <c r="M24" s="479"/>
      <c r="N24" s="481"/>
      <c r="O24" s="490"/>
      <c r="P24" s="490"/>
      <c r="Q24" s="491"/>
      <c r="R24" s="497" t="str">
        <f t="shared" si="5"/>
        <v/>
      </c>
      <c r="S24" s="493" t="str">
        <f>IF($R24="","",IF(OR($O24="",$M24=""),"",IF($P24="サブ",VLOOKUP($O24,単価表!$A$5:$C$14,MATCH($M24,単価表!$A$5:$C$5,0),0)/2,VLOOKUP($O24,単価表!$A$5:$C$14,MATCH($M24,単価表!$A$5:$C$5,0),0))))</f>
        <v/>
      </c>
      <c r="T24" s="493" t="str">
        <f t="shared" si="6"/>
        <v/>
      </c>
      <c r="U24" s="497" t="str">
        <f t="shared" si="0"/>
        <v/>
      </c>
      <c r="V24" s="493" t="str">
        <f>IF($U24="","",IF(OR($M24="",$O24=""),"",VLOOKUP($O24,単価表!$A$5:$C$11,MATCH($M24,単価表!$A$5:$C$5,0),0)/2))</f>
        <v/>
      </c>
      <c r="W24" s="493" t="str">
        <f t="shared" si="7"/>
        <v/>
      </c>
      <c r="X24" s="481"/>
      <c r="Y24" s="494"/>
      <c r="Z24" s="479"/>
      <c r="AA24" s="493" t="str">
        <f t="shared" si="8"/>
        <v/>
      </c>
      <c r="AB24" s="493" t="str">
        <f t="shared" si="9"/>
        <v/>
      </c>
      <c r="AC24" s="495"/>
      <c r="AD24" s="479"/>
      <c r="AE24" s="493" t="str">
        <f t="shared" si="10"/>
        <v/>
      </c>
      <c r="AF24" s="493"/>
      <c r="AG24" s="493" t="str">
        <f t="shared" si="11"/>
        <v/>
      </c>
      <c r="AH24" s="497" t="str">
        <f t="shared" si="1"/>
        <v/>
      </c>
      <c r="AI24" s="493" t="str">
        <f>IF($AH24="","",IF(OR($O24="",$M24=""),"",IF($P24="サブ",VLOOKUP($O24,単価表!$A$34:$C$38,MATCH($M24,単価表!$A$34:$C$34,0),0)/2,VLOOKUP($O24,単価表!$A$34:$C$38,MATCH($M24,単価表!$A$34:$C$34,0),0))))</f>
        <v/>
      </c>
      <c r="AJ24" s="493" t="str">
        <f t="shared" si="2"/>
        <v/>
      </c>
      <c r="AK24" s="497" t="str">
        <f t="shared" si="3"/>
        <v/>
      </c>
      <c r="AL24" s="493" t="str">
        <f>IF($AK24="","",IF(OR($O24="",$M24=""),"",VLOOKUP($O24,単価表!$A$34:$C$38,MATCH($M24,単価表!$A$34:$C$34,0),0)/2))</f>
        <v/>
      </c>
      <c r="AM24" s="493" t="str">
        <f t="shared" si="4"/>
        <v/>
      </c>
      <c r="AN24" s="489"/>
      <c r="AO24" s="489"/>
    </row>
    <row r="25" spans="4:41" ht="27.75" customHeight="1">
      <c r="D25" s="689"/>
      <c r="E25" s="476"/>
      <c r="F25" s="477" t="s">
        <v>258</v>
      </c>
      <c r="G25" s="478"/>
      <c r="H25" s="479"/>
      <c r="I25" s="818"/>
      <c r="J25" s="818"/>
      <c r="K25" s="489"/>
      <c r="L25" s="489"/>
      <c r="M25" s="480"/>
      <c r="N25" s="481"/>
      <c r="O25" s="490"/>
      <c r="P25" s="490"/>
      <c r="Q25" s="491"/>
      <c r="R25" s="492" t="str">
        <f t="shared" si="5"/>
        <v/>
      </c>
      <c r="S25" s="493" t="str">
        <f>IF($R25="","",IF(OR($O25="",$M25=""),"",IF($P25="サブ",VLOOKUP($O25,単価表!$A$5:$C$14,MATCH($M25,単価表!$A$5:$C$5,0),0)/2,VLOOKUP($O25,単価表!$A$5:$C$14,MATCH($M25,単価表!$A$5:$C$5,0),0))))</f>
        <v/>
      </c>
      <c r="T25" s="493" t="str">
        <f t="shared" si="6"/>
        <v/>
      </c>
      <c r="U25" s="492" t="str">
        <f t="shared" si="0"/>
        <v/>
      </c>
      <c r="V25" s="493" t="str">
        <f>IF($U25="","",IF(OR($M25="",$O25=""),"",VLOOKUP($O25,単価表!$A$5:$C$11,MATCH($M25,単価表!$A$5:$C$5,0),0)/2))</f>
        <v/>
      </c>
      <c r="W25" s="493" t="str">
        <f t="shared" si="7"/>
        <v/>
      </c>
      <c r="X25" s="481"/>
      <c r="Y25" s="494"/>
      <c r="Z25" s="480"/>
      <c r="AA25" s="493" t="str">
        <f t="shared" si="8"/>
        <v/>
      </c>
      <c r="AB25" s="493" t="str">
        <f t="shared" si="9"/>
        <v/>
      </c>
      <c r="AC25" s="495"/>
      <c r="AD25" s="479"/>
      <c r="AE25" s="493" t="str">
        <f t="shared" si="10"/>
        <v/>
      </c>
      <c r="AF25" s="493"/>
      <c r="AG25" s="493" t="str">
        <f t="shared" si="11"/>
        <v/>
      </c>
      <c r="AH25" s="492" t="str">
        <f t="shared" si="1"/>
        <v/>
      </c>
      <c r="AI25" s="493" t="str">
        <f>IF($AH25="","",IF(OR($O25="",$M25=""),"",IF($P25="サブ",VLOOKUP($O25,単価表!$A$34:$C$38,MATCH($M25,単価表!$A$34:$C$34,0),0)/2,VLOOKUP($O25,単価表!$A$34:$C$38,MATCH($M25,単価表!$A$34:$C$34,0),0))))</f>
        <v/>
      </c>
      <c r="AJ25" s="493" t="str">
        <f t="shared" si="2"/>
        <v/>
      </c>
      <c r="AK25" s="492" t="str">
        <f t="shared" si="3"/>
        <v/>
      </c>
      <c r="AL25" s="493" t="str">
        <f>IF($AK25="","",IF(OR($O25="",$M25=""),"",VLOOKUP($O25,単価表!$A$34:$C$38,MATCH($M25,単価表!$A$34:$C$34,0),0)/2))</f>
        <v/>
      </c>
      <c r="AM25" s="493" t="str">
        <f t="shared" si="4"/>
        <v/>
      </c>
      <c r="AN25" s="489"/>
      <c r="AO25" s="489"/>
    </row>
    <row r="26" spans="4:41" ht="27.75" customHeight="1">
      <c r="D26" s="689"/>
      <c r="E26" s="476"/>
      <c r="F26" s="477" t="s">
        <v>258</v>
      </c>
      <c r="G26" s="478"/>
      <c r="H26" s="479"/>
      <c r="I26" s="818"/>
      <c r="J26" s="818"/>
      <c r="K26" s="489"/>
      <c r="L26" s="489"/>
      <c r="M26" s="479"/>
      <c r="N26" s="481"/>
      <c r="O26" s="490"/>
      <c r="P26" s="490"/>
      <c r="Q26" s="491"/>
      <c r="R26" s="497" t="str">
        <f t="shared" si="5"/>
        <v/>
      </c>
      <c r="S26" s="493" t="str">
        <f>IF($R26="","",IF(OR($O26="",$M26=""),"",IF($P26="サブ",VLOOKUP($O26,単価表!$A$5:$C$14,MATCH($M26,単価表!$A$5:$C$5,0),0)/2,VLOOKUP($O26,単価表!$A$5:$C$14,MATCH($M26,単価表!$A$5:$C$5,0),0))))</f>
        <v/>
      </c>
      <c r="T26" s="493" t="str">
        <f t="shared" si="6"/>
        <v/>
      </c>
      <c r="U26" s="497" t="str">
        <f t="shared" si="0"/>
        <v/>
      </c>
      <c r="V26" s="493" t="str">
        <f>IF($U26="","",IF(OR($M26="",$O26=""),"",VLOOKUP($O26,単価表!$A$5:$C$11,MATCH($M26,単価表!$A$5:$C$5,0),0)/2))</f>
        <v/>
      </c>
      <c r="W26" s="493" t="str">
        <f t="shared" si="7"/>
        <v/>
      </c>
      <c r="X26" s="481"/>
      <c r="Y26" s="494"/>
      <c r="Z26" s="479"/>
      <c r="AA26" s="493" t="str">
        <f t="shared" si="8"/>
        <v/>
      </c>
      <c r="AB26" s="493" t="str">
        <f t="shared" si="9"/>
        <v/>
      </c>
      <c r="AC26" s="495"/>
      <c r="AD26" s="479"/>
      <c r="AE26" s="493" t="str">
        <f t="shared" si="10"/>
        <v/>
      </c>
      <c r="AF26" s="493"/>
      <c r="AG26" s="493" t="str">
        <f t="shared" si="11"/>
        <v/>
      </c>
      <c r="AH26" s="497" t="str">
        <f t="shared" si="1"/>
        <v/>
      </c>
      <c r="AI26" s="493" t="str">
        <f>IF($AH26="","",IF(OR($O26="",$M26=""),"",IF($P26="サブ",VLOOKUP($O26,単価表!$A$34:$C$38,MATCH($M26,単価表!$A$34:$C$34,0),0)/2,VLOOKUP($O26,単価表!$A$34:$C$38,MATCH($M26,単価表!$A$34:$C$34,0),0))))</f>
        <v/>
      </c>
      <c r="AJ26" s="493" t="str">
        <f t="shared" si="2"/>
        <v/>
      </c>
      <c r="AK26" s="497" t="str">
        <f t="shared" si="3"/>
        <v/>
      </c>
      <c r="AL26" s="493" t="str">
        <f>IF($AK26="","",IF(OR($O26="",$M26=""),"",VLOOKUP($O26,単価表!$A$34:$C$38,MATCH($M26,単価表!$A$34:$C$34,0),0)/2))</f>
        <v/>
      </c>
      <c r="AM26" s="493" t="str">
        <f t="shared" si="4"/>
        <v/>
      </c>
      <c r="AN26" s="489"/>
      <c r="AO26" s="489"/>
    </row>
    <row r="27" spans="4:41" ht="27.75" customHeight="1">
      <c r="D27" s="689"/>
      <c r="E27" s="476"/>
      <c r="F27" s="477" t="s">
        <v>258</v>
      </c>
      <c r="G27" s="478"/>
      <c r="H27" s="479"/>
      <c r="I27" s="818"/>
      <c r="J27" s="818"/>
      <c r="K27" s="489"/>
      <c r="L27" s="489"/>
      <c r="M27" s="480"/>
      <c r="N27" s="481"/>
      <c r="O27" s="490"/>
      <c r="P27" s="490"/>
      <c r="Q27" s="491"/>
      <c r="R27" s="492" t="str">
        <f t="shared" si="5"/>
        <v/>
      </c>
      <c r="S27" s="493" t="str">
        <f>IF($R27="","",IF(OR($O27="",$M27=""),"",IF($P27="サブ",VLOOKUP($O27,単価表!$A$5:$C$14,MATCH($M27,単価表!$A$5:$C$5,0),0)/2,VLOOKUP($O27,単価表!$A$5:$C$14,MATCH($M27,単価表!$A$5:$C$5,0),0))))</f>
        <v/>
      </c>
      <c r="T27" s="493" t="str">
        <f t="shared" si="6"/>
        <v/>
      </c>
      <c r="U27" s="492" t="str">
        <f t="shared" si="0"/>
        <v/>
      </c>
      <c r="V27" s="493" t="str">
        <f>IF($U27="","",IF(OR($M27="",$O27=""),"",VLOOKUP($O27,単価表!$A$5:$C$11,MATCH($M27,単価表!$A$5:$C$5,0),0)/2))</f>
        <v/>
      </c>
      <c r="W27" s="493" t="str">
        <f t="shared" si="7"/>
        <v/>
      </c>
      <c r="X27" s="481"/>
      <c r="Y27" s="494"/>
      <c r="Z27" s="480"/>
      <c r="AA27" s="493" t="str">
        <f t="shared" si="8"/>
        <v/>
      </c>
      <c r="AB27" s="493" t="str">
        <f t="shared" si="9"/>
        <v/>
      </c>
      <c r="AC27" s="495"/>
      <c r="AD27" s="479"/>
      <c r="AE27" s="493" t="str">
        <f t="shared" si="10"/>
        <v/>
      </c>
      <c r="AF27" s="493"/>
      <c r="AG27" s="493" t="str">
        <f t="shared" si="11"/>
        <v/>
      </c>
      <c r="AH27" s="492" t="str">
        <f t="shared" si="1"/>
        <v/>
      </c>
      <c r="AI27" s="493" t="str">
        <f>IF($AH27="","",IF(OR($O27="",$M27=""),"",IF($P27="サブ",VLOOKUP($O27,単価表!$A$34:$C$38,MATCH($M27,単価表!$A$34:$C$34,0),0)/2,VLOOKUP($O27,単価表!$A$34:$C$38,MATCH($M27,単価表!$A$34:$C$34,0),0))))</f>
        <v/>
      </c>
      <c r="AJ27" s="493" t="str">
        <f t="shared" si="2"/>
        <v/>
      </c>
      <c r="AK27" s="492" t="str">
        <f t="shared" si="3"/>
        <v/>
      </c>
      <c r="AL27" s="493" t="str">
        <f>IF($AK27="","",IF(OR($O27="",$M27=""),"",VLOOKUP($O27,単価表!$A$34:$C$38,MATCH($M27,単価表!$A$34:$C$34,0),0)/2))</f>
        <v/>
      </c>
      <c r="AM27" s="493" t="str">
        <f t="shared" si="4"/>
        <v/>
      </c>
      <c r="AN27" s="489"/>
      <c r="AO27" s="489"/>
    </row>
    <row r="28" spans="4:41" ht="27.75" customHeight="1">
      <c r="D28" s="689"/>
      <c r="E28" s="476"/>
      <c r="F28" s="477" t="s">
        <v>258</v>
      </c>
      <c r="G28" s="478"/>
      <c r="H28" s="479"/>
      <c r="I28" s="818"/>
      <c r="J28" s="818"/>
      <c r="K28" s="489"/>
      <c r="L28" s="489"/>
      <c r="M28" s="479"/>
      <c r="N28" s="481"/>
      <c r="O28" s="490"/>
      <c r="P28" s="490"/>
      <c r="Q28" s="491"/>
      <c r="R28" s="497" t="str">
        <f t="shared" si="5"/>
        <v/>
      </c>
      <c r="S28" s="493" t="str">
        <f>IF($R28="","",IF(OR($O28="",$M28=""),"",IF($P28="サブ",VLOOKUP($O28,単価表!$A$5:$C$14,MATCH($M28,単価表!$A$5:$C$5,0),0)/2,VLOOKUP($O28,単価表!$A$5:$C$14,MATCH($M28,単価表!$A$5:$C$5,0),0))))</f>
        <v/>
      </c>
      <c r="T28" s="493" t="str">
        <f t="shared" si="6"/>
        <v/>
      </c>
      <c r="U28" s="497" t="str">
        <f t="shared" si="0"/>
        <v/>
      </c>
      <c r="V28" s="493" t="str">
        <f>IF($U28="","",IF(OR($M28="",$O28=""),"",VLOOKUP($O28,単価表!$A$5:$C$11,MATCH($M28,単価表!$A$5:$C$5,0),0)/2))</f>
        <v/>
      </c>
      <c r="W28" s="493" t="str">
        <f t="shared" si="7"/>
        <v/>
      </c>
      <c r="X28" s="481"/>
      <c r="Y28" s="494"/>
      <c r="Z28" s="479"/>
      <c r="AA28" s="493" t="str">
        <f t="shared" si="8"/>
        <v/>
      </c>
      <c r="AB28" s="493" t="str">
        <f t="shared" si="9"/>
        <v/>
      </c>
      <c r="AC28" s="495"/>
      <c r="AD28" s="479"/>
      <c r="AE28" s="493" t="str">
        <f t="shared" si="10"/>
        <v/>
      </c>
      <c r="AF28" s="493"/>
      <c r="AG28" s="493" t="str">
        <f t="shared" si="11"/>
        <v/>
      </c>
      <c r="AH28" s="497" t="str">
        <f t="shared" si="1"/>
        <v/>
      </c>
      <c r="AI28" s="493" t="str">
        <f>IF($AH28="","",IF(OR($O28="",$M28=""),"",IF($P28="サブ",VLOOKUP($O28,単価表!$A$34:$C$38,MATCH($M28,単価表!$A$34:$C$34,0),0)/2,VLOOKUP($O28,単価表!$A$34:$C$38,MATCH($M28,単価表!$A$34:$C$34,0),0))))</f>
        <v/>
      </c>
      <c r="AJ28" s="493" t="str">
        <f t="shared" si="2"/>
        <v/>
      </c>
      <c r="AK28" s="497" t="str">
        <f t="shared" si="3"/>
        <v/>
      </c>
      <c r="AL28" s="493" t="str">
        <f>IF($AK28="","",IF(OR($O28="",$M28=""),"",VLOOKUP($O28,単価表!$A$34:$C$38,MATCH($M28,単価表!$A$34:$C$34,0),0)/2))</f>
        <v/>
      </c>
      <c r="AM28" s="493" t="str">
        <f t="shared" si="4"/>
        <v/>
      </c>
      <c r="AN28" s="489"/>
      <c r="AO28" s="489"/>
    </row>
    <row r="29" spans="4:41" ht="27.75" customHeight="1">
      <c r="D29" s="689"/>
      <c r="E29" s="476"/>
      <c r="F29" s="477" t="s">
        <v>258</v>
      </c>
      <c r="G29" s="478"/>
      <c r="H29" s="479"/>
      <c r="I29" s="818"/>
      <c r="J29" s="818"/>
      <c r="K29" s="489"/>
      <c r="L29" s="489"/>
      <c r="M29" s="480"/>
      <c r="N29" s="481"/>
      <c r="O29" s="490"/>
      <c r="P29" s="490"/>
      <c r="Q29" s="491"/>
      <c r="R29" s="492" t="str">
        <f t="shared" si="5"/>
        <v/>
      </c>
      <c r="S29" s="493" t="str">
        <f>IF($R29="","",IF(OR($O29="",$M29=""),"",IF($P29="サブ",VLOOKUP($O29,単価表!$A$5:$C$14,MATCH($M29,単価表!$A$5:$C$5,0),0)/2,VLOOKUP($O29,単価表!$A$5:$C$14,MATCH($M29,単価表!$A$5:$C$5,0),0))))</f>
        <v/>
      </c>
      <c r="T29" s="493" t="str">
        <f t="shared" si="6"/>
        <v/>
      </c>
      <c r="U29" s="492" t="str">
        <f t="shared" si="0"/>
        <v/>
      </c>
      <c r="V29" s="493" t="str">
        <f>IF($U29="","",IF(OR($M29="",$O29=""),"",VLOOKUP($O29,単価表!$A$5:$C$11,MATCH($M29,単価表!$A$5:$C$5,0),0)/2))</f>
        <v/>
      </c>
      <c r="W29" s="493" t="str">
        <f t="shared" si="7"/>
        <v/>
      </c>
      <c r="X29" s="481"/>
      <c r="Y29" s="494"/>
      <c r="Z29" s="480"/>
      <c r="AA29" s="493" t="str">
        <f t="shared" si="8"/>
        <v/>
      </c>
      <c r="AB29" s="493" t="str">
        <f t="shared" si="9"/>
        <v/>
      </c>
      <c r="AC29" s="495"/>
      <c r="AD29" s="479"/>
      <c r="AE29" s="493" t="str">
        <f t="shared" si="10"/>
        <v/>
      </c>
      <c r="AF29" s="493"/>
      <c r="AG29" s="493" t="str">
        <f t="shared" si="11"/>
        <v/>
      </c>
      <c r="AH29" s="492" t="str">
        <f t="shared" si="1"/>
        <v/>
      </c>
      <c r="AI29" s="493" t="str">
        <f>IF($AH29="","",IF(OR($O29="",$M29=""),"",IF($P29="サブ",VLOOKUP($O29,単価表!$A$34:$C$38,MATCH($M29,単価表!$A$34:$C$34,0),0)/2,VLOOKUP($O29,単価表!$A$34:$C$38,MATCH($M29,単価表!$A$34:$C$34,0),0))))</f>
        <v/>
      </c>
      <c r="AJ29" s="493" t="str">
        <f t="shared" si="2"/>
        <v/>
      </c>
      <c r="AK29" s="492" t="str">
        <f t="shared" si="3"/>
        <v/>
      </c>
      <c r="AL29" s="493" t="str">
        <f>IF($AK29="","",IF(OR($O29="",$M29=""),"",VLOOKUP($O29,単価表!$A$34:$C$38,MATCH($M29,単価表!$A$34:$C$34,0),0)/2))</f>
        <v/>
      </c>
      <c r="AM29" s="493" t="str">
        <f t="shared" si="4"/>
        <v/>
      </c>
      <c r="AN29" s="489"/>
      <c r="AO29" s="489"/>
    </row>
    <row r="30" spans="4:41" ht="27.75" customHeight="1">
      <c r="D30" s="689"/>
      <c r="E30" s="476"/>
      <c r="F30" s="477" t="s">
        <v>258</v>
      </c>
      <c r="G30" s="478"/>
      <c r="H30" s="479"/>
      <c r="I30" s="818"/>
      <c r="J30" s="818"/>
      <c r="K30" s="489"/>
      <c r="L30" s="489"/>
      <c r="M30" s="479"/>
      <c r="N30" s="481"/>
      <c r="O30" s="490"/>
      <c r="P30" s="490"/>
      <c r="Q30" s="491"/>
      <c r="R30" s="497" t="str">
        <f t="shared" si="5"/>
        <v/>
      </c>
      <c r="S30" s="493" t="str">
        <f>IF($R30="","",IF(OR($O30="",$M30=""),"",IF($P30="サブ",VLOOKUP($O30,単価表!$A$5:$C$14,MATCH($M30,単価表!$A$5:$C$5,0),0)/2,VLOOKUP($O30,単価表!$A$5:$C$14,MATCH($M30,単価表!$A$5:$C$5,0),0))))</f>
        <v/>
      </c>
      <c r="T30" s="493" t="str">
        <f t="shared" si="6"/>
        <v/>
      </c>
      <c r="U30" s="497" t="str">
        <f t="shared" si="0"/>
        <v/>
      </c>
      <c r="V30" s="493" t="str">
        <f>IF($U30="","",IF(OR($M30="",$O30=""),"",VLOOKUP($O30,単価表!$A$5:$C$11,MATCH($M30,単価表!$A$5:$C$5,0),0)/2))</f>
        <v/>
      </c>
      <c r="W30" s="493" t="str">
        <f t="shared" si="7"/>
        <v/>
      </c>
      <c r="X30" s="481"/>
      <c r="Y30" s="494"/>
      <c r="Z30" s="479"/>
      <c r="AA30" s="493" t="str">
        <f t="shared" si="8"/>
        <v/>
      </c>
      <c r="AB30" s="493" t="str">
        <f t="shared" si="9"/>
        <v/>
      </c>
      <c r="AC30" s="495"/>
      <c r="AD30" s="479"/>
      <c r="AE30" s="493" t="str">
        <f t="shared" si="10"/>
        <v/>
      </c>
      <c r="AF30" s="493"/>
      <c r="AG30" s="493" t="str">
        <f t="shared" si="11"/>
        <v/>
      </c>
      <c r="AH30" s="497" t="str">
        <f t="shared" si="1"/>
        <v/>
      </c>
      <c r="AI30" s="493" t="str">
        <f>IF($AH30="","",IF(OR($O30="",$M30=""),"",IF($P30="サブ",VLOOKUP($O30,単価表!$A$34:$C$38,MATCH($M30,単価表!$A$34:$C$34,0),0)/2,VLOOKUP($O30,単価表!$A$34:$C$38,MATCH($M30,単価表!$A$34:$C$34,0),0))))</f>
        <v/>
      </c>
      <c r="AJ30" s="493" t="str">
        <f t="shared" si="2"/>
        <v/>
      </c>
      <c r="AK30" s="497" t="str">
        <f t="shared" si="3"/>
        <v/>
      </c>
      <c r="AL30" s="493" t="str">
        <f>IF($AK30="","",IF(OR($O30="",$M30=""),"",VLOOKUP($O30,単価表!$A$34:$C$38,MATCH($M30,単価表!$A$34:$C$34,0),0)/2))</f>
        <v/>
      </c>
      <c r="AM30" s="493" t="str">
        <f t="shared" si="4"/>
        <v/>
      </c>
      <c r="AN30" s="489"/>
      <c r="AO30" s="489"/>
    </row>
    <row r="31" spans="4:41" ht="27.75" customHeight="1">
      <c r="D31" s="689"/>
      <c r="E31" s="476"/>
      <c r="F31" s="477" t="s">
        <v>258</v>
      </c>
      <c r="G31" s="478"/>
      <c r="H31" s="479"/>
      <c r="I31" s="818"/>
      <c r="J31" s="818"/>
      <c r="K31" s="489"/>
      <c r="L31" s="489"/>
      <c r="M31" s="480"/>
      <c r="N31" s="481"/>
      <c r="O31" s="490"/>
      <c r="P31" s="490"/>
      <c r="Q31" s="491"/>
      <c r="R31" s="492" t="str">
        <f t="shared" si="5"/>
        <v/>
      </c>
      <c r="S31" s="493" t="str">
        <f>IF($R31="","",IF(OR($O31="",$M31=""),"",IF($P31="サブ",VLOOKUP($O31,単価表!$A$5:$C$14,MATCH($M31,単価表!$A$5:$C$5,0),0)/2,VLOOKUP($O31,単価表!$A$5:$C$14,MATCH($M31,単価表!$A$5:$C$5,0),0))))</f>
        <v/>
      </c>
      <c r="T31" s="493" t="str">
        <f t="shared" si="6"/>
        <v/>
      </c>
      <c r="U31" s="492" t="str">
        <f t="shared" si="0"/>
        <v/>
      </c>
      <c r="V31" s="493" t="str">
        <f>IF($U31="","",IF(OR($M31="",$O31=""),"",VLOOKUP($O31,単価表!$A$5:$C$11,MATCH($M31,単価表!$A$5:$C$5,0),0)/2))</f>
        <v/>
      </c>
      <c r="W31" s="493" t="str">
        <f t="shared" si="7"/>
        <v/>
      </c>
      <c r="X31" s="481"/>
      <c r="Y31" s="494"/>
      <c r="Z31" s="480"/>
      <c r="AA31" s="493" t="str">
        <f t="shared" si="8"/>
        <v/>
      </c>
      <c r="AB31" s="493" t="str">
        <f t="shared" si="9"/>
        <v/>
      </c>
      <c r="AC31" s="495"/>
      <c r="AD31" s="479"/>
      <c r="AE31" s="493" t="str">
        <f t="shared" si="10"/>
        <v/>
      </c>
      <c r="AF31" s="493"/>
      <c r="AG31" s="493" t="str">
        <f t="shared" si="11"/>
        <v/>
      </c>
      <c r="AH31" s="492" t="str">
        <f t="shared" si="1"/>
        <v/>
      </c>
      <c r="AI31" s="493" t="str">
        <f>IF($AH31="","",IF(OR($O31="",$M31=""),"",IF($P31="サブ",VLOOKUP($O31,単価表!$A$34:$C$38,MATCH($M31,単価表!$A$34:$C$34,0),0)/2,VLOOKUP($O31,単価表!$A$34:$C$38,MATCH($M31,単価表!$A$34:$C$34,0),0))))</f>
        <v/>
      </c>
      <c r="AJ31" s="493" t="str">
        <f t="shared" si="2"/>
        <v/>
      </c>
      <c r="AK31" s="492" t="str">
        <f t="shared" si="3"/>
        <v/>
      </c>
      <c r="AL31" s="493" t="str">
        <f>IF($AK31="","",IF(OR($O31="",$M31=""),"",VLOOKUP($O31,単価表!$A$34:$C$38,MATCH($M31,単価表!$A$34:$C$34,0),0)/2))</f>
        <v/>
      </c>
      <c r="AM31" s="493" t="str">
        <f t="shared" si="4"/>
        <v/>
      </c>
      <c r="AN31" s="489"/>
      <c r="AO31" s="489"/>
    </row>
    <row r="32" spans="4:41" ht="27.75" customHeight="1">
      <c r="D32" s="689"/>
      <c r="E32" s="476"/>
      <c r="F32" s="477" t="s">
        <v>258</v>
      </c>
      <c r="G32" s="478"/>
      <c r="H32" s="479"/>
      <c r="I32" s="818"/>
      <c r="J32" s="818"/>
      <c r="K32" s="489"/>
      <c r="L32" s="489"/>
      <c r="M32" s="479"/>
      <c r="N32" s="481"/>
      <c r="O32" s="490"/>
      <c r="P32" s="490"/>
      <c r="Q32" s="491"/>
      <c r="R32" s="497" t="str">
        <f t="shared" si="5"/>
        <v/>
      </c>
      <c r="S32" s="493" t="str">
        <f>IF($R32="","",IF(OR($O32="",$M32=""),"",IF($P32="サブ",VLOOKUP($O32,単価表!$A$5:$C$14,MATCH($M32,単価表!$A$5:$C$5,0),0)/2,VLOOKUP($O32,単価表!$A$5:$C$14,MATCH($M32,単価表!$A$5:$C$5,0),0))))</f>
        <v/>
      </c>
      <c r="T32" s="493" t="str">
        <f t="shared" si="6"/>
        <v/>
      </c>
      <c r="U32" s="497" t="str">
        <f t="shared" si="0"/>
        <v/>
      </c>
      <c r="V32" s="493" t="str">
        <f>IF($U32="","",IF(OR($M32="",$O32=""),"",VLOOKUP($O32,単価表!$A$5:$C$11,MATCH($M32,単価表!$A$5:$C$5,0),0)/2))</f>
        <v/>
      </c>
      <c r="W32" s="493" t="str">
        <f t="shared" si="7"/>
        <v/>
      </c>
      <c r="X32" s="481"/>
      <c r="Y32" s="494"/>
      <c r="Z32" s="479"/>
      <c r="AA32" s="493" t="str">
        <f t="shared" si="8"/>
        <v/>
      </c>
      <c r="AB32" s="493" t="str">
        <f t="shared" si="9"/>
        <v/>
      </c>
      <c r="AC32" s="495"/>
      <c r="AD32" s="479"/>
      <c r="AE32" s="493" t="str">
        <f t="shared" si="10"/>
        <v/>
      </c>
      <c r="AF32" s="493"/>
      <c r="AG32" s="493" t="str">
        <f t="shared" si="11"/>
        <v/>
      </c>
      <c r="AH32" s="497" t="str">
        <f t="shared" si="1"/>
        <v/>
      </c>
      <c r="AI32" s="493" t="str">
        <f>IF($AH32="","",IF(OR($O32="",$M32=""),"",IF($P32="サブ",VLOOKUP($O32,単価表!$A$34:$C$38,MATCH($M32,単価表!$A$34:$C$34,0),0)/2,VLOOKUP($O32,単価表!$A$34:$C$38,MATCH($M32,単価表!$A$34:$C$34,0),0))))</f>
        <v/>
      </c>
      <c r="AJ32" s="493" t="str">
        <f t="shared" si="2"/>
        <v/>
      </c>
      <c r="AK32" s="497" t="str">
        <f t="shared" si="3"/>
        <v/>
      </c>
      <c r="AL32" s="493" t="str">
        <f>IF($AK32="","",IF(OR($O32="",$M32=""),"",VLOOKUP($O32,単価表!$A$34:$C$38,MATCH($M32,単価表!$A$34:$C$34,0),0)/2))</f>
        <v/>
      </c>
      <c r="AM32" s="493" t="str">
        <f t="shared" si="4"/>
        <v/>
      </c>
      <c r="AN32" s="489"/>
      <c r="AO32" s="489"/>
    </row>
    <row r="33" spans="4:41" ht="27.75" customHeight="1">
      <c r="D33" s="689"/>
      <c r="E33" s="476"/>
      <c r="F33" s="477" t="s">
        <v>258</v>
      </c>
      <c r="G33" s="478"/>
      <c r="H33" s="479"/>
      <c r="I33" s="818"/>
      <c r="J33" s="818"/>
      <c r="K33" s="489"/>
      <c r="L33" s="489"/>
      <c r="M33" s="480"/>
      <c r="N33" s="481"/>
      <c r="O33" s="490"/>
      <c r="P33" s="490"/>
      <c r="Q33" s="491"/>
      <c r="R33" s="492" t="str">
        <f t="shared" si="5"/>
        <v/>
      </c>
      <c r="S33" s="493" t="str">
        <f>IF($R33="","",IF(OR($O33="",$M33=""),"",IF($P33="サブ",VLOOKUP($O33,単価表!$A$5:$C$14,MATCH($M33,単価表!$A$5:$C$5,0),0)/2,VLOOKUP($O33,単価表!$A$5:$C$14,MATCH($M33,単価表!$A$5:$C$5,0),0))))</f>
        <v/>
      </c>
      <c r="T33" s="493" t="str">
        <f t="shared" si="6"/>
        <v/>
      </c>
      <c r="U33" s="492" t="str">
        <f t="shared" si="0"/>
        <v/>
      </c>
      <c r="V33" s="493" t="str">
        <f>IF($U33="","",IF(OR($M33="",$O33=""),"",VLOOKUP($O33,単価表!$A$5:$C$11,MATCH($M33,単価表!$A$5:$C$5,0),0)/2))</f>
        <v/>
      </c>
      <c r="W33" s="493" t="str">
        <f t="shared" si="7"/>
        <v/>
      </c>
      <c r="X33" s="481"/>
      <c r="Y33" s="494"/>
      <c r="Z33" s="480"/>
      <c r="AA33" s="493" t="str">
        <f t="shared" si="8"/>
        <v/>
      </c>
      <c r="AB33" s="493" t="str">
        <f t="shared" si="9"/>
        <v/>
      </c>
      <c r="AC33" s="495"/>
      <c r="AD33" s="479"/>
      <c r="AE33" s="493" t="str">
        <f t="shared" si="10"/>
        <v/>
      </c>
      <c r="AF33" s="493"/>
      <c r="AG33" s="493" t="str">
        <f t="shared" si="11"/>
        <v/>
      </c>
      <c r="AH33" s="492" t="str">
        <f t="shared" si="1"/>
        <v/>
      </c>
      <c r="AI33" s="493" t="str">
        <f>IF($AH33="","",IF(OR($O33="",$M33=""),"",IF($P33="サブ",VLOOKUP($O33,単価表!$A$34:$C$38,MATCH($M33,単価表!$A$34:$C$34,0),0)/2,VLOOKUP($O33,単価表!$A$34:$C$38,MATCH($M33,単価表!$A$34:$C$34,0),0))))</f>
        <v/>
      </c>
      <c r="AJ33" s="493" t="str">
        <f t="shared" si="2"/>
        <v/>
      </c>
      <c r="AK33" s="492" t="str">
        <f t="shared" si="3"/>
        <v/>
      </c>
      <c r="AL33" s="493" t="str">
        <f>IF($AK33="","",IF(OR($O33="",$M33=""),"",VLOOKUP($O33,単価表!$A$34:$C$38,MATCH($M33,単価表!$A$34:$C$34,0),0)/2))</f>
        <v/>
      </c>
      <c r="AM33" s="493" t="str">
        <f t="shared" si="4"/>
        <v/>
      </c>
      <c r="AN33" s="489"/>
      <c r="AO33" s="489"/>
    </row>
    <row r="34" spans="4:41" ht="27.75" customHeight="1">
      <c r="D34" s="689"/>
      <c r="E34" s="476"/>
      <c r="F34" s="477" t="s">
        <v>258</v>
      </c>
      <c r="G34" s="478"/>
      <c r="H34" s="479"/>
      <c r="I34" s="818"/>
      <c r="J34" s="818"/>
      <c r="K34" s="489"/>
      <c r="L34" s="489"/>
      <c r="M34" s="479"/>
      <c r="N34" s="481"/>
      <c r="O34" s="490"/>
      <c r="P34" s="490"/>
      <c r="Q34" s="491"/>
      <c r="R34" s="497" t="str">
        <f t="shared" si="5"/>
        <v/>
      </c>
      <c r="S34" s="493" t="str">
        <f>IF($R34="","",IF(OR($O34="",$M34=""),"",IF($P34="サブ",VLOOKUP($O34,単価表!$A$5:$C$14,MATCH($M34,単価表!$A$5:$C$5,0),0)/2,VLOOKUP($O34,単価表!$A$5:$C$14,MATCH($M34,単価表!$A$5:$C$5,0),0))))</f>
        <v/>
      </c>
      <c r="T34" s="493" t="str">
        <f t="shared" si="6"/>
        <v/>
      </c>
      <c r="U34" s="497" t="str">
        <f t="shared" si="0"/>
        <v/>
      </c>
      <c r="V34" s="493" t="str">
        <f>IF($U34="","",IF(OR($M34="",$O34=""),"",VLOOKUP($O34,単価表!$A$5:$C$11,MATCH($M34,単価表!$A$5:$C$5,0),0)/2))</f>
        <v/>
      </c>
      <c r="W34" s="493" t="str">
        <f t="shared" si="7"/>
        <v/>
      </c>
      <c r="X34" s="481"/>
      <c r="Y34" s="494"/>
      <c r="Z34" s="479"/>
      <c r="AA34" s="493" t="str">
        <f t="shared" si="8"/>
        <v/>
      </c>
      <c r="AB34" s="493" t="str">
        <f t="shared" si="9"/>
        <v/>
      </c>
      <c r="AC34" s="495"/>
      <c r="AD34" s="479"/>
      <c r="AE34" s="493" t="str">
        <f t="shared" si="10"/>
        <v/>
      </c>
      <c r="AF34" s="493"/>
      <c r="AG34" s="493" t="str">
        <f t="shared" si="11"/>
        <v/>
      </c>
      <c r="AH34" s="497" t="str">
        <f t="shared" si="1"/>
        <v/>
      </c>
      <c r="AI34" s="493" t="str">
        <f>IF($AH34="","",IF(OR($O34="",$M34=""),"",IF($P34="サブ",VLOOKUP($O34,単価表!$A$34:$C$38,MATCH($M34,単価表!$A$34:$C$34,0),0)/2,VLOOKUP($O34,単価表!$A$34:$C$38,MATCH($M34,単価表!$A$34:$C$34,0),0))))</f>
        <v/>
      </c>
      <c r="AJ34" s="493" t="str">
        <f t="shared" si="2"/>
        <v/>
      </c>
      <c r="AK34" s="497" t="str">
        <f t="shared" si="3"/>
        <v/>
      </c>
      <c r="AL34" s="493" t="str">
        <f>IF($AK34="","",IF(OR($O34="",$M34=""),"",VLOOKUP($O34,単価表!$A$34:$C$38,MATCH($M34,単価表!$A$34:$C$34,0),0)/2))</f>
        <v/>
      </c>
      <c r="AM34" s="493" t="str">
        <f t="shared" si="4"/>
        <v/>
      </c>
      <c r="AN34" s="489"/>
      <c r="AO34" s="489"/>
    </row>
    <row r="35" spans="4:41" ht="27.75" customHeight="1">
      <c r="D35" s="689"/>
      <c r="E35" s="476"/>
      <c r="F35" s="477" t="s">
        <v>258</v>
      </c>
      <c r="G35" s="478"/>
      <c r="H35" s="479"/>
      <c r="I35" s="818"/>
      <c r="J35" s="818"/>
      <c r="K35" s="489"/>
      <c r="L35" s="489"/>
      <c r="M35" s="480"/>
      <c r="N35" s="481"/>
      <c r="O35" s="490"/>
      <c r="P35" s="490"/>
      <c r="Q35" s="491"/>
      <c r="R35" s="492" t="str">
        <f t="shared" si="5"/>
        <v/>
      </c>
      <c r="S35" s="493" t="str">
        <f>IF($R35="","",IF(OR($O35="",$M35=""),"",IF($P35="サブ",VLOOKUP($O35,単価表!$A$5:$C$14,MATCH($M35,単価表!$A$5:$C$5,0),0)/2,VLOOKUP($O35,単価表!$A$5:$C$14,MATCH($M35,単価表!$A$5:$C$5,0),0))))</f>
        <v/>
      </c>
      <c r="T35" s="493" t="str">
        <f t="shared" si="6"/>
        <v/>
      </c>
      <c r="U35" s="492" t="str">
        <f t="shared" si="0"/>
        <v/>
      </c>
      <c r="V35" s="493" t="str">
        <f>IF($U35="","",IF(OR($M35="",$O35=""),"",VLOOKUP($O35,単価表!$A$5:$C$11,MATCH($M35,単価表!$A$5:$C$5,0),0)/2))</f>
        <v/>
      </c>
      <c r="W35" s="493" t="str">
        <f t="shared" si="7"/>
        <v/>
      </c>
      <c r="X35" s="481"/>
      <c r="Y35" s="494"/>
      <c r="Z35" s="480"/>
      <c r="AA35" s="493" t="str">
        <f t="shared" si="8"/>
        <v/>
      </c>
      <c r="AB35" s="493" t="str">
        <f t="shared" si="9"/>
        <v/>
      </c>
      <c r="AC35" s="495"/>
      <c r="AD35" s="479"/>
      <c r="AE35" s="493" t="str">
        <f t="shared" si="10"/>
        <v/>
      </c>
      <c r="AF35" s="493"/>
      <c r="AG35" s="493" t="str">
        <f t="shared" si="11"/>
        <v/>
      </c>
      <c r="AH35" s="492" t="str">
        <f t="shared" si="1"/>
        <v/>
      </c>
      <c r="AI35" s="493" t="str">
        <f>IF($AH35="","",IF(OR($O35="",$M35=""),"",IF($P35="サブ",VLOOKUP($O35,単価表!$A$34:$C$38,MATCH($M35,単価表!$A$34:$C$34,0),0)/2,VLOOKUP($O35,単価表!$A$34:$C$38,MATCH($M35,単価表!$A$34:$C$34,0),0))))</f>
        <v/>
      </c>
      <c r="AJ35" s="493" t="str">
        <f t="shared" si="2"/>
        <v/>
      </c>
      <c r="AK35" s="492" t="str">
        <f t="shared" si="3"/>
        <v/>
      </c>
      <c r="AL35" s="493" t="str">
        <f>IF($AK35="","",IF(OR($O35="",$M35=""),"",VLOOKUP($O35,単価表!$A$34:$C$38,MATCH($M35,単価表!$A$34:$C$34,0),0)/2))</f>
        <v/>
      </c>
      <c r="AM35" s="493" t="str">
        <f t="shared" si="4"/>
        <v/>
      </c>
      <c r="AN35" s="489"/>
      <c r="AO35" s="489"/>
    </row>
    <row r="36" spans="4:41" ht="27.75" customHeight="1">
      <c r="D36" s="689"/>
      <c r="E36" s="476"/>
      <c r="F36" s="477" t="s">
        <v>258</v>
      </c>
      <c r="G36" s="478"/>
      <c r="H36" s="479"/>
      <c r="I36" s="818"/>
      <c r="J36" s="818"/>
      <c r="K36" s="489"/>
      <c r="L36" s="489"/>
      <c r="M36" s="479"/>
      <c r="N36" s="481"/>
      <c r="O36" s="490"/>
      <c r="P36" s="490"/>
      <c r="Q36" s="491"/>
      <c r="R36" s="497" t="str">
        <f t="shared" si="5"/>
        <v/>
      </c>
      <c r="S36" s="493" t="str">
        <f>IF($R36="","",IF(OR($O36="",$M36=""),"",IF($P36="サブ",VLOOKUP($O36,単価表!$A$5:$C$14,MATCH($M36,単価表!$A$5:$C$5,0),0)/2,VLOOKUP($O36,単価表!$A$5:$C$14,MATCH($M36,単価表!$A$5:$C$5,0),0))))</f>
        <v/>
      </c>
      <c r="T36" s="493" t="str">
        <f t="shared" si="6"/>
        <v/>
      </c>
      <c r="U36" s="497" t="str">
        <f t="shared" si="0"/>
        <v/>
      </c>
      <c r="V36" s="493" t="str">
        <f>IF($U36="","",IF(OR($M36="",$O36=""),"",VLOOKUP($O36,単価表!$A$5:$C$11,MATCH($M36,単価表!$A$5:$C$5,0),0)/2))</f>
        <v/>
      </c>
      <c r="W36" s="493" t="str">
        <f t="shared" si="7"/>
        <v/>
      </c>
      <c r="X36" s="481"/>
      <c r="Y36" s="494"/>
      <c r="Z36" s="479"/>
      <c r="AA36" s="493" t="str">
        <f t="shared" si="8"/>
        <v/>
      </c>
      <c r="AB36" s="493" t="str">
        <f t="shared" si="9"/>
        <v/>
      </c>
      <c r="AC36" s="495"/>
      <c r="AD36" s="479"/>
      <c r="AE36" s="493" t="str">
        <f t="shared" si="10"/>
        <v/>
      </c>
      <c r="AF36" s="493"/>
      <c r="AG36" s="493" t="str">
        <f t="shared" si="11"/>
        <v/>
      </c>
      <c r="AH36" s="497" t="str">
        <f t="shared" si="1"/>
        <v/>
      </c>
      <c r="AI36" s="493" t="str">
        <f>IF($AH36="","",IF(OR($O36="",$M36=""),"",IF($P36="サブ",VLOOKUP($O36,単価表!$A$34:$C$38,MATCH($M36,単価表!$A$34:$C$34,0),0)/2,VLOOKUP($O36,単価表!$A$34:$C$38,MATCH($M36,単価表!$A$34:$C$34,0),0))))</f>
        <v/>
      </c>
      <c r="AJ36" s="493" t="str">
        <f t="shared" si="2"/>
        <v/>
      </c>
      <c r="AK36" s="497" t="str">
        <f t="shared" si="3"/>
        <v/>
      </c>
      <c r="AL36" s="493" t="str">
        <f>IF($AK36="","",IF(OR($O36="",$M36=""),"",VLOOKUP($O36,単価表!$A$34:$C$38,MATCH($M36,単価表!$A$34:$C$34,0),0)/2))</f>
        <v/>
      </c>
      <c r="AM36" s="493" t="str">
        <f t="shared" si="4"/>
        <v/>
      </c>
      <c r="AN36" s="489"/>
      <c r="AO36" s="489"/>
    </row>
    <row r="37" spans="4:41" ht="27.75" customHeight="1">
      <c r="D37" s="689"/>
      <c r="E37" s="476"/>
      <c r="F37" s="477" t="s">
        <v>258</v>
      </c>
      <c r="G37" s="478"/>
      <c r="H37" s="479"/>
      <c r="I37" s="818"/>
      <c r="J37" s="818"/>
      <c r="K37" s="489"/>
      <c r="L37" s="489"/>
      <c r="M37" s="480"/>
      <c r="N37" s="481"/>
      <c r="O37" s="490"/>
      <c r="P37" s="490"/>
      <c r="Q37" s="491"/>
      <c r="R37" s="492" t="str">
        <f t="shared" si="5"/>
        <v/>
      </c>
      <c r="S37" s="493" t="str">
        <f>IF($R37="","",IF(OR($O37="",$M37=""),"",IF($P37="サブ",VLOOKUP($O37,単価表!$A$5:$C$14,MATCH($M37,単価表!$A$5:$C$5,0),0)/2,VLOOKUP($O37,単価表!$A$5:$C$14,MATCH($M37,単価表!$A$5:$C$5,0),0))))</f>
        <v/>
      </c>
      <c r="T37" s="493" t="str">
        <f t="shared" si="6"/>
        <v/>
      </c>
      <c r="U37" s="492" t="str">
        <f t="shared" si="0"/>
        <v/>
      </c>
      <c r="V37" s="493" t="str">
        <f>IF($U37="","",IF(OR($M37="",$O37=""),"",VLOOKUP($O37,単価表!$A$5:$C$11,MATCH($M37,単価表!$A$5:$C$5,0),0)/2))</f>
        <v/>
      </c>
      <c r="W37" s="493" t="str">
        <f t="shared" si="7"/>
        <v/>
      </c>
      <c r="X37" s="481"/>
      <c r="Y37" s="494"/>
      <c r="Z37" s="480"/>
      <c r="AA37" s="493" t="str">
        <f t="shared" si="8"/>
        <v/>
      </c>
      <c r="AB37" s="493" t="str">
        <f t="shared" si="9"/>
        <v/>
      </c>
      <c r="AC37" s="495"/>
      <c r="AD37" s="479"/>
      <c r="AE37" s="493" t="str">
        <f t="shared" si="10"/>
        <v/>
      </c>
      <c r="AF37" s="493"/>
      <c r="AG37" s="493" t="str">
        <f t="shared" si="11"/>
        <v/>
      </c>
      <c r="AH37" s="492" t="str">
        <f t="shared" si="1"/>
        <v/>
      </c>
      <c r="AI37" s="493" t="str">
        <f>IF($AH37="","",IF(OR($O37="",$M37=""),"",IF($P37="サブ",VLOOKUP($O37,単価表!$A$34:$C$38,MATCH($M37,単価表!$A$34:$C$34,0),0)/2,VLOOKUP($O37,単価表!$A$34:$C$38,MATCH($M37,単価表!$A$34:$C$34,0),0))))</f>
        <v/>
      </c>
      <c r="AJ37" s="493" t="str">
        <f t="shared" si="2"/>
        <v/>
      </c>
      <c r="AK37" s="492" t="str">
        <f t="shared" si="3"/>
        <v/>
      </c>
      <c r="AL37" s="493" t="str">
        <f>IF($AK37="","",IF(OR($O37="",$M37=""),"",VLOOKUP($O37,単価表!$A$34:$C$38,MATCH($M37,単価表!$A$34:$C$34,0),0)/2))</f>
        <v/>
      </c>
      <c r="AM37" s="493" t="str">
        <f t="shared" si="4"/>
        <v/>
      </c>
      <c r="AN37" s="489"/>
      <c r="AO37" s="489"/>
    </row>
    <row r="38" spans="4:41" ht="27.75" customHeight="1">
      <c r="D38" s="689"/>
      <c r="E38" s="476"/>
      <c r="F38" s="477" t="s">
        <v>258</v>
      </c>
      <c r="G38" s="478"/>
      <c r="H38" s="479"/>
      <c r="I38" s="818"/>
      <c r="J38" s="818"/>
      <c r="K38" s="489"/>
      <c r="L38" s="489"/>
      <c r="M38" s="479"/>
      <c r="N38" s="481"/>
      <c r="O38" s="490"/>
      <c r="P38" s="490"/>
      <c r="Q38" s="491"/>
      <c r="R38" s="497" t="str">
        <f t="shared" si="5"/>
        <v/>
      </c>
      <c r="S38" s="493" t="str">
        <f>IF($R38="","",IF(OR($O38="",$M38=""),"",IF($P38="サブ",VLOOKUP($O38,単価表!$A$5:$C$14,MATCH($M38,単価表!$A$5:$C$5,0),0)/2,VLOOKUP($O38,単価表!$A$5:$C$14,MATCH($M38,単価表!$A$5:$C$5,0),0))))</f>
        <v/>
      </c>
      <c r="T38" s="493" t="str">
        <f t="shared" si="6"/>
        <v/>
      </c>
      <c r="U38" s="497" t="str">
        <f t="shared" si="0"/>
        <v/>
      </c>
      <c r="V38" s="493" t="str">
        <f>IF($U38="","",IF(OR($M38="",$O38=""),"",VLOOKUP($O38,単価表!$A$5:$C$11,MATCH($M38,単価表!$A$5:$C$5,0),0)/2))</f>
        <v/>
      </c>
      <c r="W38" s="493" t="str">
        <f t="shared" si="7"/>
        <v/>
      </c>
      <c r="X38" s="481"/>
      <c r="Y38" s="494"/>
      <c r="Z38" s="479"/>
      <c r="AA38" s="493" t="str">
        <f t="shared" si="8"/>
        <v/>
      </c>
      <c r="AB38" s="493" t="str">
        <f t="shared" si="9"/>
        <v/>
      </c>
      <c r="AC38" s="495"/>
      <c r="AD38" s="479"/>
      <c r="AE38" s="493" t="str">
        <f t="shared" si="10"/>
        <v/>
      </c>
      <c r="AF38" s="493"/>
      <c r="AG38" s="493" t="str">
        <f t="shared" si="11"/>
        <v/>
      </c>
      <c r="AH38" s="497" t="str">
        <f t="shared" si="1"/>
        <v/>
      </c>
      <c r="AI38" s="493" t="str">
        <f>IF($AH38="","",IF(OR($O38="",$M38=""),"",IF($P38="サブ",VLOOKUP($O38,単価表!$A$34:$C$38,MATCH($M38,単価表!$A$34:$C$34,0),0)/2,VLOOKUP($O38,単価表!$A$34:$C$38,MATCH($M38,単価表!$A$34:$C$34,0),0))))</f>
        <v/>
      </c>
      <c r="AJ38" s="493" t="str">
        <f t="shared" si="2"/>
        <v/>
      </c>
      <c r="AK38" s="497" t="str">
        <f t="shared" si="3"/>
        <v/>
      </c>
      <c r="AL38" s="493" t="str">
        <f>IF($AK38="","",IF(OR($O38="",$M38=""),"",VLOOKUP($O38,単価表!$A$34:$C$38,MATCH($M38,単価表!$A$34:$C$34,0),0)/2))</f>
        <v/>
      </c>
      <c r="AM38" s="493" t="str">
        <f t="shared" si="4"/>
        <v/>
      </c>
      <c r="AN38" s="489"/>
      <c r="AO38" s="489"/>
    </row>
    <row r="39" spans="4:41" ht="27.75" customHeight="1">
      <c r="D39" s="689"/>
      <c r="E39" s="476"/>
      <c r="F39" s="477" t="s">
        <v>258</v>
      </c>
      <c r="G39" s="478"/>
      <c r="H39" s="479"/>
      <c r="I39" s="818"/>
      <c r="J39" s="818"/>
      <c r="K39" s="489"/>
      <c r="L39" s="489"/>
      <c r="M39" s="480"/>
      <c r="N39" s="481"/>
      <c r="O39" s="490"/>
      <c r="P39" s="490"/>
      <c r="Q39" s="491"/>
      <c r="R39" s="492" t="str">
        <f t="shared" si="5"/>
        <v/>
      </c>
      <c r="S39" s="493" t="str">
        <f>IF($R39="","",IF(OR($O39="",$M39=""),"",IF($P39="サブ",VLOOKUP($O39,単価表!$A$5:$C$14,MATCH($M39,単価表!$A$5:$C$5,0),0)/2,VLOOKUP($O39,単価表!$A$5:$C$14,MATCH($M39,単価表!$A$5:$C$5,0),0))))</f>
        <v/>
      </c>
      <c r="T39" s="493" t="str">
        <f t="shared" si="6"/>
        <v/>
      </c>
      <c r="U39" s="492" t="str">
        <f t="shared" si="0"/>
        <v/>
      </c>
      <c r="V39" s="493" t="str">
        <f>IF($U39="","",IF(OR($M39="",$O39=""),"",VLOOKUP($O39,単価表!$A$5:$C$11,MATCH($M39,単価表!$A$5:$C$5,0),0)/2))</f>
        <v/>
      </c>
      <c r="W39" s="493" t="str">
        <f t="shared" si="7"/>
        <v/>
      </c>
      <c r="X39" s="481"/>
      <c r="Y39" s="494"/>
      <c r="Z39" s="480"/>
      <c r="AA39" s="493" t="str">
        <f t="shared" si="8"/>
        <v/>
      </c>
      <c r="AB39" s="493" t="str">
        <f t="shared" si="9"/>
        <v/>
      </c>
      <c r="AC39" s="495"/>
      <c r="AD39" s="479"/>
      <c r="AE39" s="493" t="str">
        <f t="shared" si="10"/>
        <v/>
      </c>
      <c r="AF39" s="493"/>
      <c r="AG39" s="493" t="str">
        <f t="shared" si="11"/>
        <v/>
      </c>
      <c r="AH39" s="492" t="str">
        <f t="shared" si="1"/>
        <v/>
      </c>
      <c r="AI39" s="493" t="str">
        <f>IF($AH39="","",IF(OR($O39="",$M39=""),"",IF($P39="サブ",VLOOKUP($O39,単価表!$A$34:$C$38,MATCH($M39,単価表!$A$34:$C$34,0),0)/2,VLOOKUP($O39,単価表!$A$34:$C$38,MATCH($M39,単価表!$A$34:$C$34,0),0))))</f>
        <v/>
      </c>
      <c r="AJ39" s="493" t="str">
        <f t="shared" ref="AJ39:AJ70" si="12">IF($AH39="","",IF($M39="","",(AH39*AI39)))</f>
        <v/>
      </c>
      <c r="AK39" s="492" t="str">
        <f t="shared" si="3"/>
        <v/>
      </c>
      <c r="AL39" s="493" t="str">
        <f>IF($AK39="","",IF(OR($O39="",$M39=""),"",VLOOKUP($O39,単価表!$A$34:$C$38,MATCH($M39,単価表!$A$34:$C$34,0),0)/2))</f>
        <v/>
      </c>
      <c r="AM39" s="493" t="str">
        <f t="shared" ref="AM39:AM70" si="13">IF($AK39="","",IF($M39="","",(AK39*AL39)))</f>
        <v/>
      </c>
      <c r="AN39" s="489"/>
      <c r="AO39" s="489"/>
    </row>
    <row r="40" spans="4:41" ht="27.75" customHeight="1">
      <c r="D40" s="689"/>
      <c r="E40" s="476"/>
      <c r="F40" s="477" t="s">
        <v>258</v>
      </c>
      <c r="G40" s="478"/>
      <c r="H40" s="479"/>
      <c r="I40" s="818"/>
      <c r="J40" s="818"/>
      <c r="K40" s="489"/>
      <c r="L40" s="489"/>
      <c r="M40" s="479"/>
      <c r="N40" s="481"/>
      <c r="O40" s="490"/>
      <c r="P40" s="490"/>
      <c r="Q40" s="491"/>
      <c r="R40" s="497" t="str">
        <f t="shared" si="5"/>
        <v/>
      </c>
      <c r="S40" s="493" t="str">
        <f>IF($R40="","",IF(OR($O40="",$M40=""),"",IF($P40="サブ",VLOOKUP($O40,単価表!$A$5:$C$14,MATCH($M40,単価表!$A$5:$C$5,0),0)/2,VLOOKUP($O40,単価表!$A$5:$C$14,MATCH($M40,単価表!$A$5:$C$5,0),0))))</f>
        <v/>
      </c>
      <c r="T40" s="493" t="str">
        <f t="shared" si="6"/>
        <v/>
      </c>
      <c r="U40" s="497" t="str">
        <f t="shared" si="0"/>
        <v/>
      </c>
      <c r="V40" s="493" t="str">
        <f>IF($U40="","",IF(OR($M40="",$O40=""),"",VLOOKUP($O40,単価表!$A$5:$C$11,MATCH($M40,単価表!$A$5:$C$5,0),0)/2))</f>
        <v/>
      </c>
      <c r="W40" s="493" t="str">
        <f t="shared" si="7"/>
        <v/>
      </c>
      <c r="X40" s="481"/>
      <c r="Y40" s="494"/>
      <c r="Z40" s="479"/>
      <c r="AA40" s="493" t="str">
        <f t="shared" si="8"/>
        <v/>
      </c>
      <c r="AB40" s="493" t="str">
        <f t="shared" si="9"/>
        <v/>
      </c>
      <c r="AC40" s="495"/>
      <c r="AD40" s="479"/>
      <c r="AE40" s="493" t="str">
        <f t="shared" si="10"/>
        <v/>
      </c>
      <c r="AF40" s="493"/>
      <c r="AG40" s="493" t="str">
        <f t="shared" si="11"/>
        <v/>
      </c>
      <c r="AH40" s="497" t="str">
        <f t="shared" si="1"/>
        <v/>
      </c>
      <c r="AI40" s="493" t="str">
        <f>IF($AH40="","",IF(OR($O40="",$M40=""),"",IF($P40="サブ",VLOOKUP($O40,単価表!$A$34:$C$38,MATCH($M40,単価表!$A$34:$C$34,0),0)/2,VLOOKUP($O40,単価表!$A$34:$C$38,MATCH($M40,単価表!$A$34:$C$34,0),0))))</f>
        <v/>
      </c>
      <c r="AJ40" s="493" t="str">
        <f t="shared" si="12"/>
        <v/>
      </c>
      <c r="AK40" s="497" t="str">
        <f t="shared" si="3"/>
        <v/>
      </c>
      <c r="AL40" s="493" t="str">
        <f>IF($AK40="","",IF(OR($O40="",$M40=""),"",VLOOKUP($O40,単価表!$A$34:$C$38,MATCH($M40,単価表!$A$34:$C$34,0),0)/2))</f>
        <v/>
      </c>
      <c r="AM40" s="493" t="str">
        <f t="shared" si="13"/>
        <v/>
      </c>
      <c r="AN40" s="489"/>
      <c r="AO40" s="489"/>
    </row>
    <row r="41" spans="4:41" ht="27.75" customHeight="1">
      <c r="D41" s="689"/>
      <c r="E41" s="476"/>
      <c r="F41" s="477" t="s">
        <v>258</v>
      </c>
      <c r="G41" s="478"/>
      <c r="H41" s="479"/>
      <c r="I41" s="818"/>
      <c r="J41" s="818"/>
      <c r="K41" s="489"/>
      <c r="L41" s="489"/>
      <c r="M41" s="480"/>
      <c r="N41" s="481"/>
      <c r="O41" s="490"/>
      <c r="P41" s="490"/>
      <c r="Q41" s="491"/>
      <c r="R41" s="492" t="str">
        <f t="shared" si="5"/>
        <v/>
      </c>
      <c r="S41" s="493" t="str">
        <f>IF($R41="","",IF(OR($O41="",$M41=""),"",IF($P41="サブ",VLOOKUP($O41,単価表!$A$5:$C$14,MATCH($M41,単価表!$A$5:$C$5,0),0)/2,VLOOKUP($O41,単価表!$A$5:$C$14,MATCH($M41,単価表!$A$5:$C$5,0),0))))</f>
        <v/>
      </c>
      <c r="T41" s="493" t="str">
        <f t="shared" si="6"/>
        <v/>
      </c>
      <c r="U41" s="492" t="str">
        <f t="shared" si="0"/>
        <v/>
      </c>
      <c r="V41" s="493" t="str">
        <f>IF($U41="","",IF(OR($M41="",$O41=""),"",VLOOKUP($O41,単価表!$A$5:$C$11,MATCH($M41,単価表!$A$5:$C$5,0),0)/2))</f>
        <v/>
      </c>
      <c r="W41" s="493" t="str">
        <f t="shared" si="7"/>
        <v/>
      </c>
      <c r="X41" s="481"/>
      <c r="Y41" s="494"/>
      <c r="Z41" s="480"/>
      <c r="AA41" s="493" t="str">
        <f t="shared" si="8"/>
        <v/>
      </c>
      <c r="AB41" s="493" t="str">
        <f t="shared" si="9"/>
        <v/>
      </c>
      <c r="AC41" s="495"/>
      <c r="AD41" s="479"/>
      <c r="AE41" s="493" t="str">
        <f t="shared" si="10"/>
        <v/>
      </c>
      <c r="AF41" s="493"/>
      <c r="AG41" s="493" t="str">
        <f t="shared" si="11"/>
        <v/>
      </c>
      <c r="AH41" s="492" t="str">
        <f t="shared" si="1"/>
        <v/>
      </c>
      <c r="AI41" s="493" t="str">
        <f>IF($AH41="","",IF(OR($O41="",$M41=""),"",IF($P41="サブ",VLOOKUP($O41,単価表!$A$34:$C$38,MATCH($M41,単価表!$A$34:$C$34,0),0)/2,VLOOKUP($O41,単価表!$A$34:$C$38,MATCH($M41,単価表!$A$34:$C$34,0),0))))</f>
        <v/>
      </c>
      <c r="AJ41" s="493" t="str">
        <f t="shared" si="12"/>
        <v/>
      </c>
      <c r="AK41" s="492" t="str">
        <f t="shared" si="3"/>
        <v/>
      </c>
      <c r="AL41" s="493" t="str">
        <f>IF($AK41="","",IF(OR($O41="",$M41=""),"",VLOOKUP($O41,単価表!$A$34:$C$38,MATCH($M41,単価表!$A$34:$C$34,0),0)/2))</f>
        <v/>
      </c>
      <c r="AM41" s="493" t="str">
        <f t="shared" si="13"/>
        <v/>
      </c>
      <c r="AN41" s="489"/>
      <c r="AO41" s="489"/>
    </row>
    <row r="42" spans="4:41" ht="27.75" customHeight="1">
      <c r="D42" s="689"/>
      <c r="E42" s="476"/>
      <c r="F42" s="477" t="s">
        <v>258</v>
      </c>
      <c r="G42" s="478"/>
      <c r="H42" s="479"/>
      <c r="I42" s="818"/>
      <c r="J42" s="818"/>
      <c r="K42" s="489"/>
      <c r="L42" s="489"/>
      <c r="M42" s="479"/>
      <c r="N42" s="481"/>
      <c r="O42" s="490"/>
      <c r="P42" s="490"/>
      <c r="Q42" s="491"/>
      <c r="R42" s="497" t="str">
        <f t="shared" si="5"/>
        <v/>
      </c>
      <c r="S42" s="493" t="str">
        <f>IF($R42="","",IF(OR($O42="",$M42=""),"",IF($P42="サブ",VLOOKUP($O42,単価表!$A$5:$C$14,MATCH($M42,単価表!$A$5:$C$5,0),0)/2,VLOOKUP($O42,単価表!$A$5:$C$14,MATCH($M42,単価表!$A$5:$C$5,0),0))))</f>
        <v/>
      </c>
      <c r="T42" s="493" t="str">
        <f t="shared" si="6"/>
        <v/>
      </c>
      <c r="U42" s="497" t="str">
        <f t="shared" si="0"/>
        <v/>
      </c>
      <c r="V42" s="493" t="str">
        <f>IF($U42="","",IF(OR($M42="",$O42=""),"",VLOOKUP($O42,単価表!$A$5:$C$11,MATCH($M42,単価表!$A$5:$C$5,0),0)/2))</f>
        <v/>
      </c>
      <c r="W42" s="493" t="str">
        <f t="shared" si="7"/>
        <v/>
      </c>
      <c r="X42" s="481"/>
      <c r="Y42" s="494"/>
      <c r="Z42" s="479"/>
      <c r="AA42" s="493" t="str">
        <f t="shared" si="8"/>
        <v/>
      </c>
      <c r="AB42" s="493" t="str">
        <f t="shared" si="9"/>
        <v/>
      </c>
      <c r="AC42" s="495"/>
      <c r="AD42" s="479"/>
      <c r="AE42" s="493" t="str">
        <f t="shared" si="10"/>
        <v/>
      </c>
      <c r="AF42" s="493"/>
      <c r="AG42" s="493" t="str">
        <f t="shared" si="11"/>
        <v/>
      </c>
      <c r="AH42" s="497" t="str">
        <f t="shared" si="1"/>
        <v/>
      </c>
      <c r="AI42" s="493" t="str">
        <f>IF($AH42="","",IF(OR($O42="",$M42=""),"",IF($P42="サブ",VLOOKUP($O42,単価表!$A$34:$C$38,MATCH($M42,単価表!$A$34:$C$34,0),0)/2,VLOOKUP($O42,単価表!$A$34:$C$38,MATCH($M42,単価表!$A$34:$C$34,0),0))))</f>
        <v/>
      </c>
      <c r="AJ42" s="493" t="str">
        <f t="shared" si="12"/>
        <v/>
      </c>
      <c r="AK42" s="497" t="str">
        <f t="shared" si="3"/>
        <v/>
      </c>
      <c r="AL42" s="493" t="str">
        <f>IF($AK42="","",IF(OR($O42="",$M42=""),"",VLOOKUP($O42,単価表!$A$34:$C$38,MATCH($M42,単価表!$A$34:$C$34,0),0)/2))</f>
        <v/>
      </c>
      <c r="AM42" s="493" t="str">
        <f t="shared" si="13"/>
        <v/>
      </c>
      <c r="AN42" s="489"/>
      <c r="AO42" s="489"/>
    </row>
    <row r="43" spans="4:41" ht="27.75" customHeight="1">
      <c r="D43" s="689"/>
      <c r="E43" s="476"/>
      <c r="F43" s="477" t="s">
        <v>258</v>
      </c>
      <c r="G43" s="478"/>
      <c r="H43" s="479"/>
      <c r="I43" s="818"/>
      <c r="J43" s="818"/>
      <c r="K43" s="489"/>
      <c r="L43" s="489"/>
      <c r="M43" s="480"/>
      <c r="N43" s="481"/>
      <c r="O43" s="490"/>
      <c r="P43" s="490"/>
      <c r="Q43" s="491"/>
      <c r="R43" s="492" t="str">
        <f t="shared" si="5"/>
        <v/>
      </c>
      <c r="S43" s="493" t="str">
        <f>IF($R43="","",IF(OR($O43="",$M43=""),"",IF($P43="サブ",VLOOKUP($O43,単価表!$A$5:$C$14,MATCH($M43,単価表!$A$5:$C$5,0),0)/2,VLOOKUP($O43,単価表!$A$5:$C$14,MATCH($M43,単価表!$A$5:$C$5,0),0))))</f>
        <v/>
      </c>
      <c r="T43" s="493" t="str">
        <f t="shared" si="6"/>
        <v/>
      </c>
      <c r="U43" s="492" t="str">
        <f t="shared" si="0"/>
        <v/>
      </c>
      <c r="V43" s="493" t="str">
        <f>IF($U43="","",IF(OR($M43="",$O43=""),"",VLOOKUP($O43,単価表!$A$5:$C$11,MATCH($M43,単価表!$A$5:$C$5,0),0)/2))</f>
        <v/>
      </c>
      <c r="W43" s="493" t="str">
        <f t="shared" si="7"/>
        <v/>
      </c>
      <c r="X43" s="481"/>
      <c r="Y43" s="494"/>
      <c r="Z43" s="480"/>
      <c r="AA43" s="493" t="str">
        <f t="shared" si="8"/>
        <v/>
      </c>
      <c r="AB43" s="493" t="str">
        <f t="shared" si="9"/>
        <v/>
      </c>
      <c r="AC43" s="495"/>
      <c r="AD43" s="479"/>
      <c r="AE43" s="493" t="str">
        <f t="shared" si="10"/>
        <v/>
      </c>
      <c r="AF43" s="493"/>
      <c r="AG43" s="493" t="str">
        <f t="shared" si="11"/>
        <v/>
      </c>
      <c r="AH43" s="492" t="str">
        <f t="shared" si="1"/>
        <v/>
      </c>
      <c r="AI43" s="493" t="str">
        <f>IF($AH43="","",IF(OR($O43="",$M43=""),"",IF($P43="サブ",VLOOKUP($O43,単価表!$A$34:$C$38,MATCH($M43,単価表!$A$34:$C$34,0),0)/2,VLOOKUP($O43,単価表!$A$34:$C$38,MATCH($M43,単価表!$A$34:$C$34,0),0))))</f>
        <v/>
      </c>
      <c r="AJ43" s="493" t="str">
        <f t="shared" si="12"/>
        <v/>
      </c>
      <c r="AK43" s="492" t="str">
        <f t="shared" si="3"/>
        <v/>
      </c>
      <c r="AL43" s="493" t="str">
        <f>IF($AK43="","",IF(OR($O43="",$M43=""),"",VLOOKUP($O43,単価表!$A$34:$C$38,MATCH($M43,単価表!$A$34:$C$34,0),0)/2))</f>
        <v/>
      </c>
      <c r="AM43" s="493" t="str">
        <f t="shared" si="13"/>
        <v/>
      </c>
      <c r="AN43" s="489"/>
      <c r="AO43" s="489"/>
    </row>
    <row r="44" spans="4:41" ht="27.75" customHeight="1">
      <c r="D44" s="689"/>
      <c r="E44" s="476"/>
      <c r="F44" s="477" t="s">
        <v>258</v>
      </c>
      <c r="G44" s="478"/>
      <c r="H44" s="479"/>
      <c r="I44" s="818"/>
      <c r="J44" s="818"/>
      <c r="K44" s="489"/>
      <c r="L44" s="489"/>
      <c r="M44" s="479"/>
      <c r="N44" s="481"/>
      <c r="O44" s="490"/>
      <c r="P44" s="490"/>
      <c r="Q44" s="491"/>
      <c r="R44" s="497" t="str">
        <f t="shared" si="5"/>
        <v/>
      </c>
      <c r="S44" s="493" t="str">
        <f>IF($R44="","",IF(OR($O44="",$M44=""),"",IF($P44="サブ",VLOOKUP($O44,単価表!$A$5:$C$14,MATCH($M44,単価表!$A$5:$C$5,0),0)/2,VLOOKUP($O44,単価表!$A$5:$C$14,MATCH($M44,単価表!$A$5:$C$5,0),0))))</f>
        <v/>
      </c>
      <c r="T44" s="493" t="str">
        <f t="shared" si="6"/>
        <v/>
      </c>
      <c r="U44" s="497" t="str">
        <f t="shared" si="0"/>
        <v/>
      </c>
      <c r="V44" s="493" t="str">
        <f>IF($U44="","",IF(OR($M44="",$O44=""),"",VLOOKUP($O44,単価表!$A$5:$C$11,MATCH($M44,単価表!$A$5:$C$5,0),0)/2))</f>
        <v/>
      </c>
      <c r="W44" s="493" t="str">
        <f t="shared" si="7"/>
        <v/>
      </c>
      <c r="X44" s="481"/>
      <c r="Y44" s="494"/>
      <c r="Z44" s="479"/>
      <c r="AA44" s="493" t="str">
        <f t="shared" si="8"/>
        <v/>
      </c>
      <c r="AB44" s="493" t="str">
        <f t="shared" si="9"/>
        <v/>
      </c>
      <c r="AC44" s="495"/>
      <c r="AD44" s="479"/>
      <c r="AE44" s="493" t="str">
        <f t="shared" si="10"/>
        <v/>
      </c>
      <c r="AF44" s="493"/>
      <c r="AG44" s="493" t="str">
        <f t="shared" si="11"/>
        <v/>
      </c>
      <c r="AH44" s="497" t="str">
        <f t="shared" si="1"/>
        <v/>
      </c>
      <c r="AI44" s="493" t="str">
        <f>IF($AH44="","",IF(OR($O44="",$M44=""),"",IF($P44="サブ",VLOOKUP($O44,単価表!$A$34:$C$38,MATCH($M44,単価表!$A$34:$C$34,0),0)/2,VLOOKUP($O44,単価表!$A$34:$C$38,MATCH($M44,単価表!$A$34:$C$34,0),0))))</f>
        <v/>
      </c>
      <c r="AJ44" s="493" t="str">
        <f t="shared" si="12"/>
        <v/>
      </c>
      <c r="AK44" s="497" t="str">
        <f t="shared" si="3"/>
        <v/>
      </c>
      <c r="AL44" s="493" t="str">
        <f>IF($AK44="","",IF(OR($O44="",$M44=""),"",VLOOKUP($O44,単価表!$A$34:$C$38,MATCH($M44,単価表!$A$34:$C$34,0),0)/2))</f>
        <v/>
      </c>
      <c r="AM44" s="493" t="str">
        <f t="shared" si="13"/>
        <v/>
      </c>
      <c r="AN44" s="489"/>
      <c r="AO44" s="489"/>
    </row>
    <row r="45" spans="4:41" ht="27.75" customHeight="1">
      <c r="D45" s="689"/>
      <c r="E45" s="476"/>
      <c r="F45" s="477" t="s">
        <v>258</v>
      </c>
      <c r="G45" s="478"/>
      <c r="H45" s="479"/>
      <c r="I45" s="818"/>
      <c r="J45" s="818"/>
      <c r="K45" s="489"/>
      <c r="L45" s="489"/>
      <c r="M45" s="480"/>
      <c r="N45" s="481"/>
      <c r="O45" s="490"/>
      <c r="P45" s="490"/>
      <c r="Q45" s="491"/>
      <c r="R45" s="492" t="str">
        <f t="shared" si="5"/>
        <v/>
      </c>
      <c r="S45" s="493" t="str">
        <f>IF($R45="","",IF(OR($O45="",$M45=""),"",IF($P45="サブ",VLOOKUP($O45,単価表!$A$5:$C$14,MATCH($M45,単価表!$A$5:$C$5,0),0)/2,VLOOKUP($O45,単価表!$A$5:$C$14,MATCH($M45,単価表!$A$5:$C$5,0),0))))</f>
        <v/>
      </c>
      <c r="T45" s="493" t="str">
        <f t="shared" si="6"/>
        <v/>
      </c>
      <c r="U45" s="492" t="str">
        <f t="shared" si="0"/>
        <v/>
      </c>
      <c r="V45" s="493" t="str">
        <f>IF($U45="","",IF(OR($M45="",$O45=""),"",VLOOKUP($O45,単価表!$A$5:$C$11,MATCH($M45,単価表!$A$5:$C$5,0),0)/2))</f>
        <v/>
      </c>
      <c r="W45" s="493" t="str">
        <f t="shared" si="7"/>
        <v/>
      </c>
      <c r="X45" s="481"/>
      <c r="Y45" s="494"/>
      <c r="Z45" s="480"/>
      <c r="AA45" s="493" t="str">
        <f t="shared" si="8"/>
        <v/>
      </c>
      <c r="AB45" s="493" t="str">
        <f t="shared" si="9"/>
        <v/>
      </c>
      <c r="AC45" s="495"/>
      <c r="AD45" s="479"/>
      <c r="AE45" s="493" t="str">
        <f t="shared" si="10"/>
        <v/>
      </c>
      <c r="AF45" s="493"/>
      <c r="AG45" s="493" t="str">
        <f t="shared" si="11"/>
        <v/>
      </c>
      <c r="AH45" s="492" t="str">
        <f t="shared" si="1"/>
        <v/>
      </c>
      <c r="AI45" s="493" t="str">
        <f>IF($AH45="","",IF(OR($O45="",$M45=""),"",IF($P45="サブ",VLOOKUP($O45,単価表!$A$34:$C$38,MATCH($M45,単価表!$A$34:$C$34,0),0)/2,VLOOKUP($O45,単価表!$A$34:$C$38,MATCH($M45,単価表!$A$34:$C$34,0),0))))</f>
        <v/>
      </c>
      <c r="AJ45" s="493" t="str">
        <f t="shared" si="12"/>
        <v/>
      </c>
      <c r="AK45" s="492" t="str">
        <f t="shared" si="3"/>
        <v/>
      </c>
      <c r="AL45" s="493" t="str">
        <f>IF($AK45="","",IF(OR($O45="",$M45=""),"",VLOOKUP($O45,単価表!$A$34:$C$38,MATCH($M45,単価表!$A$34:$C$34,0),0)/2))</f>
        <v/>
      </c>
      <c r="AM45" s="493" t="str">
        <f t="shared" si="13"/>
        <v/>
      </c>
      <c r="AN45" s="489"/>
      <c r="AO45" s="489"/>
    </row>
    <row r="46" spans="4:41" ht="27.75" customHeight="1">
      <c r="D46" s="689"/>
      <c r="E46" s="476"/>
      <c r="F46" s="477" t="s">
        <v>258</v>
      </c>
      <c r="G46" s="478"/>
      <c r="H46" s="479"/>
      <c r="I46" s="818"/>
      <c r="J46" s="818"/>
      <c r="K46" s="489"/>
      <c r="L46" s="489"/>
      <c r="M46" s="479"/>
      <c r="N46" s="481"/>
      <c r="O46" s="490"/>
      <c r="P46" s="490"/>
      <c r="Q46" s="491"/>
      <c r="R46" s="497" t="str">
        <f t="shared" si="5"/>
        <v/>
      </c>
      <c r="S46" s="493" t="str">
        <f>IF($R46="","",IF(OR($O46="",$M46=""),"",IF($P46="サブ",VLOOKUP($O46,単価表!$A$5:$C$14,MATCH($M46,単価表!$A$5:$C$5,0),0)/2,VLOOKUP($O46,単価表!$A$5:$C$14,MATCH($M46,単価表!$A$5:$C$5,0),0))))</f>
        <v/>
      </c>
      <c r="T46" s="493" t="str">
        <f t="shared" si="6"/>
        <v/>
      </c>
      <c r="U46" s="497" t="str">
        <f t="shared" si="0"/>
        <v/>
      </c>
      <c r="V46" s="493" t="str">
        <f>IF($U46="","",IF(OR($M46="",$O46=""),"",VLOOKUP($O46,単価表!$A$5:$C$11,MATCH($M46,単価表!$A$5:$C$5,0),0)/2))</f>
        <v/>
      </c>
      <c r="W46" s="493" t="str">
        <f t="shared" si="7"/>
        <v/>
      </c>
      <c r="X46" s="481"/>
      <c r="Y46" s="494"/>
      <c r="Z46" s="479"/>
      <c r="AA46" s="493" t="str">
        <f t="shared" si="8"/>
        <v/>
      </c>
      <c r="AB46" s="493" t="str">
        <f t="shared" si="9"/>
        <v/>
      </c>
      <c r="AC46" s="495"/>
      <c r="AD46" s="479"/>
      <c r="AE46" s="493" t="str">
        <f t="shared" si="10"/>
        <v/>
      </c>
      <c r="AF46" s="493"/>
      <c r="AG46" s="493" t="str">
        <f t="shared" si="11"/>
        <v/>
      </c>
      <c r="AH46" s="497" t="str">
        <f t="shared" si="1"/>
        <v/>
      </c>
      <c r="AI46" s="493" t="str">
        <f>IF($AH46="","",IF(OR($O46="",$M46=""),"",IF($P46="サブ",VLOOKUP($O46,単価表!$A$34:$C$38,MATCH($M46,単価表!$A$34:$C$34,0),0)/2,VLOOKUP($O46,単価表!$A$34:$C$38,MATCH($M46,単価表!$A$34:$C$34,0),0))))</f>
        <v/>
      </c>
      <c r="AJ46" s="493" t="str">
        <f t="shared" si="12"/>
        <v/>
      </c>
      <c r="AK46" s="497" t="str">
        <f t="shared" si="3"/>
        <v/>
      </c>
      <c r="AL46" s="493" t="str">
        <f>IF($AK46="","",IF(OR($O46="",$M46=""),"",VLOOKUP($O46,単価表!$A$34:$C$38,MATCH($M46,単価表!$A$34:$C$34,0),0)/2))</f>
        <v/>
      </c>
      <c r="AM46" s="493" t="str">
        <f t="shared" si="13"/>
        <v/>
      </c>
      <c r="AN46" s="489"/>
      <c r="AO46" s="489"/>
    </row>
    <row r="47" spans="4:41" ht="27.75" customHeight="1">
      <c r="D47" s="689"/>
      <c r="E47" s="476"/>
      <c r="F47" s="477" t="s">
        <v>258</v>
      </c>
      <c r="G47" s="478"/>
      <c r="H47" s="479"/>
      <c r="I47" s="818"/>
      <c r="J47" s="818"/>
      <c r="K47" s="489"/>
      <c r="L47" s="489"/>
      <c r="M47" s="480"/>
      <c r="N47" s="481"/>
      <c r="O47" s="490"/>
      <c r="P47" s="490"/>
      <c r="Q47" s="491"/>
      <c r="R47" s="492" t="str">
        <f t="shared" si="5"/>
        <v/>
      </c>
      <c r="S47" s="493" t="str">
        <f>IF($R47="","",IF(OR($O47="",$M47=""),"",IF($P47="サブ",VLOOKUP($O47,単価表!$A$5:$C$14,MATCH($M47,単価表!$A$5:$C$5,0),0)/2,VLOOKUP($O47,単価表!$A$5:$C$14,MATCH($M47,単価表!$A$5:$C$5,0),0))))</f>
        <v/>
      </c>
      <c r="T47" s="493" t="str">
        <f t="shared" si="6"/>
        <v/>
      </c>
      <c r="U47" s="492" t="str">
        <f t="shared" si="0"/>
        <v/>
      </c>
      <c r="V47" s="493" t="str">
        <f>IF($U47="","",IF(OR($M47="",$O47=""),"",VLOOKUP($O47,単価表!$A$5:$C$11,MATCH($M47,単価表!$A$5:$C$5,0),0)/2))</f>
        <v/>
      </c>
      <c r="W47" s="493" t="str">
        <f t="shared" si="7"/>
        <v/>
      </c>
      <c r="X47" s="481"/>
      <c r="Y47" s="494"/>
      <c r="Z47" s="480"/>
      <c r="AA47" s="493" t="str">
        <f t="shared" si="8"/>
        <v/>
      </c>
      <c r="AB47" s="493" t="str">
        <f t="shared" si="9"/>
        <v/>
      </c>
      <c r="AC47" s="495"/>
      <c r="AD47" s="479"/>
      <c r="AE47" s="493" t="str">
        <f t="shared" si="10"/>
        <v/>
      </c>
      <c r="AF47" s="493"/>
      <c r="AG47" s="493" t="str">
        <f t="shared" si="11"/>
        <v/>
      </c>
      <c r="AH47" s="492" t="str">
        <f t="shared" si="1"/>
        <v/>
      </c>
      <c r="AI47" s="493" t="str">
        <f>IF($AH47="","",IF(OR($O47="",$M47=""),"",IF($P47="サブ",VLOOKUP($O47,単価表!$A$34:$C$38,MATCH($M47,単価表!$A$34:$C$34,0),0)/2,VLOOKUP($O47,単価表!$A$34:$C$38,MATCH($M47,単価表!$A$34:$C$34,0),0))))</f>
        <v/>
      </c>
      <c r="AJ47" s="493" t="str">
        <f t="shared" si="12"/>
        <v/>
      </c>
      <c r="AK47" s="492" t="str">
        <f t="shared" si="3"/>
        <v/>
      </c>
      <c r="AL47" s="493" t="str">
        <f>IF($AK47="","",IF(OR($O47="",$M47=""),"",VLOOKUP($O47,単価表!$A$34:$C$38,MATCH($M47,単価表!$A$34:$C$34,0),0)/2))</f>
        <v/>
      </c>
      <c r="AM47" s="493" t="str">
        <f t="shared" si="13"/>
        <v/>
      </c>
      <c r="AN47" s="489"/>
      <c r="AO47" s="489"/>
    </row>
    <row r="48" spans="4:41" ht="27.75" customHeight="1">
      <c r="D48" s="689"/>
      <c r="E48" s="476"/>
      <c r="F48" s="477" t="s">
        <v>258</v>
      </c>
      <c r="G48" s="478"/>
      <c r="H48" s="479"/>
      <c r="I48" s="818"/>
      <c r="J48" s="818"/>
      <c r="K48" s="489"/>
      <c r="L48" s="489"/>
      <c r="M48" s="479"/>
      <c r="N48" s="481"/>
      <c r="O48" s="490"/>
      <c r="P48" s="490"/>
      <c r="Q48" s="491"/>
      <c r="R48" s="497" t="str">
        <f t="shared" si="5"/>
        <v/>
      </c>
      <c r="S48" s="493" t="str">
        <f>IF($R48="","",IF(OR($O48="",$M48=""),"",IF($P48="サブ",VLOOKUP($O48,単価表!$A$5:$C$14,MATCH($M48,単価表!$A$5:$C$5,0),0)/2,VLOOKUP($O48,単価表!$A$5:$C$14,MATCH($M48,単価表!$A$5:$C$5,0),0))))</f>
        <v/>
      </c>
      <c r="T48" s="493" t="str">
        <f t="shared" si="6"/>
        <v/>
      </c>
      <c r="U48" s="497" t="str">
        <f t="shared" si="0"/>
        <v/>
      </c>
      <c r="V48" s="493" t="str">
        <f>IF($U48="","",IF(OR($M48="",$O48=""),"",VLOOKUP($O48,単価表!$A$5:$C$11,MATCH($M48,単価表!$A$5:$C$5,0),0)/2))</f>
        <v/>
      </c>
      <c r="W48" s="493" t="str">
        <f t="shared" si="7"/>
        <v/>
      </c>
      <c r="X48" s="481"/>
      <c r="Y48" s="494"/>
      <c r="Z48" s="479"/>
      <c r="AA48" s="493" t="str">
        <f t="shared" si="8"/>
        <v/>
      </c>
      <c r="AB48" s="493" t="str">
        <f t="shared" si="9"/>
        <v/>
      </c>
      <c r="AC48" s="495"/>
      <c r="AD48" s="479"/>
      <c r="AE48" s="493" t="str">
        <f t="shared" si="10"/>
        <v/>
      </c>
      <c r="AF48" s="493"/>
      <c r="AG48" s="493" t="str">
        <f t="shared" si="11"/>
        <v/>
      </c>
      <c r="AH48" s="497" t="str">
        <f t="shared" si="1"/>
        <v/>
      </c>
      <c r="AI48" s="493" t="str">
        <f>IF($AH48="","",IF(OR($O48="",$M48=""),"",IF($P48="サブ",VLOOKUP($O48,単価表!$A$34:$C$38,MATCH($M48,単価表!$A$34:$C$34,0),0)/2,VLOOKUP($O48,単価表!$A$34:$C$38,MATCH($M48,単価表!$A$34:$C$34,0),0))))</f>
        <v/>
      </c>
      <c r="AJ48" s="493" t="str">
        <f t="shared" si="12"/>
        <v/>
      </c>
      <c r="AK48" s="497" t="str">
        <f t="shared" si="3"/>
        <v/>
      </c>
      <c r="AL48" s="493" t="str">
        <f>IF($AK48="","",IF(OR($O48="",$M48=""),"",VLOOKUP($O48,単価表!$A$34:$C$38,MATCH($M48,単価表!$A$34:$C$34,0),0)/2))</f>
        <v/>
      </c>
      <c r="AM48" s="493" t="str">
        <f t="shared" si="13"/>
        <v/>
      </c>
      <c r="AN48" s="489"/>
      <c r="AO48" s="489"/>
    </row>
    <row r="49" spans="4:41" ht="27.75" customHeight="1">
      <c r="D49" s="689"/>
      <c r="E49" s="476"/>
      <c r="F49" s="477" t="s">
        <v>258</v>
      </c>
      <c r="G49" s="478"/>
      <c r="H49" s="479"/>
      <c r="I49" s="818"/>
      <c r="J49" s="818"/>
      <c r="K49" s="489"/>
      <c r="L49" s="489"/>
      <c r="M49" s="480"/>
      <c r="N49" s="481"/>
      <c r="O49" s="490"/>
      <c r="P49" s="490"/>
      <c r="Q49" s="491"/>
      <c r="R49" s="492" t="str">
        <f t="shared" si="5"/>
        <v/>
      </c>
      <c r="S49" s="493" t="str">
        <f>IF($R49="","",IF(OR($O49="",$M49=""),"",IF($P49="サブ",VLOOKUP($O49,単価表!$A$5:$C$14,MATCH($M49,単価表!$A$5:$C$5,0),0)/2,VLOOKUP($O49,単価表!$A$5:$C$14,MATCH($M49,単価表!$A$5:$C$5,0),0))))</f>
        <v/>
      </c>
      <c r="T49" s="493" t="str">
        <f t="shared" si="6"/>
        <v/>
      </c>
      <c r="U49" s="492" t="str">
        <f t="shared" si="0"/>
        <v/>
      </c>
      <c r="V49" s="493" t="str">
        <f>IF($U49="","",IF(OR($M49="",$O49=""),"",VLOOKUP($O49,単価表!$A$5:$C$11,MATCH($M49,単価表!$A$5:$C$5,0),0)/2))</f>
        <v/>
      </c>
      <c r="W49" s="493" t="str">
        <f t="shared" si="7"/>
        <v/>
      </c>
      <c r="X49" s="481"/>
      <c r="Y49" s="494"/>
      <c r="Z49" s="480"/>
      <c r="AA49" s="493" t="str">
        <f t="shared" si="8"/>
        <v/>
      </c>
      <c r="AB49" s="493" t="str">
        <f t="shared" si="9"/>
        <v/>
      </c>
      <c r="AC49" s="495"/>
      <c r="AD49" s="479"/>
      <c r="AE49" s="493" t="str">
        <f t="shared" si="10"/>
        <v/>
      </c>
      <c r="AF49" s="493"/>
      <c r="AG49" s="493" t="str">
        <f t="shared" si="11"/>
        <v/>
      </c>
      <c r="AH49" s="492" t="str">
        <f t="shared" si="1"/>
        <v/>
      </c>
      <c r="AI49" s="493" t="str">
        <f>IF($AH49="","",IF(OR($O49="",$M49=""),"",IF($P49="サブ",VLOOKUP($O49,単価表!$A$34:$C$38,MATCH($M49,単価表!$A$34:$C$34,0),0)/2,VLOOKUP($O49,単価表!$A$34:$C$38,MATCH($M49,単価表!$A$34:$C$34,0),0))))</f>
        <v/>
      </c>
      <c r="AJ49" s="493" t="str">
        <f t="shared" si="12"/>
        <v/>
      </c>
      <c r="AK49" s="492" t="str">
        <f t="shared" si="3"/>
        <v/>
      </c>
      <c r="AL49" s="493" t="str">
        <f>IF($AK49="","",IF(OR($O49="",$M49=""),"",VLOOKUP($O49,単価表!$A$34:$C$38,MATCH($M49,単価表!$A$34:$C$34,0),0)/2))</f>
        <v/>
      </c>
      <c r="AM49" s="493" t="str">
        <f t="shared" si="13"/>
        <v/>
      </c>
      <c r="AN49" s="489"/>
      <c r="AO49" s="489"/>
    </row>
    <row r="50" spans="4:41" ht="27.75" customHeight="1">
      <c r="D50" s="689"/>
      <c r="E50" s="476"/>
      <c r="F50" s="477" t="s">
        <v>258</v>
      </c>
      <c r="G50" s="478"/>
      <c r="H50" s="479"/>
      <c r="I50" s="818"/>
      <c r="J50" s="818"/>
      <c r="K50" s="489"/>
      <c r="L50" s="489"/>
      <c r="M50" s="479"/>
      <c r="N50" s="481"/>
      <c r="O50" s="490"/>
      <c r="P50" s="490"/>
      <c r="Q50" s="491"/>
      <c r="R50" s="497" t="str">
        <f t="shared" si="5"/>
        <v/>
      </c>
      <c r="S50" s="493" t="str">
        <f>IF($R50="","",IF(OR($O50="",$M50=""),"",IF($P50="サブ",VLOOKUP($O50,単価表!$A$5:$C$14,MATCH($M50,単価表!$A$5:$C$5,0),0)/2,VLOOKUP($O50,単価表!$A$5:$C$14,MATCH($M50,単価表!$A$5:$C$5,0),0))))</f>
        <v/>
      </c>
      <c r="T50" s="493" t="str">
        <f t="shared" si="6"/>
        <v/>
      </c>
      <c r="U50" s="497" t="str">
        <f t="shared" si="0"/>
        <v/>
      </c>
      <c r="V50" s="493" t="str">
        <f>IF($U50="","",IF(OR($M50="",$O50=""),"",VLOOKUP($O50,単価表!$A$5:$C$11,MATCH($M50,単価表!$A$5:$C$5,0),0)/2))</f>
        <v/>
      </c>
      <c r="W50" s="493" t="str">
        <f t="shared" si="7"/>
        <v/>
      </c>
      <c r="X50" s="481"/>
      <c r="Y50" s="494"/>
      <c r="Z50" s="479"/>
      <c r="AA50" s="493" t="str">
        <f t="shared" si="8"/>
        <v/>
      </c>
      <c r="AB50" s="493" t="str">
        <f t="shared" si="9"/>
        <v/>
      </c>
      <c r="AC50" s="495"/>
      <c r="AD50" s="479"/>
      <c r="AE50" s="493" t="str">
        <f t="shared" si="10"/>
        <v/>
      </c>
      <c r="AF50" s="493"/>
      <c r="AG50" s="493" t="str">
        <f t="shared" si="11"/>
        <v/>
      </c>
      <c r="AH50" s="497" t="str">
        <f t="shared" si="1"/>
        <v/>
      </c>
      <c r="AI50" s="493" t="str">
        <f>IF($AH50="","",IF(OR($O50="",$M50=""),"",IF($P50="サブ",VLOOKUP($O50,単価表!$A$34:$C$38,MATCH($M50,単価表!$A$34:$C$34,0),0)/2,VLOOKUP($O50,単価表!$A$34:$C$38,MATCH($M50,単価表!$A$34:$C$34,0),0))))</f>
        <v/>
      </c>
      <c r="AJ50" s="493" t="str">
        <f t="shared" si="12"/>
        <v/>
      </c>
      <c r="AK50" s="497" t="str">
        <f t="shared" si="3"/>
        <v/>
      </c>
      <c r="AL50" s="493" t="str">
        <f>IF($AK50="","",IF(OR($O50="",$M50=""),"",VLOOKUP($O50,単価表!$A$34:$C$38,MATCH($M50,単価表!$A$34:$C$34,0),0)/2))</f>
        <v/>
      </c>
      <c r="AM50" s="493" t="str">
        <f t="shared" si="13"/>
        <v/>
      </c>
      <c r="AN50" s="489"/>
      <c r="AO50" s="489"/>
    </row>
    <row r="51" spans="4:41" ht="27.75" customHeight="1">
      <c r="D51" s="689"/>
      <c r="E51" s="476"/>
      <c r="F51" s="477" t="s">
        <v>258</v>
      </c>
      <c r="G51" s="478"/>
      <c r="H51" s="479"/>
      <c r="I51" s="818"/>
      <c r="J51" s="818"/>
      <c r="K51" s="489"/>
      <c r="L51" s="489"/>
      <c r="M51" s="480"/>
      <c r="N51" s="481"/>
      <c r="O51" s="490"/>
      <c r="P51" s="490"/>
      <c r="Q51" s="491"/>
      <c r="R51" s="492" t="str">
        <f t="shared" si="5"/>
        <v/>
      </c>
      <c r="S51" s="493" t="str">
        <f>IF($R51="","",IF(OR($O51="",$M51=""),"",IF($P51="サブ",VLOOKUP($O51,単価表!$A$5:$C$14,MATCH($M51,単価表!$A$5:$C$5,0),0)/2,VLOOKUP($O51,単価表!$A$5:$C$14,MATCH($M51,単価表!$A$5:$C$5,0),0))))</f>
        <v/>
      </c>
      <c r="T51" s="493" t="str">
        <f t="shared" si="6"/>
        <v/>
      </c>
      <c r="U51" s="492" t="str">
        <f t="shared" si="0"/>
        <v/>
      </c>
      <c r="V51" s="493" t="str">
        <f>IF($U51="","",IF(OR($M51="",$O51=""),"",VLOOKUP($O51,単価表!$A$5:$C$11,MATCH($M51,単価表!$A$5:$C$5,0),0)/2))</f>
        <v/>
      </c>
      <c r="W51" s="493" t="str">
        <f t="shared" si="7"/>
        <v/>
      </c>
      <c r="X51" s="481"/>
      <c r="Y51" s="494"/>
      <c r="Z51" s="480"/>
      <c r="AA51" s="493" t="str">
        <f t="shared" si="8"/>
        <v/>
      </c>
      <c r="AB51" s="493" t="str">
        <f t="shared" si="9"/>
        <v/>
      </c>
      <c r="AC51" s="495"/>
      <c r="AD51" s="479"/>
      <c r="AE51" s="493" t="str">
        <f t="shared" si="10"/>
        <v/>
      </c>
      <c r="AF51" s="493"/>
      <c r="AG51" s="493" t="str">
        <f t="shared" si="11"/>
        <v/>
      </c>
      <c r="AH51" s="492" t="str">
        <f t="shared" si="1"/>
        <v/>
      </c>
      <c r="AI51" s="493" t="str">
        <f>IF($AH51="","",IF(OR($O51="",$M51=""),"",IF($P51="サブ",VLOOKUP($O51,単価表!$A$34:$C$38,MATCH($M51,単価表!$A$34:$C$34,0),0)/2,VLOOKUP($O51,単価表!$A$34:$C$38,MATCH($M51,単価表!$A$34:$C$34,0),0))))</f>
        <v/>
      </c>
      <c r="AJ51" s="493" t="str">
        <f t="shared" si="12"/>
        <v/>
      </c>
      <c r="AK51" s="492" t="str">
        <f t="shared" si="3"/>
        <v/>
      </c>
      <c r="AL51" s="493" t="str">
        <f>IF($AK51="","",IF(OR($O51="",$M51=""),"",VLOOKUP($O51,単価表!$A$34:$C$38,MATCH($M51,単価表!$A$34:$C$34,0),0)/2))</f>
        <v/>
      </c>
      <c r="AM51" s="493" t="str">
        <f t="shared" si="13"/>
        <v/>
      </c>
      <c r="AN51" s="489"/>
      <c r="AO51" s="489"/>
    </row>
    <row r="52" spans="4:41" ht="27.75" customHeight="1">
      <c r="D52" s="689"/>
      <c r="E52" s="476"/>
      <c r="F52" s="477" t="s">
        <v>258</v>
      </c>
      <c r="G52" s="478"/>
      <c r="H52" s="479"/>
      <c r="I52" s="818"/>
      <c r="J52" s="818"/>
      <c r="K52" s="489"/>
      <c r="L52" s="489"/>
      <c r="M52" s="479"/>
      <c r="N52" s="481"/>
      <c r="O52" s="490"/>
      <c r="P52" s="490"/>
      <c r="Q52" s="491"/>
      <c r="R52" s="497" t="str">
        <f t="shared" si="5"/>
        <v/>
      </c>
      <c r="S52" s="493" t="str">
        <f>IF($R52="","",IF(OR($O52="",$M52=""),"",IF($P52="サブ",VLOOKUP($O52,単価表!$A$5:$C$14,MATCH($M52,単価表!$A$5:$C$5,0),0)/2,VLOOKUP($O52,単価表!$A$5:$C$14,MATCH($M52,単価表!$A$5:$C$5,0),0))))</f>
        <v/>
      </c>
      <c r="T52" s="493" t="str">
        <f t="shared" si="6"/>
        <v/>
      </c>
      <c r="U52" s="497" t="str">
        <f t="shared" si="0"/>
        <v/>
      </c>
      <c r="V52" s="493" t="str">
        <f>IF($U52="","",IF(OR($M52="",$O52=""),"",VLOOKUP($O52,単価表!$A$5:$C$11,MATCH($M52,単価表!$A$5:$C$5,0),0)/2))</f>
        <v/>
      </c>
      <c r="W52" s="493" t="str">
        <f t="shared" si="7"/>
        <v/>
      </c>
      <c r="X52" s="481"/>
      <c r="Y52" s="494"/>
      <c r="Z52" s="479"/>
      <c r="AA52" s="493" t="str">
        <f t="shared" si="8"/>
        <v/>
      </c>
      <c r="AB52" s="493" t="str">
        <f t="shared" si="9"/>
        <v/>
      </c>
      <c r="AC52" s="495"/>
      <c r="AD52" s="479"/>
      <c r="AE52" s="493" t="str">
        <f t="shared" si="10"/>
        <v/>
      </c>
      <c r="AF52" s="493"/>
      <c r="AG52" s="493" t="str">
        <f t="shared" si="11"/>
        <v/>
      </c>
      <c r="AH52" s="497" t="str">
        <f t="shared" si="1"/>
        <v/>
      </c>
      <c r="AI52" s="493" t="str">
        <f>IF($AH52="","",IF(OR($O52="",$M52=""),"",IF($P52="サブ",VLOOKUP($O52,単価表!$A$34:$C$38,MATCH($M52,単価表!$A$34:$C$34,0),0)/2,VLOOKUP($O52,単価表!$A$34:$C$38,MATCH($M52,単価表!$A$34:$C$34,0),0))))</f>
        <v/>
      </c>
      <c r="AJ52" s="493" t="str">
        <f t="shared" si="12"/>
        <v/>
      </c>
      <c r="AK52" s="497" t="str">
        <f t="shared" si="3"/>
        <v/>
      </c>
      <c r="AL52" s="493" t="str">
        <f>IF($AK52="","",IF(OR($O52="",$M52=""),"",VLOOKUP($O52,単価表!$A$34:$C$38,MATCH($M52,単価表!$A$34:$C$34,0),0)/2))</f>
        <v/>
      </c>
      <c r="AM52" s="493" t="str">
        <f t="shared" si="13"/>
        <v/>
      </c>
      <c r="AN52" s="489"/>
      <c r="AO52" s="489"/>
    </row>
    <row r="53" spans="4:41" ht="27.75" customHeight="1">
      <c r="D53" s="689"/>
      <c r="E53" s="476"/>
      <c r="F53" s="477" t="s">
        <v>258</v>
      </c>
      <c r="G53" s="478"/>
      <c r="H53" s="479"/>
      <c r="I53" s="818"/>
      <c r="J53" s="818"/>
      <c r="K53" s="489"/>
      <c r="L53" s="489"/>
      <c r="M53" s="480"/>
      <c r="N53" s="481"/>
      <c r="O53" s="490"/>
      <c r="P53" s="490"/>
      <c r="Q53" s="491"/>
      <c r="R53" s="492" t="str">
        <f t="shared" si="5"/>
        <v/>
      </c>
      <c r="S53" s="493" t="str">
        <f>IF($R53="","",IF(OR($O53="",$M53=""),"",IF($P53="サブ",VLOOKUP($O53,単価表!$A$5:$C$14,MATCH($M53,単価表!$A$5:$C$5,0),0)/2,VLOOKUP($O53,単価表!$A$5:$C$14,MATCH($M53,単価表!$A$5:$C$5,0),0))))</f>
        <v/>
      </c>
      <c r="T53" s="493" t="str">
        <f t="shared" si="6"/>
        <v/>
      </c>
      <c r="U53" s="492" t="str">
        <f t="shared" si="0"/>
        <v/>
      </c>
      <c r="V53" s="493" t="str">
        <f>IF($U53="","",IF(OR($M53="",$O53=""),"",VLOOKUP($O53,単価表!$A$5:$C$11,MATCH($M53,単価表!$A$5:$C$5,0),0)/2))</f>
        <v/>
      </c>
      <c r="W53" s="493" t="str">
        <f t="shared" si="7"/>
        <v/>
      </c>
      <c r="X53" s="481"/>
      <c r="Y53" s="494"/>
      <c r="Z53" s="480"/>
      <c r="AA53" s="493" t="str">
        <f t="shared" si="8"/>
        <v/>
      </c>
      <c r="AB53" s="493" t="str">
        <f t="shared" si="9"/>
        <v/>
      </c>
      <c r="AC53" s="495"/>
      <c r="AD53" s="479"/>
      <c r="AE53" s="493" t="str">
        <f t="shared" si="10"/>
        <v/>
      </c>
      <c r="AF53" s="493"/>
      <c r="AG53" s="493" t="str">
        <f t="shared" si="11"/>
        <v/>
      </c>
      <c r="AH53" s="492" t="str">
        <f t="shared" si="1"/>
        <v/>
      </c>
      <c r="AI53" s="493" t="str">
        <f>IF($AH53="","",IF(OR($O53="",$M53=""),"",IF($P53="サブ",VLOOKUP($O53,単価表!$A$34:$C$38,MATCH($M53,単価表!$A$34:$C$34,0),0)/2,VLOOKUP($O53,単価表!$A$34:$C$38,MATCH($M53,単価表!$A$34:$C$34,0),0))))</f>
        <v/>
      </c>
      <c r="AJ53" s="493" t="str">
        <f t="shared" si="12"/>
        <v/>
      </c>
      <c r="AK53" s="492" t="str">
        <f t="shared" si="3"/>
        <v/>
      </c>
      <c r="AL53" s="493" t="str">
        <f>IF($AK53="","",IF(OR($O53="",$M53=""),"",VLOOKUP($O53,単価表!$A$34:$C$38,MATCH($M53,単価表!$A$34:$C$34,0),0)/2))</f>
        <v/>
      </c>
      <c r="AM53" s="493" t="str">
        <f t="shared" si="13"/>
        <v/>
      </c>
      <c r="AN53" s="489"/>
      <c r="AO53" s="489"/>
    </row>
    <row r="54" spans="4:41" ht="27.75" customHeight="1">
      <c r="D54" s="689"/>
      <c r="E54" s="476"/>
      <c r="F54" s="477" t="s">
        <v>258</v>
      </c>
      <c r="G54" s="478"/>
      <c r="H54" s="479"/>
      <c r="I54" s="818"/>
      <c r="J54" s="818"/>
      <c r="K54" s="489"/>
      <c r="L54" s="489"/>
      <c r="M54" s="479"/>
      <c r="N54" s="481"/>
      <c r="O54" s="490"/>
      <c r="P54" s="490"/>
      <c r="Q54" s="491"/>
      <c r="R54" s="497" t="str">
        <f t="shared" si="5"/>
        <v/>
      </c>
      <c r="S54" s="493" t="str">
        <f>IF($R54="","",IF(OR($O54="",$M54=""),"",IF($P54="サブ",VLOOKUP($O54,単価表!$A$5:$C$14,MATCH($M54,単価表!$A$5:$C$5,0),0)/2,VLOOKUP($O54,単価表!$A$5:$C$14,MATCH($M54,単価表!$A$5:$C$5,0),0))))</f>
        <v/>
      </c>
      <c r="T54" s="493" t="str">
        <f t="shared" si="6"/>
        <v/>
      </c>
      <c r="U54" s="497" t="str">
        <f t="shared" si="0"/>
        <v/>
      </c>
      <c r="V54" s="493" t="str">
        <f>IF($U54="","",IF(OR($M54="",$O54=""),"",VLOOKUP($O54,単価表!$A$5:$C$11,MATCH($M54,単価表!$A$5:$C$5,0),0)/2))</f>
        <v/>
      </c>
      <c r="W54" s="493" t="str">
        <f t="shared" si="7"/>
        <v/>
      </c>
      <c r="X54" s="481"/>
      <c r="Y54" s="494"/>
      <c r="Z54" s="479"/>
      <c r="AA54" s="493" t="str">
        <f t="shared" si="8"/>
        <v/>
      </c>
      <c r="AB54" s="493" t="str">
        <f t="shared" si="9"/>
        <v/>
      </c>
      <c r="AC54" s="495"/>
      <c r="AD54" s="479"/>
      <c r="AE54" s="493" t="str">
        <f t="shared" si="10"/>
        <v/>
      </c>
      <c r="AF54" s="493"/>
      <c r="AG54" s="493" t="str">
        <f t="shared" si="11"/>
        <v/>
      </c>
      <c r="AH54" s="497" t="str">
        <f t="shared" si="1"/>
        <v/>
      </c>
      <c r="AI54" s="493" t="str">
        <f>IF($AH54="","",IF(OR($O54="",$M54=""),"",IF($P54="サブ",VLOOKUP($O54,単価表!$A$34:$C$38,MATCH($M54,単価表!$A$34:$C$34,0),0)/2,VLOOKUP($O54,単価表!$A$34:$C$38,MATCH($M54,単価表!$A$34:$C$34,0),0))))</f>
        <v/>
      </c>
      <c r="AJ54" s="493" t="str">
        <f t="shared" si="12"/>
        <v/>
      </c>
      <c r="AK54" s="497" t="str">
        <f t="shared" si="3"/>
        <v/>
      </c>
      <c r="AL54" s="493" t="str">
        <f>IF($AK54="","",IF(OR($O54="",$M54=""),"",VLOOKUP($O54,単価表!$A$34:$C$38,MATCH($M54,単価表!$A$34:$C$34,0),0)/2))</f>
        <v/>
      </c>
      <c r="AM54" s="493" t="str">
        <f t="shared" si="13"/>
        <v/>
      </c>
      <c r="AN54" s="489"/>
      <c r="AO54" s="489"/>
    </row>
    <row r="55" spans="4:41" ht="27.75" customHeight="1">
      <c r="D55" s="689"/>
      <c r="E55" s="476"/>
      <c r="F55" s="477" t="s">
        <v>258</v>
      </c>
      <c r="G55" s="478"/>
      <c r="H55" s="479"/>
      <c r="I55" s="818"/>
      <c r="J55" s="818"/>
      <c r="K55" s="489"/>
      <c r="L55" s="489"/>
      <c r="M55" s="480"/>
      <c r="N55" s="481"/>
      <c r="O55" s="490"/>
      <c r="P55" s="490"/>
      <c r="Q55" s="491"/>
      <c r="R55" s="492" t="str">
        <f t="shared" si="5"/>
        <v/>
      </c>
      <c r="S55" s="493" t="str">
        <f>IF($R55="","",IF(OR($O55="",$M55=""),"",IF($P55="サブ",VLOOKUP($O55,単価表!$A$5:$C$14,MATCH($M55,単価表!$A$5:$C$5,0),0)/2,VLOOKUP($O55,単価表!$A$5:$C$14,MATCH($M55,単価表!$A$5:$C$5,0),0))))</f>
        <v/>
      </c>
      <c r="T55" s="493" t="str">
        <f t="shared" si="6"/>
        <v/>
      </c>
      <c r="U55" s="492" t="str">
        <f t="shared" si="0"/>
        <v/>
      </c>
      <c r="V55" s="493" t="str">
        <f>IF($U55="","",IF(OR($M55="",$O55=""),"",VLOOKUP($O55,単価表!$A$5:$C$11,MATCH($M55,単価表!$A$5:$C$5,0),0)/2))</f>
        <v/>
      </c>
      <c r="W55" s="493" t="str">
        <f t="shared" si="7"/>
        <v/>
      </c>
      <c r="X55" s="481"/>
      <c r="Y55" s="494"/>
      <c r="Z55" s="480"/>
      <c r="AA55" s="493" t="str">
        <f t="shared" si="8"/>
        <v/>
      </c>
      <c r="AB55" s="493" t="str">
        <f t="shared" si="9"/>
        <v/>
      </c>
      <c r="AC55" s="495"/>
      <c r="AD55" s="479"/>
      <c r="AE55" s="493" t="str">
        <f t="shared" si="10"/>
        <v/>
      </c>
      <c r="AF55" s="493"/>
      <c r="AG55" s="493" t="str">
        <f t="shared" si="11"/>
        <v/>
      </c>
      <c r="AH55" s="492" t="str">
        <f t="shared" si="1"/>
        <v/>
      </c>
      <c r="AI55" s="493" t="str">
        <f>IF($AH55="","",IF(OR($O55="",$M55=""),"",IF($P55="サブ",VLOOKUP($O55,単価表!$A$34:$C$38,MATCH($M55,単価表!$A$34:$C$34,0),0)/2,VLOOKUP($O55,単価表!$A$34:$C$38,MATCH($M55,単価表!$A$34:$C$34,0),0))))</f>
        <v/>
      </c>
      <c r="AJ55" s="493" t="str">
        <f t="shared" si="12"/>
        <v/>
      </c>
      <c r="AK55" s="492" t="str">
        <f t="shared" si="3"/>
        <v/>
      </c>
      <c r="AL55" s="493" t="str">
        <f>IF($AK55="","",IF(OR($O55="",$M55=""),"",VLOOKUP($O55,単価表!$A$34:$C$38,MATCH($M55,単価表!$A$34:$C$34,0),0)/2))</f>
        <v/>
      </c>
      <c r="AM55" s="493" t="str">
        <f t="shared" si="13"/>
        <v/>
      </c>
      <c r="AN55" s="489"/>
      <c r="AO55" s="489"/>
    </row>
    <row r="56" spans="4:41" ht="27.75" customHeight="1">
      <c r="D56" s="689"/>
      <c r="E56" s="476"/>
      <c r="F56" s="477" t="s">
        <v>258</v>
      </c>
      <c r="G56" s="478"/>
      <c r="H56" s="479"/>
      <c r="I56" s="818"/>
      <c r="J56" s="818"/>
      <c r="K56" s="489"/>
      <c r="L56" s="489"/>
      <c r="M56" s="479"/>
      <c r="N56" s="481"/>
      <c r="O56" s="490"/>
      <c r="P56" s="490"/>
      <c r="Q56" s="491"/>
      <c r="R56" s="497" t="str">
        <f t="shared" si="5"/>
        <v/>
      </c>
      <c r="S56" s="493" t="str">
        <f>IF($R56="","",IF(OR($O56="",$M56=""),"",IF($P56="サブ",VLOOKUP($O56,単価表!$A$5:$C$14,MATCH($M56,単価表!$A$5:$C$5,0),0)/2,VLOOKUP($O56,単価表!$A$5:$C$14,MATCH($M56,単価表!$A$5:$C$5,0),0))))</f>
        <v/>
      </c>
      <c r="T56" s="493" t="str">
        <f t="shared" si="6"/>
        <v/>
      </c>
      <c r="U56" s="497" t="str">
        <f t="shared" si="0"/>
        <v/>
      </c>
      <c r="V56" s="493" t="str">
        <f>IF($U56="","",IF(OR($M56="",$O56=""),"",VLOOKUP($O56,単価表!$A$5:$C$11,MATCH($M56,単価表!$A$5:$C$5,0),0)/2))</f>
        <v/>
      </c>
      <c r="W56" s="493" t="str">
        <f t="shared" si="7"/>
        <v/>
      </c>
      <c r="X56" s="481"/>
      <c r="Y56" s="494"/>
      <c r="Z56" s="479"/>
      <c r="AA56" s="493" t="str">
        <f t="shared" si="8"/>
        <v/>
      </c>
      <c r="AB56" s="493" t="str">
        <f t="shared" si="9"/>
        <v/>
      </c>
      <c r="AC56" s="495"/>
      <c r="AD56" s="479"/>
      <c r="AE56" s="493" t="str">
        <f t="shared" si="10"/>
        <v/>
      </c>
      <c r="AF56" s="493"/>
      <c r="AG56" s="493" t="str">
        <f t="shared" si="11"/>
        <v/>
      </c>
      <c r="AH56" s="497" t="str">
        <f t="shared" si="1"/>
        <v/>
      </c>
      <c r="AI56" s="493" t="str">
        <f>IF($AH56="","",IF(OR($O56="",$M56=""),"",IF($P56="サブ",VLOOKUP($O56,単価表!$A$34:$C$38,MATCH($M56,単価表!$A$34:$C$34,0),0)/2,VLOOKUP($O56,単価表!$A$34:$C$38,MATCH($M56,単価表!$A$34:$C$34,0),0))))</f>
        <v/>
      </c>
      <c r="AJ56" s="493" t="str">
        <f t="shared" si="12"/>
        <v/>
      </c>
      <c r="AK56" s="497" t="str">
        <f t="shared" si="3"/>
        <v/>
      </c>
      <c r="AL56" s="493" t="str">
        <f>IF($AK56="","",IF(OR($O56="",$M56=""),"",VLOOKUP($O56,単価表!$A$34:$C$38,MATCH($M56,単価表!$A$34:$C$34,0),0)/2))</f>
        <v/>
      </c>
      <c r="AM56" s="493" t="str">
        <f t="shared" si="13"/>
        <v/>
      </c>
      <c r="AN56" s="489"/>
      <c r="AO56" s="489"/>
    </row>
    <row r="57" spans="4:41" ht="27.75" customHeight="1">
      <c r="D57" s="689"/>
      <c r="E57" s="476"/>
      <c r="F57" s="477" t="s">
        <v>258</v>
      </c>
      <c r="G57" s="478"/>
      <c r="H57" s="479"/>
      <c r="I57" s="818"/>
      <c r="J57" s="818"/>
      <c r="K57" s="489"/>
      <c r="L57" s="489"/>
      <c r="M57" s="480"/>
      <c r="N57" s="481"/>
      <c r="O57" s="490"/>
      <c r="P57" s="490"/>
      <c r="Q57" s="491"/>
      <c r="R57" s="492" t="str">
        <f t="shared" si="5"/>
        <v/>
      </c>
      <c r="S57" s="493" t="str">
        <f>IF($R57="","",IF(OR($O57="",$M57=""),"",IF($P57="サブ",VLOOKUP($O57,単価表!$A$5:$C$14,MATCH($M57,単価表!$A$5:$C$5,0),0)/2,VLOOKUP($O57,単価表!$A$5:$C$14,MATCH($M57,単価表!$A$5:$C$5,0),0))))</f>
        <v/>
      </c>
      <c r="T57" s="493" t="str">
        <f t="shared" si="6"/>
        <v/>
      </c>
      <c r="U57" s="492" t="str">
        <f t="shared" si="0"/>
        <v/>
      </c>
      <c r="V57" s="493" t="str">
        <f>IF($U57="","",IF(OR($M57="",$O57=""),"",VLOOKUP($O57,単価表!$A$5:$C$11,MATCH($M57,単価表!$A$5:$C$5,0),0)/2))</f>
        <v/>
      </c>
      <c r="W57" s="493" t="str">
        <f t="shared" si="7"/>
        <v/>
      </c>
      <c r="X57" s="481"/>
      <c r="Y57" s="494"/>
      <c r="Z57" s="480"/>
      <c r="AA57" s="493" t="str">
        <f t="shared" si="8"/>
        <v/>
      </c>
      <c r="AB57" s="493" t="str">
        <f t="shared" si="9"/>
        <v/>
      </c>
      <c r="AC57" s="495"/>
      <c r="AD57" s="479"/>
      <c r="AE57" s="493" t="str">
        <f t="shared" si="10"/>
        <v/>
      </c>
      <c r="AF57" s="493"/>
      <c r="AG57" s="493" t="str">
        <f t="shared" si="11"/>
        <v/>
      </c>
      <c r="AH57" s="492" t="str">
        <f t="shared" si="1"/>
        <v/>
      </c>
      <c r="AI57" s="493" t="str">
        <f>IF($AH57="","",IF(OR($O57="",$M57=""),"",IF($P57="サブ",VLOOKUP($O57,単価表!$A$34:$C$38,MATCH($M57,単価表!$A$34:$C$34,0),0)/2,VLOOKUP($O57,単価表!$A$34:$C$38,MATCH($M57,単価表!$A$34:$C$34,0),0))))</f>
        <v/>
      </c>
      <c r="AJ57" s="493" t="str">
        <f t="shared" si="12"/>
        <v/>
      </c>
      <c r="AK57" s="492" t="str">
        <f t="shared" si="3"/>
        <v/>
      </c>
      <c r="AL57" s="493" t="str">
        <f>IF($AK57="","",IF(OR($O57="",$M57=""),"",VLOOKUP($O57,単価表!$A$34:$C$38,MATCH($M57,単価表!$A$34:$C$34,0),0)/2))</f>
        <v/>
      </c>
      <c r="AM57" s="493" t="str">
        <f t="shared" si="13"/>
        <v/>
      </c>
      <c r="AN57" s="489"/>
      <c r="AO57" s="489"/>
    </row>
    <row r="58" spans="4:41" ht="27.75" customHeight="1">
      <c r="D58" s="689"/>
      <c r="E58" s="476"/>
      <c r="F58" s="477" t="s">
        <v>258</v>
      </c>
      <c r="G58" s="478"/>
      <c r="H58" s="479"/>
      <c r="I58" s="818"/>
      <c r="J58" s="818"/>
      <c r="K58" s="489"/>
      <c r="L58" s="489"/>
      <c r="M58" s="479"/>
      <c r="N58" s="481"/>
      <c r="O58" s="490"/>
      <c r="P58" s="490"/>
      <c r="Q58" s="491"/>
      <c r="R58" s="497" t="str">
        <f t="shared" si="5"/>
        <v/>
      </c>
      <c r="S58" s="493" t="str">
        <f>IF($R58="","",IF(OR($O58="",$M58=""),"",IF($P58="サブ",VLOOKUP($O58,単価表!$A$5:$C$14,MATCH($M58,単価表!$A$5:$C$5,0),0)/2,VLOOKUP($O58,単価表!$A$5:$C$14,MATCH($M58,単価表!$A$5:$C$5,0),0))))</f>
        <v/>
      </c>
      <c r="T58" s="493" t="str">
        <f t="shared" si="6"/>
        <v/>
      </c>
      <c r="U58" s="497" t="str">
        <f t="shared" si="0"/>
        <v/>
      </c>
      <c r="V58" s="493" t="str">
        <f>IF($U58="","",IF(OR($M58="",$O58=""),"",VLOOKUP($O58,単価表!$A$5:$C$11,MATCH($M58,単価表!$A$5:$C$5,0),0)/2))</f>
        <v/>
      </c>
      <c r="W58" s="493" t="str">
        <f t="shared" si="7"/>
        <v/>
      </c>
      <c r="X58" s="481"/>
      <c r="Y58" s="494"/>
      <c r="Z58" s="479"/>
      <c r="AA58" s="493" t="str">
        <f t="shared" si="8"/>
        <v/>
      </c>
      <c r="AB58" s="493" t="str">
        <f t="shared" si="9"/>
        <v/>
      </c>
      <c r="AC58" s="495"/>
      <c r="AD58" s="479"/>
      <c r="AE58" s="493" t="str">
        <f t="shared" si="10"/>
        <v/>
      </c>
      <c r="AF58" s="493"/>
      <c r="AG58" s="493" t="str">
        <f t="shared" si="11"/>
        <v/>
      </c>
      <c r="AH58" s="497" t="str">
        <f t="shared" si="1"/>
        <v/>
      </c>
      <c r="AI58" s="493" t="str">
        <f>IF($AH58="","",IF(OR($O58="",$M58=""),"",IF($P58="サブ",VLOOKUP($O58,単価表!$A$34:$C$38,MATCH($M58,単価表!$A$34:$C$34,0),0)/2,VLOOKUP($O58,単価表!$A$34:$C$38,MATCH($M58,単価表!$A$34:$C$34,0),0))))</f>
        <v/>
      </c>
      <c r="AJ58" s="493" t="str">
        <f t="shared" si="12"/>
        <v/>
      </c>
      <c r="AK58" s="497" t="str">
        <f t="shared" si="3"/>
        <v/>
      </c>
      <c r="AL58" s="493" t="str">
        <f>IF($AK58="","",IF(OR($O58="",$M58=""),"",VLOOKUP($O58,単価表!$A$34:$C$38,MATCH($M58,単価表!$A$34:$C$34,0),0)/2))</f>
        <v/>
      </c>
      <c r="AM58" s="493" t="str">
        <f t="shared" si="13"/>
        <v/>
      </c>
      <c r="AN58" s="489"/>
      <c r="AO58" s="489"/>
    </row>
    <row r="59" spans="4:41" ht="27.75" customHeight="1">
      <c r="D59" s="689"/>
      <c r="E59" s="476"/>
      <c r="F59" s="477" t="s">
        <v>258</v>
      </c>
      <c r="G59" s="478"/>
      <c r="H59" s="479"/>
      <c r="I59" s="818"/>
      <c r="J59" s="818"/>
      <c r="K59" s="489"/>
      <c r="L59" s="489"/>
      <c r="M59" s="480"/>
      <c r="N59" s="481"/>
      <c r="O59" s="490"/>
      <c r="P59" s="490"/>
      <c r="Q59" s="491"/>
      <c r="R59" s="492" t="str">
        <f t="shared" si="5"/>
        <v/>
      </c>
      <c r="S59" s="493" t="str">
        <f>IF($R59="","",IF(OR($O59="",$M59=""),"",IF($P59="サブ",VLOOKUP($O59,単価表!$A$5:$C$14,MATCH($M59,単価表!$A$5:$C$5,0),0)/2,VLOOKUP($O59,単価表!$A$5:$C$14,MATCH($M59,単価表!$A$5:$C$5,0),0))))</f>
        <v/>
      </c>
      <c r="T59" s="493" t="str">
        <f t="shared" si="6"/>
        <v/>
      </c>
      <c r="U59" s="492" t="str">
        <f t="shared" si="0"/>
        <v/>
      </c>
      <c r="V59" s="493" t="str">
        <f>IF($U59="","",IF(OR($M59="",$O59=""),"",VLOOKUP($O59,単価表!$A$5:$C$11,MATCH($M59,単価表!$A$5:$C$5,0),0)/2))</f>
        <v/>
      </c>
      <c r="W59" s="493" t="str">
        <f t="shared" si="7"/>
        <v/>
      </c>
      <c r="X59" s="481"/>
      <c r="Y59" s="494"/>
      <c r="Z59" s="480"/>
      <c r="AA59" s="493" t="str">
        <f t="shared" si="8"/>
        <v/>
      </c>
      <c r="AB59" s="493" t="str">
        <f t="shared" si="9"/>
        <v/>
      </c>
      <c r="AC59" s="495"/>
      <c r="AD59" s="479"/>
      <c r="AE59" s="493" t="str">
        <f t="shared" si="10"/>
        <v/>
      </c>
      <c r="AF59" s="493"/>
      <c r="AG59" s="493" t="str">
        <f t="shared" si="11"/>
        <v/>
      </c>
      <c r="AH59" s="492" t="str">
        <f t="shared" si="1"/>
        <v/>
      </c>
      <c r="AI59" s="493" t="str">
        <f>IF($AH59="","",IF(OR($O59="",$M59=""),"",IF($P59="サブ",VLOOKUP($O59,単価表!$A$34:$C$38,MATCH($M59,単価表!$A$34:$C$34,0),0)/2,VLOOKUP($O59,単価表!$A$34:$C$38,MATCH($M59,単価表!$A$34:$C$34,0),0))))</f>
        <v/>
      </c>
      <c r="AJ59" s="493" t="str">
        <f t="shared" si="12"/>
        <v/>
      </c>
      <c r="AK59" s="492" t="str">
        <f t="shared" si="3"/>
        <v/>
      </c>
      <c r="AL59" s="493" t="str">
        <f>IF($AK59="","",IF(OR($O59="",$M59=""),"",VLOOKUP($O59,単価表!$A$34:$C$38,MATCH($M59,単価表!$A$34:$C$34,0),0)/2))</f>
        <v/>
      </c>
      <c r="AM59" s="493" t="str">
        <f t="shared" si="13"/>
        <v/>
      </c>
      <c r="AN59" s="489"/>
      <c r="AO59" s="489"/>
    </row>
    <row r="60" spans="4:41" ht="27.75" customHeight="1">
      <c r="D60" s="689"/>
      <c r="E60" s="476"/>
      <c r="F60" s="477" t="s">
        <v>258</v>
      </c>
      <c r="G60" s="478"/>
      <c r="H60" s="479"/>
      <c r="I60" s="818"/>
      <c r="J60" s="818"/>
      <c r="K60" s="489"/>
      <c r="L60" s="489"/>
      <c r="M60" s="479"/>
      <c r="N60" s="481"/>
      <c r="O60" s="490"/>
      <c r="P60" s="490"/>
      <c r="Q60" s="491"/>
      <c r="R60" s="497" t="str">
        <f t="shared" si="5"/>
        <v/>
      </c>
      <c r="S60" s="493" t="str">
        <f>IF($R60="","",IF(OR($O60="",$M60=""),"",IF($P60="サブ",VLOOKUP($O60,単価表!$A$5:$C$14,MATCH($M60,単価表!$A$5:$C$5,0),0)/2,VLOOKUP($O60,単価表!$A$5:$C$14,MATCH($M60,単価表!$A$5:$C$5,0),0))))</f>
        <v/>
      </c>
      <c r="T60" s="493" t="str">
        <f t="shared" si="6"/>
        <v/>
      </c>
      <c r="U60" s="497" t="str">
        <f t="shared" si="0"/>
        <v/>
      </c>
      <c r="V60" s="493" t="str">
        <f>IF($U60="","",IF(OR($M60="",$O60=""),"",VLOOKUP($O60,単価表!$A$5:$C$11,MATCH($M60,単価表!$A$5:$C$5,0),0)/2))</f>
        <v/>
      </c>
      <c r="W60" s="493" t="str">
        <f t="shared" si="7"/>
        <v/>
      </c>
      <c r="X60" s="481"/>
      <c r="Y60" s="494"/>
      <c r="Z60" s="479"/>
      <c r="AA60" s="493" t="str">
        <f t="shared" si="8"/>
        <v/>
      </c>
      <c r="AB60" s="493" t="str">
        <f t="shared" si="9"/>
        <v/>
      </c>
      <c r="AC60" s="495"/>
      <c r="AD60" s="479"/>
      <c r="AE60" s="493" t="str">
        <f t="shared" si="10"/>
        <v/>
      </c>
      <c r="AF60" s="493"/>
      <c r="AG60" s="493" t="str">
        <f t="shared" si="11"/>
        <v/>
      </c>
      <c r="AH60" s="497" t="str">
        <f t="shared" si="1"/>
        <v/>
      </c>
      <c r="AI60" s="493" t="str">
        <f>IF($AH60="","",IF(OR($O60="",$M60=""),"",IF($P60="サブ",VLOOKUP($O60,単価表!$A$34:$C$38,MATCH($M60,単価表!$A$34:$C$34,0),0)/2,VLOOKUP($O60,単価表!$A$34:$C$38,MATCH($M60,単価表!$A$34:$C$34,0),0))))</f>
        <v/>
      </c>
      <c r="AJ60" s="493" t="str">
        <f t="shared" si="12"/>
        <v/>
      </c>
      <c r="AK60" s="497" t="str">
        <f t="shared" si="3"/>
        <v/>
      </c>
      <c r="AL60" s="493" t="str">
        <f>IF($AK60="","",IF(OR($O60="",$M60=""),"",VLOOKUP($O60,単価表!$A$34:$C$38,MATCH($M60,単価表!$A$34:$C$34,0),0)/2))</f>
        <v/>
      </c>
      <c r="AM60" s="493" t="str">
        <f t="shared" si="13"/>
        <v/>
      </c>
      <c r="AN60" s="489"/>
      <c r="AO60" s="489"/>
    </row>
    <row r="61" spans="4:41" ht="27.75" customHeight="1">
      <c r="D61" s="689"/>
      <c r="E61" s="476"/>
      <c r="F61" s="477" t="s">
        <v>258</v>
      </c>
      <c r="G61" s="478"/>
      <c r="H61" s="479"/>
      <c r="I61" s="818"/>
      <c r="J61" s="818"/>
      <c r="K61" s="489"/>
      <c r="L61" s="489"/>
      <c r="M61" s="480"/>
      <c r="N61" s="481"/>
      <c r="O61" s="490"/>
      <c r="P61" s="490"/>
      <c r="Q61" s="491"/>
      <c r="R61" s="492" t="str">
        <f t="shared" si="5"/>
        <v/>
      </c>
      <c r="S61" s="493" t="str">
        <f>IF($R61="","",IF(OR($O61="",$M61=""),"",IF($P61="サブ",VLOOKUP($O61,単価表!$A$5:$C$14,MATCH($M61,単価表!$A$5:$C$5,0),0)/2,VLOOKUP($O61,単価表!$A$5:$C$14,MATCH($M61,単価表!$A$5:$C$5,0),0))))</f>
        <v/>
      </c>
      <c r="T61" s="493" t="str">
        <f t="shared" si="6"/>
        <v/>
      </c>
      <c r="U61" s="492" t="str">
        <f t="shared" si="0"/>
        <v/>
      </c>
      <c r="V61" s="493" t="str">
        <f>IF($U61="","",IF(OR($M61="",$O61=""),"",VLOOKUP($O61,単価表!$A$5:$C$11,MATCH($M61,単価表!$A$5:$C$5,0),0)/2))</f>
        <v/>
      </c>
      <c r="W61" s="493" t="str">
        <f t="shared" si="7"/>
        <v/>
      </c>
      <c r="X61" s="481"/>
      <c r="Y61" s="494"/>
      <c r="Z61" s="480"/>
      <c r="AA61" s="493" t="str">
        <f t="shared" si="8"/>
        <v/>
      </c>
      <c r="AB61" s="493" t="str">
        <f t="shared" si="9"/>
        <v/>
      </c>
      <c r="AC61" s="495"/>
      <c r="AD61" s="479"/>
      <c r="AE61" s="493" t="str">
        <f t="shared" si="10"/>
        <v/>
      </c>
      <c r="AF61" s="493"/>
      <c r="AG61" s="493" t="str">
        <f t="shared" si="11"/>
        <v/>
      </c>
      <c r="AH61" s="492" t="str">
        <f t="shared" si="1"/>
        <v/>
      </c>
      <c r="AI61" s="493" t="str">
        <f>IF($AH61="","",IF(OR($O61="",$M61=""),"",IF($P61="サブ",VLOOKUP($O61,単価表!$A$34:$C$38,MATCH($M61,単価表!$A$34:$C$34,0),0)/2,VLOOKUP($O61,単価表!$A$34:$C$38,MATCH($M61,単価表!$A$34:$C$34,0),0))))</f>
        <v/>
      </c>
      <c r="AJ61" s="493" t="str">
        <f t="shared" si="12"/>
        <v/>
      </c>
      <c r="AK61" s="492" t="str">
        <f t="shared" si="3"/>
        <v/>
      </c>
      <c r="AL61" s="493" t="str">
        <f>IF($AK61="","",IF(OR($O61="",$M61=""),"",VLOOKUP($O61,単価表!$A$34:$C$38,MATCH($M61,単価表!$A$34:$C$34,0),0)/2))</f>
        <v/>
      </c>
      <c r="AM61" s="493" t="str">
        <f t="shared" si="13"/>
        <v/>
      </c>
      <c r="AN61" s="489"/>
      <c r="AO61" s="489"/>
    </row>
    <row r="62" spans="4:41" ht="27.75" customHeight="1">
      <c r="D62" s="689"/>
      <c r="E62" s="476"/>
      <c r="F62" s="477" t="s">
        <v>258</v>
      </c>
      <c r="G62" s="478"/>
      <c r="H62" s="479"/>
      <c r="I62" s="818"/>
      <c r="J62" s="818"/>
      <c r="K62" s="489"/>
      <c r="L62" s="489"/>
      <c r="M62" s="479"/>
      <c r="N62" s="481"/>
      <c r="O62" s="490"/>
      <c r="P62" s="490"/>
      <c r="Q62" s="491"/>
      <c r="R62" s="497" t="str">
        <f t="shared" si="5"/>
        <v/>
      </c>
      <c r="S62" s="493" t="str">
        <f>IF($R62="","",IF(OR($O62="",$M62=""),"",IF($P62="サブ",VLOOKUP($O62,単価表!$A$5:$C$14,MATCH($M62,単価表!$A$5:$C$5,0),0)/2,VLOOKUP($O62,単価表!$A$5:$C$14,MATCH($M62,単価表!$A$5:$C$5,0),0))))</f>
        <v/>
      </c>
      <c r="T62" s="493" t="str">
        <f t="shared" si="6"/>
        <v/>
      </c>
      <c r="U62" s="497" t="str">
        <f t="shared" si="0"/>
        <v/>
      </c>
      <c r="V62" s="493" t="str">
        <f>IF($U62="","",IF(OR($M62="",$O62=""),"",VLOOKUP($O62,単価表!$A$5:$C$11,MATCH($M62,単価表!$A$5:$C$5,0),0)/2))</f>
        <v/>
      </c>
      <c r="W62" s="493" t="str">
        <f t="shared" si="7"/>
        <v/>
      </c>
      <c r="X62" s="481"/>
      <c r="Y62" s="494"/>
      <c r="Z62" s="479"/>
      <c r="AA62" s="493" t="str">
        <f t="shared" si="8"/>
        <v/>
      </c>
      <c r="AB62" s="493" t="str">
        <f t="shared" si="9"/>
        <v/>
      </c>
      <c r="AC62" s="495"/>
      <c r="AD62" s="479"/>
      <c r="AE62" s="493" t="str">
        <f t="shared" si="10"/>
        <v/>
      </c>
      <c r="AF62" s="493"/>
      <c r="AG62" s="493" t="str">
        <f t="shared" si="11"/>
        <v/>
      </c>
      <c r="AH62" s="497" t="str">
        <f t="shared" si="1"/>
        <v/>
      </c>
      <c r="AI62" s="493" t="str">
        <f>IF($AH62="","",IF(OR($O62="",$M62=""),"",IF($P62="サブ",VLOOKUP($O62,単価表!$A$34:$C$38,MATCH($M62,単価表!$A$34:$C$34,0),0)/2,VLOOKUP($O62,単価表!$A$34:$C$38,MATCH($M62,単価表!$A$34:$C$34,0),0))))</f>
        <v/>
      </c>
      <c r="AJ62" s="493" t="str">
        <f t="shared" si="12"/>
        <v/>
      </c>
      <c r="AK62" s="497" t="str">
        <f t="shared" si="3"/>
        <v/>
      </c>
      <c r="AL62" s="493" t="str">
        <f>IF($AK62="","",IF(OR($O62="",$M62=""),"",VLOOKUP($O62,単価表!$A$34:$C$38,MATCH($M62,単価表!$A$34:$C$34,0),0)/2))</f>
        <v/>
      </c>
      <c r="AM62" s="493" t="str">
        <f t="shared" si="13"/>
        <v/>
      </c>
      <c r="AN62" s="489"/>
      <c r="AO62" s="489"/>
    </row>
    <row r="63" spans="4:41" ht="27.75" customHeight="1">
      <c r="D63" s="689"/>
      <c r="E63" s="476"/>
      <c r="F63" s="477" t="s">
        <v>258</v>
      </c>
      <c r="G63" s="478"/>
      <c r="H63" s="479"/>
      <c r="I63" s="818"/>
      <c r="J63" s="818"/>
      <c r="K63" s="489"/>
      <c r="L63" s="489"/>
      <c r="M63" s="480"/>
      <c r="N63" s="481"/>
      <c r="O63" s="490"/>
      <c r="P63" s="490"/>
      <c r="Q63" s="491"/>
      <c r="R63" s="492" t="str">
        <f t="shared" si="5"/>
        <v/>
      </c>
      <c r="S63" s="493" t="str">
        <f>IF($R63="","",IF(OR($O63="",$M63=""),"",IF($P63="サブ",VLOOKUP($O63,単価表!$A$5:$C$14,MATCH($M63,単価表!$A$5:$C$5,0),0)/2,VLOOKUP($O63,単価表!$A$5:$C$14,MATCH($M63,単価表!$A$5:$C$5,0),0))))</f>
        <v/>
      </c>
      <c r="T63" s="493" t="str">
        <f t="shared" si="6"/>
        <v/>
      </c>
      <c r="U63" s="492" t="str">
        <f t="shared" si="0"/>
        <v/>
      </c>
      <c r="V63" s="493" t="str">
        <f>IF($U63="","",IF(OR($M63="",$O63=""),"",VLOOKUP($O63,単価表!$A$5:$C$11,MATCH($M63,単価表!$A$5:$C$5,0),0)/2))</f>
        <v/>
      </c>
      <c r="W63" s="493" t="str">
        <f t="shared" si="7"/>
        <v/>
      </c>
      <c r="X63" s="481"/>
      <c r="Y63" s="494"/>
      <c r="Z63" s="480"/>
      <c r="AA63" s="493" t="str">
        <f t="shared" si="8"/>
        <v/>
      </c>
      <c r="AB63" s="493" t="str">
        <f t="shared" si="9"/>
        <v/>
      </c>
      <c r="AC63" s="495"/>
      <c r="AD63" s="479"/>
      <c r="AE63" s="493" t="str">
        <f t="shared" si="10"/>
        <v/>
      </c>
      <c r="AF63" s="493"/>
      <c r="AG63" s="493" t="str">
        <f t="shared" si="11"/>
        <v/>
      </c>
      <c r="AH63" s="492" t="str">
        <f t="shared" si="1"/>
        <v/>
      </c>
      <c r="AI63" s="493" t="str">
        <f>IF($AH63="","",IF(OR($O63="",$M63=""),"",IF($P63="サブ",VLOOKUP($O63,単価表!$A$34:$C$38,MATCH($M63,単価表!$A$34:$C$34,0),0)/2,VLOOKUP($O63,単価表!$A$34:$C$38,MATCH($M63,単価表!$A$34:$C$34,0),0))))</f>
        <v/>
      </c>
      <c r="AJ63" s="493" t="str">
        <f t="shared" si="12"/>
        <v/>
      </c>
      <c r="AK63" s="492" t="str">
        <f t="shared" si="3"/>
        <v/>
      </c>
      <c r="AL63" s="493" t="str">
        <f>IF($AK63="","",IF(OR($O63="",$M63=""),"",VLOOKUP($O63,単価表!$A$34:$C$38,MATCH($M63,単価表!$A$34:$C$34,0),0)/2))</f>
        <v/>
      </c>
      <c r="AM63" s="493" t="str">
        <f t="shared" si="13"/>
        <v/>
      </c>
      <c r="AN63" s="489"/>
      <c r="AO63" s="489"/>
    </row>
    <row r="64" spans="4:41" ht="27.75" customHeight="1">
      <c r="D64" s="689"/>
      <c r="E64" s="476"/>
      <c r="F64" s="477" t="s">
        <v>258</v>
      </c>
      <c r="G64" s="478"/>
      <c r="H64" s="479"/>
      <c r="I64" s="818"/>
      <c r="J64" s="818"/>
      <c r="K64" s="489"/>
      <c r="L64" s="489"/>
      <c r="M64" s="479"/>
      <c r="N64" s="481"/>
      <c r="O64" s="490"/>
      <c r="P64" s="490"/>
      <c r="Q64" s="491"/>
      <c r="R64" s="497" t="str">
        <f t="shared" si="5"/>
        <v/>
      </c>
      <c r="S64" s="493" t="str">
        <f>IF($R64="","",IF(OR($O64="",$M64=""),"",IF($P64="サブ",VLOOKUP($O64,単価表!$A$5:$C$14,MATCH($M64,単価表!$A$5:$C$5,0),0)/2,VLOOKUP($O64,単価表!$A$5:$C$14,MATCH($M64,単価表!$A$5:$C$5,0),0))))</f>
        <v/>
      </c>
      <c r="T64" s="493" t="str">
        <f t="shared" si="6"/>
        <v/>
      </c>
      <c r="U64" s="497" t="str">
        <f t="shared" si="0"/>
        <v/>
      </c>
      <c r="V64" s="493" t="str">
        <f>IF($U64="","",IF(OR($M64="",$O64=""),"",VLOOKUP($O64,単価表!$A$5:$C$11,MATCH($M64,単価表!$A$5:$C$5,0),0)/2))</f>
        <v/>
      </c>
      <c r="W64" s="493" t="str">
        <f t="shared" si="7"/>
        <v/>
      </c>
      <c r="X64" s="481"/>
      <c r="Y64" s="494"/>
      <c r="Z64" s="479"/>
      <c r="AA64" s="493" t="str">
        <f t="shared" si="8"/>
        <v/>
      </c>
      <c r="AB64" s="493" t="str">
        <f t="shared" si="9"/>
        <v/>
      </c>
      <c r="AC64" s="495"/>
      <c r="AD64" s="479"/>
      <c r="AE64" s="493" t="str">
        <f t="shared" si="10"/>
        <v/>
      </c>
      <c r="AF64" s="493"/>
      <c r="AG64" s="493" t="str">
        <f t="shared" si="11"/>
        <v/>
      </c>
      <c r="AH64" s="497" t="str">
        <f t="shared" si="1"/>
        <v/>
      </c>
      <c r="AI64" s="493" t="str">
        <f>IF($AH64="","",IF(OR($O64="",$M64=""),"",IF($P64="サブ",VLOOKUP($O64,単価表!$A$34:$C$38,MATCH($M64,単価表!$A$34:$C$34,0),0)/2,VLOOKUP($O64,単価表!$A$34:$C$38,MATCH($M64,単価表!$A$34:$C$34,0),0))))</f>
        <v/>
      </c>
      <c r="AJ64" s="493" t="str">
        <f t="shared" si="12"/>
        <v/>
      </c>
      <c r="AK64" s="497" t="str">
        <f t="shared" si="3"/>
        <v/>
      </c>
      <c r="AL64" s="493" t="str">
        <f>IF($AK64="","",IF(OR($O64="",$M64=""),"",VLOOKUP($O64,単価表!$A$34:$C$38,MATCH($M64,単価表!$A$34:$C$34,0),0)/2))</f>
        <v/>
      </c>
      <c r="AM64" s="493" t="str">
        <f t="shared" si="13"/>
        <v/>
      </c>
      <c r="AN64" s="489"/>
      <c r="AO64" s="489"/>
    </row>
    <row r="65" spans="4:41" ht="27.75" customHeight="1">
      <c r="D65" s="689"/>
      <c r="E65" s="476"/>
      <c r="F65" s="477" t="s">
        <v>258</v>
      </c>
      <c r="G65" s="478"/>
      <c r="H65" s="479"/>
      <c r="I65" s="818"/>
      <c r="J65" s="818"/>
      <c r="K65" s="489"/>
      <c r="L65" s="489"/>
      <c r="M65" s="480"/>
      <c r="N65" s="481"/>
      <c r="O65" s="490"/>
      <c r="P65" s="490"/>
      <c r="Q65" s="491"/>
      <c r="R65" s="492" t="str">
        <f t="shared" si="5"/>
        <v/>
      </c>
      <c r="S65" s="493" t="str">
        <f>IF($R65="","",IF(OR($O65="",$M65=""),"",IF($P65="サブ",VLOOKUP($O65,単価表!$A$5:$C$14,MATCH($M65,単価表!$A$5:$C$5,0),0)/2,VLOOKUP($O65,単価表!$A$5:$C$14,MATCH($M65,単価表!$A$5:$C$5,0),0))))</f>
        <v/>
      </c>
      <c r="T65" s="493" t="str">
        <f t="shared" si="6"/>
        <v/>
      </c>
      <c r="U65" s="492" t="str">
        <f t="shared" si="0"/>
        <v/>
      </c>
      <c r="V65" s="493" t="str">
        <f>IF($U65="","",IF(OR($M65="",$O65=""),"",VLOOKUP($O65,単価表!$A$5:$C$11,MATCH($M65,単価表!$A$5:$C$5,0),0)/2))</f>
        <v/>
      </c>
      <c r="W65" s="493" t="str">
        <f t="shared" si="7"/>
        <v/>
      </c>
      <c r="X65" s="481"/>
      <c r="Y65" s="494"/>
      <c r="Z65" s="480"/>
      <c r="AA65" s="493" t="str">
        <f t="shared" si="8"/>
        <v/>
      </c>
      <c r="AB65" s="493" t="str">
        <f t="shared" si="9"/>
        <v/>
      </c>
      <c r="AC65" s="495"/>
      <c r="AD65" s="479"/>
      <c r="AE65" s="493" t="str">
        <f t="shared" si="10"/>
        <v/>
      </c>
      <c r="AF65" s="493"/>
      <c r="AG65" s="493" t="str">
        <f t="shared" si="11"/>
        <v/>
      </c>
      <c r="AH65" s="492" t="str">
        <f t="shared" si="1"/>
        <v/>
      </c>
      <c r="AI65" s="493" t="str">
        <f>IF($AH65="","",IF(OR($O65="",$M65=""),"",IF($P65="サブ",VLOOKUP($O65,単価表!$A$34:$C$38,MATCH($M65,単価表!$A$34:$C$34,0),0)/2,VLOOKUP($O65,単価表!$A$34:$C$38,MATCH($M65,単価表!$A$34:$C$34,0),0))))</f>
        <v/>
      </c>
      <c r="AJ65" s="493" t="str">
        <f t="shared" si="12"/>
        <v/>
      </c>
      <c r="AK65" s="492" t="str">
        <f t="shared" si="3"/>
        <v/>
      </c>
      <c r="AL65" s="493" t="str">
        <f>IF($AK65="","",IF(OR($O65="",$M65=""),"",VLOOKUP($O65,単価表!$A$34:$C$38,MATCH($M65,単価表!$A$34:$C$34,0),0)/2))</f>
        <v/>
      </c>
      <c r="AM65" s="493" t="str">
        <f t="shared" si="13"/>
        <v/>
      </c>
      <c r="AN65" s="489"/>
      <c r="AO65" s="489"/>
    </row>
    <row r="66" spans="4:41" ht="27.75" customHeight="1">
      <c r="D66" s="689"/>
      <c r="E66" s="476"/>
      <c r="F66" s="477" t="s">
        <v>258</v>
      </c>
      <c r="G66" s="478"/>
      <c r="H66" s="479"/>
      <c r="I66" s="818"/>
      <c r="J66" s="818"/>
      <c r="K66" s="489"/>
      <c r="L66" s="489"/>
      <c r="M66" s="479"/>
      <c r="N66" s="481"/>
      <c r="O66" s="490"/>
      <c r="P66" s="490"/>
      <c r="Q66" s="491"/>
      <c r="R66" s="497" t="str">
        <f t="shared" si="5"/>
        <v/>
      </c>
      <c r="S66" s="493" t="str">
        <f>IF($R66="","",IF(OR($O66="",$M66=""),"",IF($P66="サブ",VLOOKUP($O66,単価表!$A$5:$C$14,MATCH($M66,単価表!$A$5:$C$5,0),0)/2,VLOOKUP($O66,単価表!$A$5:$C$14,MATCH($M66,単価表!$A$5:$C$5,0),0))))</f>
        <v/>
      </c>
      <c r="T66" s="493" t="str">
        <f t="shared" si="6"/>
        <v/>
      </c>
      <c r="U66" s="497" t="str">
        <f t="shared" si="0"/>
        <v/>
      </c>
      <c r="V66" s="493" t="str">
        <f>IF($U66="","",IF(OR($M66="",$O66=""),"",VLOOKUP($O66,単価表!$A$5:$C$11,MATCH($M66,単価表!$A$5:$C$5,0),0)/2))</f>
        <v/>
      </c>
      <c r="W66" s="493" t="str">
        <f t="shared" si="7"/>
        <v/>
      </c>
      <c r="X66" s="481"/>
      <c r="Y66" s="494"/>
      <c r="Z66" s="479"/>
      <c r="AA66" s="493" t="str">
        <f t="shared" si="8"/>
        <v/>
      </c>
      <c r="AB66" s="493" t="str">
        <f t="shared" si="9"/>
        <v/>
      </c>
      <c r="AC66" s="495"/>
      <c r="AD66" s="479"/>
      <c r="AE66" s="493" t="str">
        <f t="shared" si="10"/>
        <v/>
      </c>
      <c r="AF66" s="493"/>
      <c r="AG66" s="493" t="str">
        <f t="shared" si="11"/>
        <v/>
      </c>
      <c r="AH66" s="497" t="str">
        <f t="shared" si="1"/>
        <v/>
      </c>
      <c r="AI66" s="493" t="str">
        <f>IF($AH66="","",IF(OR($O66="",$M66=""),"",IF($P66="サブ",VLOOKUP($O66,単価表!$A$34:$C$38,MATCH($M66,単価表!$A$34:$C$34,0),0)/2,VLOOKUP($O66,単価表!$A$34:$C$38,MATCH($M66,単価表!$A$34:$C$34,0),0))))</f>
        <v/>
      </c>
      <c r="AJ66" s="493" t="str">
        <f t="shared" si="12"/>
        <v/>
      </c>
      <c r="AK66" s="497" t="str">
        <f t="shared" si="3"/>
        <v/>
      </c>
      <c r="AL66" s="493" t="str">
        <f>IF($AK66="","",IF(OR($O66="",$M66=""),"",VLOOKUP($O66,単価表!$A$34:$C$38,MATCH($M66,単価表!$A$34:$C$34,0),0)/2))</f>
        <v/>
      </c>
      <c r="AM66" s="493" t="str">
        <f t="shared" si="13"/>
        <v/>
      </c>
      <c r="AN66" s="489"/>
      <c r="AO66" s="489"/>
    </row>
    <row r="67" spans="4:41" ht="27.75" customHeight="1">
      <c r="D67" s="689"/>
      <c r="E67" s="476"/>
      <c r="F67" s="477" t="s">
        <v>258</v>
      </c>
      <c r="G67" s="478"/>
      <c r="H67" s="479"/>
      <c r="I67" s="818"/>
      <c r="J67" s="818"/>
      <c r="K67" s="489"/>
      <c r="L67" s="489"/>
      <c r="M67" s="480"/>
      <c r="N67" s="481"/>
      <c r="O67" s="490"/>
      <c r="P67" s="490"/>
      <c r="Q67" s="491"/>
      <c r="R67" s="492" t="str">
        <f t="shared" si="5"/>
        <v/>
      </c>
      <c r="S67" s="493" t="str">
        <f>IF($R67="","",IF(OR($O67="",$M67=""),"",IF($P67="サブ",VLOOKUP($O67,単価表!$A$5:$C$14,MATCH($M67,単価表!$A$5:$C$5,0),0)/2,VLOOKUP($O67,単価表!$A$5:$C$14,MATCH($M67,単価表!$A$5:$C$5,0),0))))</f>
        <v/>
      </c>
      <c r="T67" s="493" t="str">
        <f t="shared" si="6"/>
        <v/>
      </c>
      <c r="U67" s="492" t="str">
        <f t="shared" si="0"/>
        <v/>
      </c>
      <c r="V67" s="493" t="str">
        <f>IF($U67="","",IF(OR($M67="",$O67=""),"",VLOOKUP($O67,単価表!$A$5:$C$11,MATCH($M67,単価表!$A$5:$C$5,0),0)/2))</f>
        <v/>
      </c>
      <c r="W67" s="493" t="str">
        <f t="shared" si="7"/>
        <v/>
      </c>
      <c r="X67" s="481"/>
      <c r="Y67" s="494"/>
      <c r="Z67" s="480"/>
      <c r="AA67" s="493" t="str">
        <f t="shared" si="8"/>
        <v/>
      </c>
      <c r="AB67" s="493" t="str">
        <f t="shared" si="9"/>
        <v/>
      </c>
      <c r="AC67" s="495"/>
      <c r="AD67" s="479"/>
      <c r="AE67" s="493" t="str">
        <f t="shared" si="10"/>
        <v/>
      </c>
      <c r="AF67" s="493"/>
      <c r="AG67" s="493" t="str">
        <f t="shared" si="11"/>
        <v/>
      </c>
      <c r="AH67" s="492" t="str">
        <f t="shared" si="1"/>
        <v/>
      </c>
      <c r="AI67" s="493" t="str">
        <f>IF($AH67="","",IF(OR($O67="",$M67=""),"",IF($P67="サブ",VLOOKUP($O67,単価表!$A$34:$C$38,MATCH($M67,単価表!$A$34:$C$34,0),0)/2,VLOOKUP($O67,単価表!$A$34:$C$38,MATCH($M67,単価表!$A$34:$C$34,0),0))))</f>
        <v/>
      </c>
      <c r="AJ67" s="493" t="str">
        <f t="shared" si="12"/>
        <v/>
      </c>
      <c r="AK67" s="492" t="str">
        <f t="shared" si="3"/>
        <v/>
      </c>
      <c r="AL67" s="493" t="str">
        <f>IF($AK67="","",IF(OR($O67="",$M67=""),"",VLOOKUP($O67,単価表!$A$34:$C$38,MATCH($M67,単価表!$A$34:$C$34,0),0)/2))</f>
        <v/>
      </c>
      <c r="AM67" s="493" t="str">
        <f t="shared" si="13"/>
        <v/>
      </c>
      <c r="AN67" s="489"/>
      <c r="AO67" s="489"/>
    </row>
    <row r="68" spans="4:41" ht="27.75" customHeight="1">
      <c r="D68" s="689"/>
      <c r="E68" s="476"/>
      <c r="F68" s="477" t="s">
        <v>258</v>
      </c>
      <c r="G68" s="478"/>
      <c r="H68" s="479"/>
      <c r="I68" s="818"/>
      <c r="J68" s="818"/>
      <c r="K68" s="489"/>
      <c r="L68" s="489"/>
      <c r="M68" s="479"/>
      <c r="N68" s="481"/>
      <c r="O68" s="490"/>
      <c r="P68" s="490"/>
      <c r="Q68" s="491"/>
      <c r="R68" s="497" t="str">
        <f t="shared" si="5"/>
        <v/>
      </c>
      <c r="S68" s="493" t="str">
        <f>IF($R68="","",IF(OR($O68="",$M68=""),"",IF($P68="サブ",VLOOKUP($O68,単価表!$A$5:$C$14,MATCH($M68,単価表!$A$5:$C$5,0),0)/2,VLOOKUP($O68,単価表!$A$5:$C$14,MATCH($M68,単価表!$A$5:$C$5,0),0))))</f>
        <v/>
      </c>
      <c r="T68" s="493" t="str">
        <f t="shared" si="6"/>
        <v/>
      </c>
      <c r="U68" s="497" t="str">
        <f t="shared" si="0"/>
        <v/>
      </c>
      <c r="V68" s="493" t="str">
        <f>IF($U68="","",IF(OR($M68="",$O68=""),"",VLOOKUP($O68,単価表!$A$5:$C$11,MATCH($M68,単価表!$A$5:$C$5,0),0)/2))</f>
        <v/>
      </c>
      <c r="W68" s="493" t="str">
        <f t="shared" si="7"/>
        <v/>
      </c>
      <c r="X68" s="481"/>
      <c r="Y68" s="494"/>
      <c r="Z68" s="479"/>
      <c r="AA68" s="493" t="str">
        <f t="shared" si="8"/>
        <v/>
      </c>
      <c r="AB68" s="493" t="str">
        <f t="shared" si="9"/>
        <v/>
      </c>
      <c r="AC68" s="495"/>
      <c r="AD68" s="479"/>
      <c r="AE68" s="493" t="str">
        <f t="shared" si="10"/>
        <v/>
      </c>
      <c r="AF68" s="493"/>
      <c r="AG68" s="493" t="str">
        <f t="shared" si="11"/>
        <v/>
      </c>
      <c r="AH68" s="497" t="str">
        <f t="shared" si="1"/>
        <v/>
      </c>
      <c r="AI68" s="493" t="str">
        <f>IF($AH68="","",IF(OR($O68="",$M68=""),"",IF($P68="サブ",VLOOKUP($O68,単価表!$A$34:$C$38,MATCH($M68,単価表!$A$34:$C$34,0),0)/2,VLOOKUP($O68,単価表!$A$34:$C$38,MATCH($M68,単価表!$A$34:$C$34,0),0))))</f>
        <v/>
      </c>
      <c r="AJ68" s="493" t="str">
        <f t="shared" si="12"/>
        <v/>
      </c>
      <c r="AK68" s="497" t="str">
        <f t="shared" si="3"/>
        <v/>
      </c>
      <c r="AL68" s="493" t="str">
        <f>IF($AK68="","",IF(OR($O68="",$M68=""),"",VLOOKUP($O68,単価表!$A$34:$C$38,MATCH($M68,単価表!$A$34:$C$34,0),0)/2))</f>
        <v/>
      </c>
      <c r="AM68" s="493" t="str">
        <f t="shared" si="13"/>
        <v/>
      </c>
      <c r="AN68" s="489"/>
      <c r="AO68" s="489"/>
    </row>
    <row r="69" spans="4:41" ht="27.75" customHeight="1">
      <c r="D69" s="689"/>
      <c r="E69" s="476"/>
      <c r="F69" s="477" t="s">
        <v>258</v>
      </c>
      <c r="G69" s="478"/>
      <c r="H69" s="479"/>
      <c r="I69" s="818"/>
      <c r="J69" s="818"/>
      <c r="K69" s="489"/>
      <c r="L69" s="489"/>
      <c r="M69" s="480"/>
      <c r="N69" s="481"/>
      <c r="O69" s="490"/>
      <c r="P69" s="490"/>
      <c r="Q69" s="491"/>
      <c r="R69" s="492" t="str">
        <f t="shared" si="5"/>
        <v/>
      </c>
      <c r="S69" s="493" t="str">
        <f>IF($R69="","",IF(OR($O69="",$M69=""),"",IF($P69="サブ",VLOOKUP($O69,単価表!$A$5:$C$14,MATCH($M69,単価表!$A$5:$C$5,0),0)/2,VLOOKUP($O69,単価表!$A$5:$C$14,MATCH($M69,単価表!$A$5:$C$5,0),0))))</f>
        <v/>
      </c>
      <c r="T69" s="493" t="str">
        <f t="shared" si="6"/>
        <v/>
      </c>
      <c r="U69" s="492" t="str">
        <f t="shared" si="0"/>
        <v/>
      </c>
      <c r="V69" s="493" t="str">
        <f>IF($U69="","",IF(OR($M69="",$O69=""),"",VLOOKUP($O69,単価表!$A$5:$C$11,MATCH($M69,単価表!$A$5:$C$5,0),0)/2))</f>
        <v/>
      </c>
      <c r="W69" s="493" t="str">
        <f t="shared" si="7"/>
        <v/>
      </c>
      <c r="X69" s="481"/>
      <c r="Y69" s="494"/>
      <c r="Z69" s="480"/>
      <c r="AA69" s="493" t="str">
        <f t="shared" si="8"/>
        <v/>
      </c>
      <c r="AB69" s="493" t="str">
        <f t="shared" si="9"/>
        <v/>
      </c>
      <c r="AC69" s="495"/>
      <c r="AD69" s="479"/>
      <c r="AE69" s="493" t="str">
        <f t="shared" si="10"/>
        <v/>
      </c>
      <c r="AF69" s="493"/>
      <c r="AG69" s="493" t="str">
        <f t="shared" si="11"/>
        <v/>
      </c>
      <c r="AH69" s="492" t="str">
        <f t="shared" si="1"/>
        <v/>
      </c>
      <c r="AI69" s="493" t="str">
        <f>IF($AH69="","",IF(OR($O69="",$M69=""),"",IF($P69="サブ",VLOOKUP($O69,単価表!$A$34:$C$38,MATCH($M69,単価表!$A$34:$C$34,0),0)/2,VLOOKUP($O69,単価表!$A$34:$C$38,MATCH($M69,単価表!$A$34:$C$34,0),0))))</f>
        <v/>
      </c>
      <c r="AJ69" s="493" t="str">
        <f t="shared" si="12"/>
        <v/>
      </c>
      <c r="AK69" s="492" t="str">
        <f t="shared" si="3"/>
        <v/>
      </c>
      <c r="AL69" s="493" t="str">
        <f>IF($AK69="","",IF(OR($O69="",$M69=""),"",VLOOKUP($O69,単価表!$A$34:$C$38,MATCH($M69,単価表!$A$34:$C$34,0),0)/2))</f>
        <v/>
      </c>
      <c r="AM69" s="493" t="str">
        <f t="shared" si="13"/>
        <v/>
      </c>
      <c r="AN69" s="489"/>
      <c r="AO69" s="489"/>
    </row>
    <row r="70" spans="4:41" ht="27.75" customHeight="1">
      <c r="D70" s="689"/>
      <c r="E70" s="476"/>
      <c r="F70" s="477" t="s">
        <v>258</v>
      </c>
      <c r="G70" s="478"/>
      <c r="H70" s="479"/>
      <c r="I70" s="818"/>
      <c r="J70" s="818"/>
      <c r="K70" s="489"/>
      <c r="L70" s="489"/>
      <c r="M70" s="479"/>
      <c r="N70" s="481"/>
      <c r="O70" s="490"/>
      <c r="P70" s="490"/>
      <c r="Q70" s="491"/>
      <c r="R70" s="497" t="str">
        <f t="shared" si="5"/>
        <v/>
      </c>
      <c r="S70" s="493" t="str">
        <f>IF($R70="","",IF(OR($O70="",$M70=""),"",IF($P70="サブ",VLOOKUP($O70,単価表!$A$5:$C$14,MATCH($M70,単価表!$A$5:$C$5,0),0)/2,VLOOKUP($O70,単価表!$A$5:$C$14,MATCH($M70,単価表!$A$5:$C$5,0),0))))</f>
        <v/>
      </c>
      <c r="T70" s="493" t="str">
        <f t="shared" si="6"/>
        <v/>
      </c>
      <c r="U70" s="497" t="str">
        <f t="shared" si="0"/>
        <v/>
      </c>
      <c r="V70" s="493" t="str">
        <f>IF($U70="","",IF(OR($M70="",$O70=""),"",VLOOKUP($O70,単価表!$A$5:$C$11,MATCH($M70,単価表!$A$5:$C$5,0),0)/2))</f>
        <v/>
      </c>
      <c r="W70" s="493" t="str">
        <f t="shared" si="7"/>
        <v/>
      </c>
      <c r="X70" s="481"/>
      <c r="Y70" s="494"/>
      <c r="Z70" s="479"/>
      <c r="AA70" s="493" t="str">
        <f t="shared" si="8"/>
        <v/>
      </c>
      <c r="AB70" s="493" t="str">
        <f t="shared" si="9"/>
        <v/>
      </c>
      <c r="AC70" s="495"/>
      <c r="AD70" s="479"/>
      <c r="AE70" s="493" t="str">
        <f t="shared" si="10"/>
        <v/>
      </c>
      <c r="AF70" s="493"/>
      <c r="AG70" s="493" t="str">
        <f t="shared" si="11"/>
        <v/>
      </c>
      <c r="AH70" s="497" t="str">
        <f t="shared" si="1"/>
        <v/>
      </c>
      <c r="AI70" s="493" t="str">
        <f>IF($AH70="","",IF(OR($O70="",$M70=""),"",IF($P70="サブ",VLOOKUP($O70,単価表!$A$34:$C$38,MATCH($M70,単価表!$A$34:$C$34,0),0)/2,VLOOKUP($O70,単価表!$A$34:$C$38,MATCH($M70,単価表!$A$34:$C$34,0),0))))</f>
        <v/>
      </c>
      <c r="AJ70" s="493" t="str">
        <f t="shared" si="12"/>
        <v/>
      </c>
      <c r="AK70" s="497" t="str">
        <f t="shared" si="3"/>
        <v/>
      </c>
      <c r="AL70" s="493" t="str">
        <f>IF($AK70="","",IF(OR($O70="",$M70=""),"",VLOOKUP($O70,単価表!$A$34:$C$38,MATCH($M70,単価表!$A$34:$C$34,0),0)/2))</f>
        <v/>
      </c>
      <c r="AM70" s="493" t="str">
        <f t="shared" si="13"/>
        <v/>
      </c>
      <c r="AN70" s="489"/>
      <c r="AO70" s="489"/>
    </row>
    <row r="71" spans="4:41" ht="27.75" customHeight="1">
      <c r="D71" s="689"/>
      <c r="E71" s="476"/>
      <c r="F71" s="477" t="s">
        <v>258</v>
      </c>
      <c r="G71" s="478"/>
      <c r="H71" s="479"/>
      <c r="I71" s="818"/>
      <c r="J71" s="818"/>
      <c r="K71" s="489"/>
      <c r="L71" s="489"/>
      <c r="M71" s="480"/>
      <c r="N71" s="481"/>
      <c r="O71" s="490"/>
      <c r="P71" s="490"/>
      <c r="Q71" s="491"/>
      <c r="R71" s="492" t="str">
        <f t="shared" si="5"/>
        <v/>
      </c>
      <c r="S71" s="493" t="str">
        <f>IF($R71="","",IF(OR($O71="",$M71=""),"",IF($P71="サブ",VLOOKUP($O71,単価表!$A$5:$C$14,MATCH($M71,単価表!$A$5:$C$5,0),0)/2,VLOOKUP($O71,単価表!$A$5:$C$14,MATCH($M71,単価表!$A$5:$C$5,0),0))))</f>
        <v/>
      </c>
      <c r="T71" s="493" t="str">
        <f t="shared" si="6"/>
        <v/>
      </c>
      <c r="U71" s="492" t="str">
        <f t="shared" ref="U71:U134" si="14">IF($Q71="検討会等参加",IF($E71="","",TIME(HOUR($G71-$E71),ROUNDUP(MINUTE($G71-$E71)/30,0)*30,0)*24),"")</f>
        <v/>
      </c>
      <c r="V71" s="493" t="str">
        <f>IF($U71="","",IF(OR($M71="",$O71=""),"",VLOOKUP($O71,単価表!$A$5:$C$11,MATCH($M71,単価表!$A$5:$C$5,0),0)/2))</f>
        <v/>
      </c>
      <c r="W71" s="493" t="str">
        <f t="shared" si="7"/>
        <v/>
      </c>
      <c r="X71" s="481"/>
      <c r="Y71" s="494"/>
      <c r="Z71" s="480"/>
      <c r="AA71" s="493" t="str">
        <f t="shared" si="8"/>
        <v/>
      </c>
      <c r="AB71" s="493" t="str">
        <f t="shared" si="9"/>
        <v/>
      </c>
      <c r="AC71" s="495"/>
      <c r="AD71" s="479"/>
      <c r="AE71" s="493" t="str">
        <f t="shared" si="10"/>
        <v/>
      </c>
      <c r="AF71" s="493"/>
      <c r="AG71" s="493" t="str">
        <f t="shared" si="11"/>
        <v/>
      </c>
      <c r="AH71" s="492" t="str">
        <f t="shared" ref="AH71:AH134" si="15">IF($Q71="講習料",IF($E71="","",TIME(HOUR($G71-$E71),ROUNDUP(MINUTE($G71-$E71)/30,0)*30,0)*24),"")</f>
        <v/>
      </c>
      <c r="AI71" s="493" t="str">
        <f>IF($AH71="","",IF(OR($O71="",$M71=""),"",IF($P71="サブ",VLOOKUP($O71,単価表!$A$34:$C$38,MATCH($M71,単価表!$A$34:$C$34,0),0)/2,VLOOKUP($O71,単価表!$A$34:$C$38,MATCH($M71,単価表!$A$34:$C$34,0),0))))</f>
        <v/>
      </c>
      <c r="AJ71" s="493" t="str">
        <f t="shared" ref="AJ71:AJ102" si="16">IF($AH71="","",IF($M71="","",(AH71*AI71)))</f>
        <v/>
      </c>
      <c r="AK71" s="492" t="str">
        <f t="shared" ref="AK71:AK134" si="17">IF($Q71="検討会(法人参加)",IF($E71="","",TIME(HOUR($G71-$E71),ROUNDUP(MINUTE($G71-$E71)/30,0)*30,0)*24),"")</f>
        <v/>
      </c>
      <c r="AL71" s="493" t="str">
        <f>IF($AK71="","",IF(OR($O71="",$M71=""),"",VLOOKUP($O71,単価表!$A$34:$C$38,MATCH($M71,単価表!$A$34:$C$34,0),0)/2))</f>
        <v/>
      </c>
      <c r="AM71" s="493" t="str">
        <f t="shared" ref="AM71:AM102" si="18">IF($AK71="","",IF($M71="","",(AK71*AL71)))</f>
        <v/>
      </c>
      <c r="AN71" s="489"/>
      <c r="AO71" s="489"/>
    </row>
    <row r="72" spans="4:41" ht="27.75" customHeight="1">
      <c r="D72" s="689"/>
      <c r="E72" s="476"/>
      <c r="F72" s="477" t="s">
        <v>258</v>
      </c>
      <c r="G72" s="478"/>
      <c r="H72" s="479"/>
      <c r="I72" s="818"/>
      <c r="J72" s="818"/>
      <c r="K72" s="489"/>
      <c r="L72" s="489"/>
      <c r="M72" s="479"/>
      <c r="N72" s="481"/>
      <c r="O72" s="490"/>
      <c r="P72" s="490"/>
      <c r="Q72" s="491"/>
      <c r="R72" s="497" t="str">
        <f t="shared" ref="R72:R135" si="19">IF($Q72="講師",IF($E72="","",TIME(HOUR($G72-$E72),ROUNDUP(MINUTE($G72-$E72)/30,0)*30,0)*24),"")</f>
        <v/>
      </c>
      <c r="S72" s="493" t="str">
        <f>IF($R72="","",IF(OR($O72="",$M72=""),"",IF($P72="サブ",VLOOKUP($O72,単価表!$A$5:$C$14,MATCH($M72,単価表!$A$5:$C$5,0),0)/2,VLOOKUP($O72,単価表!$A$5:$C$14,MATCH($M72,単価表!$A$5:$C$5,0),0))))</f>
        <v/>
      </c>
      <c r="T72" s="493" t="str">
        <f t="shared" ref="T72:T135" si="20">IF($R72="","",IF($M72="","",(R72*S72)))</f>
        <v/>
      </c>
      <c r="U72" s="497" t="str">
        <f t="shared" si="14"/>
        <v/>
      </c>
      <c r="V72" s="493" t="str">
        <f>IF($U72="","",IF(OR($M72="",$O72=""),"",VLOOKUP($O72,単価表!$A$5:$C$11,MATCH($M72,単価表!$A$5:$C$5,0),0)/2))</f>
        <v/>
      </c>
      <c r="W72" s="493" t="str">
        <f t="shared" ref="W72:W135" si="21">IF($U72="","",IF($M72="","",(U72*V72)))</f>
        <v/>
      </c>
      <c r="X72" s="481"/>
      <c r="Y72" s="494"/>
      <c r="Z72" s="479"/>
      <c r="AA72" s="493" t="str">
        <f t="shared" ref="AA72:AA135" si="22">IF($Y72="","",IF($Z72="日","1,500",IF($Z72="外","5,500")))</f>
        <v/>
      </c>
      <c r="AB72" s="493" t="str">
        <f t="shared" ref="AB72:AB135" si="23">IF(OR($Y72="",$Z72=""),"",(Y72*AA72))</f>
        <v/>
      </c>
      <c r="AC72" s="495"/>
      <c r="AD72" s="479"/>
      <c r="AE72" s="493" t="str">
        <f t="shared" ref="AE72:AE135" si="24">IF($AC72="","",IF(OR($AC72="見学",$AC72="視察"),"10,000",IF($AC72="手土産","3,000")))</f>
        <v/>
      </c>
      <c r="AF72" s="493"/>
      <c r="AG72" s="493" t="str">
        <f t="shared" ref="AG72:AG135" si="25">IFERROR(ROUND(IF(AF72="","",IF(AF72="8%税込",AD72*AE72/1.08,IF(AF72="10%税込",AD72*AE72/1.1))),0),"")</f>
        <v/>
      </c>
      <c r="AH72" s="497" t="str">
        <f t="shared" si="15"/>
        <v/>
      </c>
      <c r="AI72" s="493" t="str">
        <f>IF($AH72="","",IF(OR($O72="",$M72=""),"",IF($P72="サブ",VLOOKUP($O72,単価表!$A$34:$C$38,MATCH($M72,単価表!$A$34:$C$34,0),0)/2,VLOOKUP($O72,単価表!$A$34:$C$38,MATCH($M72,単価表!$A$34:$C$34,0),0))))</f>
        <v/>
      </c>
      <c r="AJ72" s="493" t="str">
        <f t="shared" si="16"/>
        <v/>
      </c>
      <c r="AK72" s="497" t="str">
        <f t="shared" si="17"/>
        <v/>
      </c>
      <c r="AL72" s="493" t="str">
        <f>IF($AK72="","",IF(OR($O72="",$M72=""),"",VLOOKUP($O72,単価表!$A$34:$C$38,MATCH($M72,単価表!$A$34:$C$34,0),0)/2))</f>
        <v/>
      </c>
      <c r="AM72" s="493" t="str">
        <f t="shared" si="18"/>
        <v/>
      </c>
      <c r="AN72" s="489"/>
      <c r="AO72" s="489"/>
    </row>
    <row r="73" spans="4:41" ht="27.75" customHeight="1">
      <c r="D73" s="689"/>
      <c r="E73" s="476"/>
      <c r="F73" s="477" t="s">
        <v>258</v>
      </c>
      <c r="G73" s="478"/>
      <c r="H73" s="479"/>
      <c r="I73" s="818"/>
      <c r="J73" s="818"/>
      <c r="K73" s="489"/>
      <c r="L73" s="489"/>
      <c r="M73" s="480"/>
      <c r="N73" s="481"/>
      <c r="O73" s="490"/>
      <c r="P73" s="490"/>
      <c r="Q73" s="491"/>
      <c r="R73" s="492" t="str">
        <f t="shared" si="19"/>
        <v/>
      </c>
      <c r="S73" s="493" t="str">
        <f>IF($R73="","",IF(OR($O73="",$M73=""),"",IF($P73="サブ",VLOOKUP($O73,単価表!$A$5:$C$14,MATCH($M73,単価表!$A$5:$C$5,0),0)/2,VLOOKUP($O73,単価表!$A$5:$C$14,MATCH($M73,単価表!$A$5:$C$5,0),0))))</f>
        <v/>
      </c>
      <c r="T73" s="493" t="str">
        <f t="shared" si="20"/>
        <v/>
      </c>
      <c r="U73" s="492" t="str">
        <f t="shared" si="14"/>
        <v/>
      </c>
      <c r="V73" s="493" t="str">
        <f>IF($U73="","",IF(OR($M73="",$O73=""),"",VLOOKUP($O73,単価表!$A$5:$C$11,MATCH($M73,単価表!$A$5:$C$5,0),0)/2))</f>
        <v/>
      </c>
      <c r="W73" s="493" t="str">
        <f t="shared" si="21"/>
        <v/>
      </c>
      <c r="X73" s="481"/>
      <c r="Y73" s="494"/>
      <c r="Z73" s="480"/>
      <c r="AA73" s="493" t="str">
        <f t="shared" si="22"/>
        <v/>
      </c>
      <c r="AB73" s="493" t="str">
        <f t="shared" si="23"/>
        <v/>
      </c>
      <c r="AC73" s="495"/>
      <c r="AD73" s="479"/>
      <c r="AE73" s="493" t="str">
        <f t="shared" si="24"/>
        <v/>
      </c>
      <c r="AF73" s="493"/>
      <c r="AG73" s="493" t="str">
        <f t="shared" si="25"/>
        <v/>
      </c>
      <c r="AH73" s="492" t="str">
        <f t="shared" si="15"/>
        <v/>
      </c>
      <c r="AI73" s="493" t="str">
        <f>IF($AH73="","",IF(OR($O73="",$M73=""),"",IF($P73="サブ",VLOOKUP($O73,単価表!$A$34:$C$38,MATCH($M73,単価表!$A$34:$C$34,0),0)/2,VLOOKUP($O73,単価表!$A$34:$C$38,MATCH($M73,単価表!$A$34:$C$34,0),0))))</f>
        <v/>
      </c>
      <c r="AJ73" s="493" t="str">
        <f t="shared" si="16"/>
        <v/>
      </c>
      <c r="AK73" s="492" t="str">
        <f t="shared" si="17"/>
        <v/>
      </c>
      <c r="AL73" s="493" t="str">
        <f>IF($AK73="","",IF(OR($O73="",$M73=""),"",VLOOKUP($O73,単価表!$A$34:$C$38,MATCH($M73,単価表!$A$34:$C$34,0),0)/2))</f>
        <v/>
      </c>
      <c r="AM73" s="493" t="str">
        <f t="shared" si="18"/>
        <v/>
      </c>
      <c r="AN73" s="489"/>
      <c r="AO73" s="489"/>
    </row>
    <row r="74" spans="4:41" ht="27.75" customHeight="1">
      <c r="D74" s="689"/>
      <c r="E74" s="476"/>
      <c r="F74" s="477" t="s">
        <v>258</v>
      </c>
      <c r="G74" s="478"/>
      <c r="H74" s="479"/>
      <c r="I74" s="818"/>
      <c r="J74" s="818"/>
      <c r="K74" s="489"/>
      <c r="L74" s="489"/>
      <c r="M74" s="479"/>
      <c r="N74" s="481"/>
      <c r="O74" s="490"/>
      <c r="P74" s="490"/>
      <c r="Q74" s="491"/>
      <c r="R74" s="497" t="str">
        <f t="shared" si="19"/>
        <v/>
      </c>
      <c r="S74" s="493" t="str">
        <f>IF($R74="","",IF(OR($O74="",$M74=""),"",IF($P74="サブ",VLOOKUP($O74,単価表!$A$5:$C$14,MATCH($M74,単価表!$A$5:$C$5,0),0)/2,VLOOKUP($O74,単価表!$A$5:$C$14,MATCH($M74,単価表!$A$5:$C$5,0),0))))</f>
        <v/>
      </c>
      <c r="T74" s="493" t="str">
        <f t="shared" si="20"/>
        <v/>
      </c>
      <c r="U74" s="497" t="str">
        <f t="shared" si="14"/>
        <v/>
      </c>
      <c r="V74" s="493" t="str">
        <f>IF($U74="","",IF(OR($M74="",$O74=""),"",VLOOKUP($O74,単価表!$A$5:$C$11,MATCH($M74,単価表!$A$5:$C$5,0),0)/2))</f>
        <v/>
      </c>
      <c r="W74" s="493" t="str">
        <f t="shared" si="21"/>
        <v/>
      </c>
      <c r="X74" s="481"/>
      <c r="Y74" s="494"/>
      <c r="Z74" s="479"/>
      <c r="AA74" s="493" t="str">
        <f t="shared" si="22"/>
        <v/>
      </c>
      <c r="AB74" s="493" t="str">
        <f t="shared" si="23"/>
        <v/>
      </c>
      <c r="AC74" s="495"/>
      <c r="AD74" s="479"/>
      <c r="AE74" s="493" t="str">
        <f t="shared" si="24"/>
        <v/>
      </c>
      <c r="AF74" s="493"/>
      <c r="AG74" s="493" t="str">
        <f t="shared" si="25"/>
        <v/>
      </c>
      <c r="AH74" s="497" t="str">
        <f t="shared" si="15"/>
        <v/>
      </c>
      <c r="AI74" s="493" t="str">
        <f>IF($AH74="","",IF(OR($O74="",$M74=""),"",IF($P74="サブ",VLOOKUP($O74,単価表!$A$34:$C$38,MATCH($M74,単価表!$A$34:$C$34,0),0)/2,VLOOKUP($O74,単価表!$A$34:$C$38,MATCH($M74,単価表!$A$34:$C$34,0),0))))</f>
        <v/>
      </c>
      <c r="AJ74" s="493" t="str">
        <f t="shared" si="16"/>
        <v/>
      </c>
      <c r="AK74" s="497" t="str">
        <f t="shared" si="17"/>
        <v/>
      </c>
      <c r="AL74" s="493" t="str">
        <f>IF($AK74="","",IF(OR($O74="",$M74=""),"",VLOOKUP($O74,単価表!$A$34:$C$38,MATCH($M74,単価表!$A$34:$C$34,0),0)/2))</f>
        <v/>
      </c>
      <c r="AM74" s="493" t="str">
        <f t="shared" si="18"/>
        <v/>
      </c>
      <c r="AN74" s="489"/>
      <c r="AO74" s="489"/>
    </row>
    <row r="75" spans="4:41" ht="27.75" customHeight="1">
      <c r="D75" s="689"/>
      <c r="E75" s="476"/>
      <c r="F75" s="477" t="s">
        <v>258</v>
      </c>
      <c r="G75" s="478"/>
      <c r="H75" s="479"/>
      <c r="I75" s="818"/>
      <c r="J75" s="818"/>
      <c r="K75" s="489"/>
      <c r="L75" s="489"/>
      <c r="M75" s="480"/>
      <c r="N75" s="481"/>
      <c r="O75" s="490"/>
      <c r="P75" s="490"/>
      <c r="Q75" s="491"/>
      <c r="R75" s="492" t="str">
        <f t="shared" si="19"/>
        <v/>
      </c>
      <c r="S75" s="493" t="str">
        <f>IF($R75="","",IF(OR($O75="",$M75=""),"",IF($P75="サブ",VLOOKUP($O75,単価表!$A$5:$C$14,MATCH($M75,単価表!$A$5:$C$5,0),0)/2,VLOOKUP($O75,単価表!$A$5:$C$14,MATCH($M75,単価表!$A$5:$C$5,0),0))))</f>
        <v/>
      </c>
      <c r="T75" s="493" t="str">
        <f t="shared" si="20"/>
        <v/>
      </c>
      <c r="U75" s="492" t="str">
        <f t="shared" si="14"/>
        <v/>
      </c>
      <c r="V75" s="493" t="str">
        <f>IF($U75="","",IF(OR($M75="",$O75=""),"",VLOOKUP($O75,単価表!$A$5:$C$11,MATCH($M75,単価表!$A$5:$C$5,0),0)/2))</f>
        <v/>
      </c>
      <c r="W75" s="493" t="str">
        <f t="shared" si="21"/>
        <v/>
      </c>
      <c r="X75" s="481"/>
      <c r="Y75" s="494"/>
      <c r="Z75" s="480"/>
      <c r="AA75" s="493" t="str">
        <f t="shared" si="22"/>
        <v/>
      </c>
      <c r="AB75" s="493" t="str">
        <f t="shared" si="23"/>
        <v/>
      </c>
      <c r="AC75" s="495"/>
      <c r="AD75" s="479"/>
      <c r="AE75" s="493" t="str">
        <f t="shared" si="24"/>
        <v/>
      </c>
      <c r="AF75" s="493"/>
      <c r="AG75" s="493" t="str">
        <f t="shared" si="25"/>
        <v/>
      </c>
      <c r="AH75" s="492" t="str">
        <f t="shared" si="15"/>
        <v/>
      </c>
      <c r="AI75" s="493" t="str">
        <f>IF($AH75="","",IF(OR($O75="",$M75=""),"",IF($P75="サブ",VLOOKUP($O75,単価表!$A$34:$C$38,MATCH($M75,単価表!$A$34:$C$34,0),0)/2,VLOOKUP($O75,単価表!$A$34:$C$38,MATCH($M75,単価表!$A$34:$C$34,0),0))))</f>
        <v/>
      </c>
      <c r="AJ75" s="493" t="str">
        <f t="shared" si="16"/>
        <v/>
      </c>
      <c r="AK75" s="492" t="str">
        <f t="shared" si="17"/>
        <v/>
      </c>
      <c r="AL75" s="493" t="str">
        <f>IF($AK75="","",IF(OR($O75="",$M75=""),"",VLOOKUP($O75,単価表!$A$34:$C$38,MATCH($M75,単価表!$A$34:$C$34,0),0)/2))</f>
        <v/>
      </c>
      <c r="AM75" s="493" t="str">
        <f t="shared" si="18"/>
        <v/>
      </c>
      <c r="AN75" s="489"/>
      <c r="AO75" s="489"/>
    </row>
    <row r="76" spans="4:41" ht="27.75" customHeight="1">
      <c r="D76" s="689"/>
      <c r="E76" s="476"/>
      <c r="F76" s="477" t="s">
        <v>258</v>
      </c>
      <c r="G76" s="478"/>
      <c r="H76" s="479"/>
      <c r="I76" s="818"/>
      <c r="J76" s="818"/>
      <c r="K76" s="489"/>
      <c r="L76" s="489"/>
      <c r="M76" s="479"/>
      <c r="N76" s="481"/>
      <c r="O76" s="490"/>
      <c r="P76" s="490"/>
      <c r="Q76" s="491"/>
      <c r="R76" s="497" t="str">
        <f t="shared" si="19"/>
        <v/>
      </c>
      <c r="S76" s="493" t="str">
        <f>IF($R76="","",IF(OR($O76="",$M76=""),"",IF($P76="サブ",VLOOKUP($O76,単価表!$A$5:$C$14,MATCH($M76,単価表!$A$5:$C$5,0),0)/2,VLOOKUP($O76,単価表!$A$5:$C$14,MATCH($M76,単価表!$A$5:$C$5,0),0))))</f>
        <v/>
      </c>
      <c r="T76" s="493" t="str">
        <f t="shared" si="20"/>
        <v/>
      </c>
      <c r="U76" s="497" t="str">
        <f t="shared" si="14"/>
        <v/>
      </c>
      <c r="V76" s="493" t="str">
        <f>IF($U76="","",IF(OR($M76="",$O76=""),"",VLOOKUP($O76,単価表!$A$5:$C$11,MATCH($M76,単価表!$A$5:$C$5,0),0)/2))</f>
        <v/>
      </c>
      <c r="W76" s="493" t="str">
        <f t="shared" si="21"/>
        <v/>
      </c>
      <c r="X76" s="481"/>
      <c r="Y76" s="494"/>
      <c r="Z76" s="479"/>
      <c r="AA76" s="493" t="str">
        <f t="shared" si="22"/>
        <v/>
      </c>
      <c r="AB76" s="493" t="str">
        <f t="shared" si="23"/>
        <v/>
      </c>
      <c r="AC76" s="495"/>
      <c r="AD76" s="479"/>
      <c r="AE76" s="493" t="str">
        <f t="shared" si="24"/>
        <v/>
      </c>
      <c r="AF76" s="493"/>
      <c r="AG76" s="493" t="str">
        <f t="shared" si="25"/>
        <v/>
      </c>
      <c r="AH76" s="497" t="str">
        <f t="shared" si="15"/>
        <v/>
      </c>
      <c r="AI76" s="493" t="str">
        <f>IF($AH76="","",IF(OR($O76="",$M76=""),"",IF($P76="サブ",VLOOKUP($O76,単価表!$A$34:$C$38,MATCH($M76,単価表!$A$34:$C$34,0),0)/2,VLOOKUP($O76,単価表!$A$34:$C$38,MATCH($M76,単価表!$A$34:$C$34,0),0))))</f>
        <v/>
      </c>
      <c r="AJ76" s="493" t="str">
        <f t="shared" si="16"/>
        <v/>
      </c>
      <c r="AK76" s="497" t="str">
        <f t="shared" si="17"/>
        <v/>
      </c>
      <c r="AL76" s="493" t="str">
        <f>IF($AK76="","",IF(OR($O76="",$M76=""),"",VLOOKUP($O76,単価表!$A$34:$C$38,MATCH($M76,単価表!$A$34:$C$34,0),0)/2))</f>
        <v/>
      </c>
      <c r="AM76" s="493" t="str">
        <f t="shared" si="18"/>
        <v/>
      </c>
      <c r="AN76" s="489"/>
      <c r="AO76" s="489"/>
    </row>
    <row r="77" spans="4:41" ht="27.75" customHeight="1">
      <c r="D77" s="689"/>
      <c r="E77" s="476"/>
      <c r="F77" s="477" t="s">
        <v>258</v>
      </c>
      <c r="G77" s="478"/>
      <c r="H77" s="479"/>
      <c r="I77" s="818"/>
      <c r="J77" s="818"/>
      <c r="K77" s="489"/>
      <c r="L77" s="489"/>
      <c r="M77" s="480"/>
      <c r="N77" s="481"/>
      <c r="O77" s="490"/>
      <c r="P77" s="490"/>
      <c r="Q77" s="491"/>
      <c r="R77" s="492" t="str">
        <f t="shared" si="19"/>
        <v/>
      </c>
      <c r="S77" s="493" t="str">
        <f>IF($R77="","",IF(OR($O77="",$M77=""),"",IF($P77="サブ",VLOOKUP($O77,単価表!$A$5:$C$14,MATCH($M77,単価表!$A$5:$C$5,0),0)/2,VLOOKUP($O77,単価表!$A$5:$C$14,MATCH($M77,単価表!$A$5:$C$5,0),0))))</f>
        <v/>
      </c>
      <c r="T77" s="493" t="str">
        <f t="shared" si="20"/>
        <v/>
      </c>
      <c r="U77" s="492" t="str">
        <f t="shared" si="14"/>
        <v/>
      </c>
      <c r="V77" s="493" t="str">
        <f>IF($U77="","",IF(OR($M77="",$O77=""),"",VLOOKUP($O77,単価表!$A$5:$C$11,MATCH($M77,単価表!$A$5:$C$5,0),0)/2))</f>
        <v/>
      </c>
      <c r="W77" s="493" t="str">
        <f t="shared" si="21"/>
        <v/>
      </c>
      <c r="X77" s="481"/>
      <c r="Y77" s="494"/>
      <c r="Z77" s="480"/>
      <c r="AA77" s="493" t="str">
        <f t="shared" si="22"/>
        <v/>
      </c>
      <c r="AB77" s="493" t="str">
        <f t="shared" si="23"/>
        <v/>
      </c>
      <c r="AC77" s="495"/>
      <c r="AD77" s="479"/>
      <c r="AE77" s="493" t="str">
        <f t="shared" si="24"/>
        <v/>
      </c>
      <c r="AF77" s="493"/>
      <c r="AG77" s="493" t="str">
        <f t="shared" si="25"/>
        <v/>
      </c>
      <c r="AH77" s="492" t="str">
        <f t="shared" si="15"/>
        <v/>
      </c>
      <c r="AI77" s="493" t="str">
        <f>IF($AH77="","",IF(OR($O77="",$M77=""),"",IF($P77="サブ",VLOOKUP($O77,単価表!$A$34:$C$38,MATCH($M77,単価表!$A$34:$C$34,0),0)/2,VLOOKUP($O77,単価表!$A$34:$C$38,MATCH($M77,単価表!$A$34:$C$34,0),0))))</f>
        <v/>
      </c>
      <c r="AJ77" s="493" t="str">
        <f t="shared" si="16"/>
        <v/>
      </c>
      <c r="AK77" s="492" t="str">
        <f t="shared" si="17"/>
        <v/>
      </c>
      <c r="AL77" s="493" t="str">
        <f>IF($AK77="","",IF(OR($O77="",$M77=""),"",VLOOKUP($O77,単価表!$A$34:$C$38,MATCH($M77,単価表!$A$34:$C$34,0),0)/2))</f>
        <v/>
      </c>
      <c r="AM77" s="493" t="str">
        <f t="shared" si="18"/>
        <v/>
      </c>
      <c r="AN77" s="489"/>
      <c r="AO77" s="489"/>
    </row>
    <row r="78" spans="4:41" ht="27.75" customHeight="1">
      <c r="D78" s="689"/>
      <c r="E78" s="476"/>
      <c r="F78" s="477" t="s">
        <v>258</v>
      </c>
      <c r="G78" s="478"/>
      <c r="H78" s="479"/>
      <c r="I78" s="818"/>
      <c r="J78" s="818"/>
      <c r="K78" s="489"/>
      <c r="L78" s="489"/>
      <c r="M78" s="479"/>
      <c r="N78" s="481"/>
      <c r="O78" s="490"/>
      <c r="P78" s="490"/>
      <c r="Q78" s="491"/>
      <c r="R78" s="497" t="str">
        <f t="shared" si="19"/>
        <v/>
      </c>
      <c r="S78" s="493" t="str">
        <f>IF($R78="","",IF(OR($O78="",$M78=""),"",IF($P78="サブ",VLOOKUP($O78,単価表!$A$5:$C$14,MATCH($M78,単価表!$A$5:$C$5,0),0)/2,VLOOKUP($O78,単価表!$A$5:$C$14,MATCH($M78,単価表!$A$5:$C$5,0),0))))</f>
        <v/>
      </c>
      <c r="T78" s="493" t="str">
        <f t="shared" si="20"/>
        <v/>
      </c>
      <c r="U78" s="497" t="str">
        <f t="shared" si="14"/>
        <v/>
      </c>
      <c r="V78" s="493" t="str">
        <f>IF($U78="","",IF(OR($M78="",$O78=""),"",VLOOKUP($O78,単価表!$A$5:$C$11,MATCH($M78,単価表!$A$5:$C$5,0),0)/2))</f>
        <v/>
      </c>
      <c r="W78" s="493" t="str">
        <f t="shared" si="21"/>
        <v/>
      </c>
      <c r="X78" s="481"/>
      <c r="Y78" s="494"/>
      <c r="Z78" s="479"/>
      <c r="AA78" s="493" t="str">
        <f t="shared" si="22"/>
        <v/>
      </c>
      <c r="AB78" s="493" t="str">
        <f t="shared" si="23"/>
        <v/>
      </c>
      <c r="AC78" s="495"/>
      <c r="AD78" s="479"/>
      <c r="AE78" s="493" t="str">
        <f t="shared" si="24"/>
        <v/>
      </c>
      <c r="AF78" s="493"/>
      <c r="AG78" s="493" t="str">
        <f t="shared" si="25"/>
        <v/>
      </c>
      <c r="AH78" s="497" t="str">
        <f t="shared" si="15"/>
        <v/>
      </c>
      <c r="AI78" s="493" t="str">
        <f>IF($AH78="","",IF(OR($O78="",$M78=""),"",IF($P78="サブ",VLOOKUP($O78,単価表!$A$34:$C$38,MATCH($M78,単価表!$A$34:$C$34,0),0)/2,VLOOKUP($O78,単価表!$A$34:$C$38,MATCH($M78,単価表!$A$34:$C$34,0),0))))</f>
        <v/>
      </c>
      <c r="AJ78" s="493" t="str">
        <f t="shared" si="16"/>
        <v/>
      </c>
      <c r="AK78" s="497" t="str">
        <f t="shared" si="17"/>
        <v/>
      </c>
      <c r="AL78" s="493" t="str">
        <f>IF($AK78="","",IF(OR($O78="",$M78=""),"",VLOOKUP($O78,単価表!$A$34:$C$38,MATCH($M78,単価表!$A$34:$C$34,0),0)/2))</f>
        <v/>
      </c>
      <c r="AM78" s="493" t="str">
        <f t="shared" si="18"/>
        <v/>
      </c>
      <c r="AN78" s="489"/>
      <c r="AO78" s="489"/>
    </row>
    <row r="79" spans="4:41" ht="27.75" customHeight="1">
      <c r="D79" s="689"/>
      <c r="E79" s="476"/>
      <c r="F79" s="477" t="s">
        <v>258</v>
      </c>
      <c r="G79" s="478"/>
      <c r="H79" s="479"/>
      <c r="I79" s="818"/>
      <c r="J79" s="818"/>
      <c r="K79" s="489"/>
      <c r="L79" s="489"/>
      <c r="M79" s="480"/>
      <c r="N79" s="481"/>
      <c r="O79" s="490"/>
      <c r="P79" s="490"/>
      <c r="Q79" s="491"/>
      <c r="R79" s="492" t="str">
        <f t="shared" si="19"/>
        <v/>
      </c>
      <c r="S79" s="493" t="str">
        <f>IF($R79="","",IF(OR($O79="",$M79=""),"",IF($P79="サブ",VLOOKUP($O79,単価表!$A$5:$C$14,MATCH($M79,単価表!$A$5:$C$5,0),0)/2,VLOOKUP($O79,単価表!$A$5:$C$14,MATCH($M79,単価表!$A$5:$C$5,0),0))))</f>
        <v/>
      </c>
      <c r="T79" s="493" t="str">
        <f t="shared" si="20"/>
        <v/>
      </c>
      <c r="U79" s="492" t="str">
        <f t="shared" si="14"/>
        <v/>
      </c>
      <c r="V79" s="493" t="str">
        <f>IF($U79="","",IF(OR($M79="",$O79=""),"",VLOOKUP($O79,単価表!$A$5:$C$11,MATCH($M79,単価表!$A$5:$C$5,0),0)/2))</f>
        <v/>
      </c>
      <c r="W79" s="493" t="str">
        <f t="shared" si="21"/>
        <v/>
      </c>
      <c r="X79" s="481"/>
      <c r="Y79" s="494"/>
      <c r="Z79" s="480"/>
      <c r="AA79" s="493" t="str">
        <f t="shared" si="22"/>
        <v/>
      </c>
      <c r="AB79" s="493" t="str">
        <f t="shared" si="23"/>
        <v/>
      </c>
      <c r="AC79" s="495"/>
      <c r="AD79" s="479"/>
      <c r="AE79" s="493" t="str">
        <f t="shared" si="24"/>
        <v/>
      </c>
      <c r="AF79" s="493"/>
      <c r="AG79" s="493" t="str">
        <f t="shared" si="25"/>
        <v/>
      </c>
      <c r="AH79" s="492" t="str">
        <f t="shared" si="15"/>
        <v/>
      </c>
      <c r="AI79" s="493" t="str">
        <f>IF($AH79="","",IF(OR($O79="",$M79=""),"",IF($P79="サブ",VLOOKUP($O79,単価表!$A$34:$C$38,MATCH($M79,単価表!$A$34:$C$34,0),0)/2,VLOOKUP($O79,単価表!$A$34:$C$38,MATCH($M79,単価表!$A$34:$C$34,0),0))))</f>
        <v/>
      </c>
      <c r="AJ79" s="493" t="str">
        <f t="shared" si="16"/>
        <v/>
      </c>
      <c r="AK79" s="492" t="str">
        <f t="shared" si="17"/>
        <v/>
      </c>
      <c r="AL79" s="493" t="str">
        <f>IF($AK79="","",IF(OR($O79="",$M79=""),"",VLOOKUP($O79,単価表!$A$34:$C$38,MATCH($M79,単価表!$A$34:$C$34,0),0)/2))</f>
        <v/>
      </c>
      <c r="AM79" s="493" t="str">
        <f t="shared" si="18"/>
        <v/>
      </c>
      <c r="AN79" s="489"/>
      <c r="AO79" s="489"/>
    </row>
    <row r="80" spans="4:41" ht="27.75" customHeight="1">
      <c r="D80" s="689"/>
      <c r="E80" s="476"/>
      <c r="F80" s="477" t="s">
        <v>258</v>
      </c>
      <c r="G80" s="478"/>
      <c r="H80" s="479"/>
      <c r="I80" s="818"/>
      <c r="J80" s="818"/>
      <c r="K80" s="489"/>
      <c r="L80" s="489"/>
      <c r="M80" s="479"/>
      <c r="N80" s="481"/>
      <c r="O80" s="490"/>
      <c r="P80" s="490"/>
      <c r="Q80" s="491"/>
      <c r="R80" s="497" t="str">
        <f t="shared" si="19"/>
        <v/>
      </c>
      <c r="S80" s="493" t="str">
        <f>IF($R80="","",IF(OR($O80="",$M80=""),"",IF($P80="サブ",VLOOKUP($O80,単価表!$A$5:$C$14,MATCH($M80,単価表!$A$5:$C$5,0),0)/2,VLOOKUP($O80,単価表!$A$5:$C$14,MATCH($M80,単価表!$A$5:$C$5,0),0))))</f>
        <v/>
      </c>
      <c r="T80" s="493" t="str">
        <f t="shared" si="20"/>
        <v/>
      </c>
      <c r="U80" s="497" t="str">
        <f t="shared" si="14"/>
        <v/>
      </c>
      <c r="V80" s="493" t="str">
        <f>IF($U80="","",IF(OR($M80="",$O80=""),"",VLOOKUP($O80,単価表!$A$5:$C$11,MATCH($M80,単価表!$A$5:$C$5,0),0)/2))</f>
        <v/>
      </c>
      <c r="W80" s="493" t="str">
        <f t="shared" si="21"/>
        <v/>
      </c>
      <c r="X80" s="481"/>
      <c r="Y80" s="494"/>
      <c r="Z80" s="479"/>
      <c r="AA80" s="493" t="str">
        <f t="shared" si="22"/>
        <v/>
      </c>
      <c r="AB80" s="493" t="str">
        <f t="shared" si="23"/>
        <v/>
      </c>
      <c r="AC80" s="495"/>
      <c r="AD80" s="479"/>
      <c r="AE80" s="493" t="str">
        <f t="shared" si="24"/>
        <v/>
      </c>
      <c r="AF80" s="493"/>
      <c r="AG80" s="493" t="str">
        <f t="shared" si="25"/>
        <v/>
      </c>
      <c r="AH80" s="497" t="str">
        <f t="shared" si="15"/>
        <v/>
      </c>
      <c r="AI80" s="493" t="str">
        <f>IF($AH80="","",IF(OR($O80="",$M80=""),"",IF($P80="サブ",VLOOKUP($O80,単価表!$A$34:$C$38,MATCH($M80,単価表!$A$34:$C$34,0),0)/2,VLOOKUP($O80,単価表!$A$34:$C$38,MATCH($M80,単価表!$A$34:$C$34,0),0))))</f>
        <v/>
      </c>
      <c r="AJ80" s="493" t="str">
        <f t="shared" si="16"/>
        <v/>
      </c>
      <c r="AK80" s="497" t="str">
        <f t="shared" si="17"/>
        <v/>
      </c>
      <c r="AL80" s="493" t="str">
        <f>IF($AK80="","",IF(OR($O80="",$M80=""),"",VLOOKUP($O80,単価表!$A$34:$C$38,MATCH($M80,単価表!$A$34:$C$34,0),0)/2))</f>
        <v/>
      </c>
      <c r="AM80" s="493" t="str">
        <f t="shared" si="18"/>
        <v/>
      </c>
      <c r="AN80" s="489"/>
      <c r="AO80" s="489"/>
    </row>
    <row r="81" spans="4:41" ht="27.75" customHeight="1">
      <c r="D81" s="689"/>
      <c r="E81" s="476"/>
      <c r="F81" s="477" t="s">
        <v>258</v>
      </c>
      <c r="G81" s="478"/>
      <c r="H81" s="479"/>
      <c r="I81" s="818"/>
      <c r="J81" s="818"/>
      <c r="K81" s="489"/>
      <c r="L81" s="489"/>
      <c r="M81" s="480"/>
      <c r="N81" s="481"/>
      <c r="O81" s="490"/>
      <c r="P81" s="490"/>
      <c r="Q81" s="491"/>
      <c r="R81" s="492" t="str">
        <f t="shared" si="19"/>
        <v/>
      </c>
      <c r="S81" s="493" t="str">
        <f>IF($R81="","",IF(OR($O81="",$M81=""),"",IF($P81="サブ",VLOOKUP($O81,単価表!$A$5:$C$14,MATCH($M81,単価表!$A$5:$C$5,0),0)/2,VLOOKUP($O81,単価表!$A$5:$C$14,MATCH($M81,単価表!$A$5:$C$5,0),0))))</f>
        <v/>
      </c>
      <c r="T81" s="493" t="str">
        <f t="shared" si="20"/>
        <v/>
      </c>
      <c r="U81" s="492" t="str">
        <f t="shared" si="14"/>
        <v/>
      </c>
      <c r="V81" s="493" t="str">
        <f>IF($U81="","",IF(OR($M81="",$O81=""),"",VLOOKUP($O81,単価表!$A$5:$C$11,MATCH($M81,単価表!$A$5:$C$5,0),0)/2))</f>
        <v/>
      </c>
      <c r="W81" s="493" t="str">
        <f t="shared" si="21"/>
        <v/>
      </c>
      <c r="X81" s="481"/>
      <c r="Y81" s="494"/>
      <c r="Z81" s="480"/>
      <c r="AA81" s="493" t="str">
        <f t="shared" si="22"/>
        <v/>
      </c>
      <c r="AB81" s="493" t="str">
        <f t="shared" si="23"/>
        <v/>
      </c>
      <c r="AC81" s="495"/>
      <c r="AD81" s="479"/>
      <c r="AE81" s="493" t="str">
        <f t="shared" si="24"/>
        <v/>
      </c>
      <c r="AF81" s="493"/>
      <c r="AG81" s="493" t="str">
        <f t="shared" si="25"/>
        <v/>
      </c>
      <c r="AH81" s="492" t="str">
        <f t="shared" si="15"/>
        <v/>
      </c>
      <c r="AI81" s="493" t="str">
        <f>IF($AH81="","",IF(OR($O81="",$M81=""),"",IF($P81="サブ",VLOOKUP($O81,単価表!$A$34:$C$38,MATCH($M81,単価表!$A$34:$C$34,0),0)/2,VLOOKUP($O81,単価表!$A$34:$C$38,MATCH($M81,単価表!$A$34:$C$34,0),0))))</f>
        <v/>
      </c>
      <c r="AJ81" s="493" t="str">
        <f t="shared" si="16"/>
        <v/>
      </c>
      <c r="AK81" s="492" t="str">
        <f t="shared" si="17"/>
        <v/>
      </c>
      <c r="AL81" s="493" t="str">
        <f>IF($AK81="","",IF(OR($O81="",$M81=""),"",VLOOKUP($O81,単価表!$A$34:$C$38,MATCH($M81,単価表!$A$34:$C$34,0),0)/2))</f>
        <v/>
      </c>
      <c r="AM81" s="493" t="str">
        <f t="shared" si="18"/>
        <v/>
      </c>
      <c r="AN81" s="489"/>
      <c r="AO81" s="489"/>
    </row>
    <row r="82" spans="4:41" ht="27.75" customHeight="1">
      <c r="D82" s="689"/>
      <c r="E82" s="476"/>
      <c r="F82" s="477" t="s">
        <v>258</v>
      </c>
      <c r="G82" s="478"/>
      <c r="H82" s="479"/>
      <c r="I82" s="818"/>
      <c r="J82" s="818"/>
      <c r="K82" s="489"/>
      <c r="L82" s="489"/>
      <c r="M82" s="479"/>
      <c r="N82" s="481"/>
      <c r="O82" s="490"/>
      <c r="P82" s="490"/>
      <c r="Q82" s="491"/>
      <c r="R82" s="497" t="str">
        <f t="shared" si="19"/>
        <v/>
      </c>
      <c r="S82" s="493" t="str">
        <f>IF($R82="","",IF(OR($O82="",$M82=""),"",IF($P82="サブ",VLOOKUP($O82,単価表!$A$5:$C$14,MATCH($M82,単価表!$A$5:$C$5,0),0)/2,VLOOKUP($O82,単価表!$A$5:$C$14,MATCH($M82,単価表!$A$5:$C$5,0),0))))</f>
        <v/>
      </c>
      <c r="T82" s="493" t="str">
        <f t="shared" si="20"/>
        <v/>
      </c>
      <c r="U82" s="497" t="str">
        <f t="shared" si="14"/>
        <v/>
      </c>
      <c r="V82" s="493" t="str">
        <f>IF($U82="","",IF(OR($M82="",$O82=""),"",VLOOKUP($O82,単価表!$A$5:$C$11,MATCH($M82,単価表!$A$5:$C$5,0),0)/2))</f>
        <v/>
      </c>
      <c r="W82" s="493" t="str">
        <f t="shared" si="21"/>
        <v/>
      </c>
      <c r="X82" s="481"/>
      <c r="Y82" s="494"/>
      <c r="Z82" s="479"/>
      <c r="AA82" s="493" t="str">
        <f t="shared" si="22"/>
        <v/>
      </c>
      <c r="AB82" s="493" t="str">
        <f t="shared" si="23"/>
        <v/>
      </c>
      <c r="AC82" s="495"/>
      <c r="AD82" s="479"/>
      <c r="AE82" s="493" t="str">
        <f t="shared" si="24"/>
        <v/>
      </c>
      <c r="AF82" s="493"/>
      <c r="AG82" s="493" t="str">
        <f t="shared" si="25"/>
        <v/>
      </c>
      <c r="AH82" s="497" t="str">
        <f t="shared" si="15"/>
        <v/>
      </c>
      <c r="AI82" s="493" t="str">
        <f>IF($AH82="","",IF(OR($O82="",$M82=""),"",IF($P82="サブ",VLOOKUP($O82,単価表!$A$34:$C$38,MATCH($M82,単価表!$A$34:$C$34,0),0)/2,VLOOKUP($O82,単価表!$A$34:$C$38,MATCH($M82,単価表!$A$34:$C$34,0),0))))</f>
        <v/>
      </c>
      <c r="AJ82" s="493" t="str">
        <f t="shared" si="16"/>
        <v/>
      </c>
      <c r="AK82" s="497" t="str">
        <f t="shared" si="17"/>
        <v/>
      </c>
      <c r="AL82" s="493" t="str">
        <f>IF($AK82="","",IF(OR($O82="",$M82=""),"",VLOOKUP($O82,単価表!$A$34:$C$38,MATCH($M82,単価表!$A$34:$C$34,0),0)/2))</f>
        <v/>
      </c>
      <c r="AM82" s="493" t="str">
        <f t="shared" si="18"/>
        <v/>
      </c>
      <c r="AN82" s="489"/>
      <c r="AO82" s="489"/>
    </row>
    <row r="83" spans="4:41" ht="27.75" customHeight="1">
      <c r="D83" s="689"/>
      <c r="E83" s="476"/>
      <c r="F83" s="477" t="s">
        <v>258</v>
      </c>
      <c r="G83" s="478"/>
      <c r="H83" s="479"/>
      <c r="I83" s="818"/>
      <c r="J83" s="818"/>
      <c r="K83" s="489"/>
      <c r="L83" s="489"/>
      <c r="M83" s="480"/>
      <c r="N83" s="481"/>
      <c r="O83" s="490"/>
      <c r="P83" s="490"/>
      <c r="Q83" s="491"/>
      <c r="R83" s="492" t="str">
        <f t="shared" si="19"/>
        <v/>
      </c>
      <c r="S83" s="493" t="str">
        <f>IF($R83="","",IF(OR($O83="",$M83=""),"",IF($P83="サブ",VLOOKUP($O83,単価表!$A$5:$C$14,MATCH($M83,単価表!$A$5:$C$5,0),0)/2,VLOOKUP($O83,単価表!$A$5:$C$14,MATCH($M83,単価表!$A$5:$C$5,0),0))))</f>
        <v/>
      </c>
      <c r="T83" s="493" t="str">
        <f t="shared" si="20"/>
        <v/>
      </c>
      <c r="U83" s="492" t="str">
        <f t="shared" si="14"/>
        <v/>
      </c>
      <c r="V83" s="493" t="str">
        <f>IF($U83="","",IF(OR($M83="",$O83=""),"",VLOOKUP($O83,単価表!$A$5:$C$11,MATCH($M83,単価表!$A$5:$C$5,0),0)/2))</f>
        <v/>
      </c>
      <c r="W83" s="493" t="str">
        <f t="shared" si="21"/>
        <v/>
      </c>
      <c r="X83" s="481"/>
      <c r="Y83" s="494"/>
      <c r="Z83" s="480"/>
      <c r="AA83" s="493" t="str">
        <f t="shared" si="22"/>
        <v/>
      </c>
      <c r="AB83" s="493" t="str">
        <f t="shared" si="23"/>
        <v/>
      </c>
      <c r="AC83" s="495"/>
      <c r="AD83" s="479"/>
      <c r="AE83" s="493" t="str">
        <f t="shared" si="24"/>
        <v/>
      </c>
      <c r="AF83" s="493"/>
      <c r="AG83" s="493" t="str">
        <f t="shared" si="25"/>
        <v/>
      </c>
      <c r="AH83" s="492" t="str">
        <f t="shared" si="15"/>
        <v/>
      </c>
      <c r="AI83" s="493" t="str">
        <f>IF($AH83="","",IF(OR($O83="",$M83=""),"",IF($P83="サブ",VLOOKUP($O83,単価表!$A$34:$C$38,MATCH($M83,単価表!$A$34:$C$34,0),0)/2,VLOOKUP($O83,単価表!$A$34:$C$38,MATCH($M83,単価表!$A$34:$C$34,0),0))))</f>
        <v/>
      </c>
      <c r="AJ83" s="493" t="str">
        <f t="shared" si="16"/>
        <v/>
      </c>
      <c r="AK83" s="492" t="str">
        <f t="shared" si="17"/>
        <v/>
      </c>
      <c r="AL83" s="493" t="str">
        <f>IF($AK83="","",IF(OR($O83="",$M83=""),"",VLOOKUP($O83,単価表!$A$34:$C$38,MATCH($M83,単価表!$A$34:$C$34,0),0)/2))</f>
        <v/>
      </c>
      <c r="AM83" s="493" t="str">
        <f t="shared" si="18"/>
        <v/>
      </c>
      <c r="AN83" s="489"/>
      <c r="AO83" s="489"/>
    </row>
    <row r="84" spans="4:41" ht="27.75" customHeight="1">
      <c r="D84" s="689"/>
      <c r="E84" s="476"/>
      <c r="F84" s="477" t="s">
        <v>258</v>
      </c>
      <c r="G84" s="478"/>
      <c r="H84" s="479"/>
      <c r="I84" s="818"/>
      <c r="J84" s="818"/>
      <c r="K84" s="489"/>
      <c r="L84" s="489"/>
      <c r="M84" s="479"/>
      <c r="N84" s="481"/>
      <c r="O84" s="490"/>
      <c r="P84" s="490"/>
      <c r="Q84" s="491"/>
      <c r="R84" s="497" t="str">
        <f t="shared" si="19"/>
        <v/>
      </c>
      <c r="S84" s="493" t="str">
        <f>IF($R84="","",IF(OR($O84="",$M84=""),"",IF($P84="サブ",VLOOKUP($O84,単価表!$A$5:$C$14,MATCH($M84,単価表!$A$5:$C$5,0),0)/2,VLOOKUP($O84,単価表!$A$5:$C$14,MATCH($M84,単価表!$A$5:$C$5,0),0))))</f>
        <v/>
      </c>
      <c r="T84" s="493" t="str">
        <f t="shared" si="20"/>
        <v/>
      </c>
      <c r="U84" s="497" t="str">
        <f t="shared" si="14"/>
        <v/>
      </c>
      <c r="V84" s="493" t="str">
        <f>IF($U84="","",IF(OR($M84="",$O84=""),"",VLOOKUP($O84,単価表!$A$5:$C$11,MATCH($M84,単価表!$A$5:$C$5,0),0)/2))</f>
        <v/>
      </c>
      <c r="W84" s="493" t="str">
        <f t="shared" si="21"/>
        <v/>
      </c>
      <c r="X84" s="481"/>
      <c r="Y84" s="494"/>
      <c r="Z84" s="479"/>
      <c r="AA84" s="493" t="str">
        <f t="shared" si="22"/>
        <v/>
      </c>
      <c r="AB84" s="493" t="str">
        <f t="shared" si="23"/>
        <v/>
      </c>
      <c r="AC84" s="495"/>
      <c r="AD84" s="479"/>
      <c r="AE84" s="493" t="str">
        <f t="shared" si="24"/>
        <v/>
      </c>
      <c r="AF84" s="493"/>
      <c r="AG84" s="493" t="str">
        <f t="shared" si="25"/>
        <v/>
      </c>
      <c r="AH84" s="497" t="str">
        <f t="shared" si="15"/>
        <v/>
      </c>
      <c r="AI84" s="493" t="str">
        <f>IF($AH84="","",IF(OR($O84="",$M84=""),"",IF($P84="サブ",VLOOKUP($O84,単価表!$A$34:$C$38,MATCH($M84,単価表!$A$34:$C$34,0),0)/2,VLOOKUP($O84,単価表!$A$34:$C$38,MATCH($M84,単価表!$A$34:$C$34,0),0))))</f>
        <v/>
      </c>
      <c r="AJ84" s="493" t="str">
        <f t="shared" si="16"/>
        <v/>
      </c>
      <c r="AK84" s="497" t="str">
        <f t="shared" si="17"/>
        <v/>
      </c>
      <c r="AL84" s="493" t="str">
        <f>IF($AK84="","",IF(OR($O84="",$M84=""),"",VLOOKUP($O84,単価表!$A$34:$C$38,MATCH($M84,単価表!$A$34:$C$34,0),0)/2))</f>
        <v/>
      </c>
      <c r="AM84" s="493" t="str">
        <f t="shared" si="18"/>
        <v/>
      </c>
      <c r="AN84" s="489"/>
      <c r="AO84" s="489"/>
    </row>
    <row r="85" spans="4:41" ht="27.75" customHeight="1">
      <c r="D85" s="689"/>
      <c r="E85" s="476"/>
      <c r="F85" s="477" t="s">
        <v>258</v>
      </c>
      <c r="G85" s="478"/>
      <c r="H85" s="479"/>
      <c r="I85" s="818"/>
      <c r="J85" s="818"/>
      <c r="K85" s="489"/>
      <c r="L85" s="489"/>
      <c r="M85" s="480"/>
      <c r="N85" s="481"/>
      <c r="O85" s="490"/>
      <c r="P85" s="490"/>
      <c r="Q85" s="491"/>
      <c r="R85" s="492" t="str">
        <f t="shared" si="19"/>
        <v/>
      </c>
      <c r="S85" s="493" t="str">
        <f>IF($R85="","",IF(OR($O85="",$M85=""),"",IF($P85="サブ",VLOOKUP($O85,単価表!$A$5:$C$14,MATCH($M85,単価表!$A$5:$C$5,0),0)/2,VLOOKUP($O85,単価表!$A$5:$C$14,MATCH($M85,単価表!$A$5:$C$5,0),0))))</f>
        <v/>
      </c>
      <c r="T85" s="493" t="str">
        <f t="shared" si="20"/>
        <v/>
      </c>
      <c r="U85" s="492" t="str">
        <f t="shared" si="14"/>
        <v/>
      </c>
      <c r="V85" s="493" t="str">
        <f>IF($U85="","",IF(OR($M85="",$O85=""),"",VLOOKUP($O85,単価表!$A$5:$C$11,MATCH($M85,単価表!$A$5:$C$5,0),0)/2))</f>
        <v/>
      </c>
      <c r="W85" s="493" t="str">
        <f t="shared" si="21"/>
        <v/>
      </c>
      <c r="X85" s="481"/>
      <c r="Y85" s="494"/>
      <c r="Z85" s="480"/>
      <c r="AA85" s="493" t="str">
        <f t="shared" si="22"/>
        <v/>
      </c>
      <c r="AB85" s="493" t="str">
        <f t="shared" si="23"/>
        <v/>
      </c>
      <c r="AC85" s="495"/>
      <c r="AD85" s="479"/>
      <c r="AE85" s="493" t="str">
        <f t="shared" si="24"/>
        <v/>
      </c>
      <c r="AF85" s="493"/>
      <c r="AG85" s="493" t="str">
        <f t="shared" si="25"/>
        <v/>
      </c>
      <c r="AH85" s="492" t="str">
        <f t="shared" si="15"/>
        <v/>
      </c>
      <c r="AI85" s="493" t="str">
        <f>IF($AH85="","",IF(OR($O85="",$M85=""),"",IF($P85="サブ",VLOOKUP($O85,単価表!$A$34:$C$38,MATCH($M85,単価表!$A$34:$C$34,0),0)/2,VLOOKUP($O85,単価表!$A$34:$C$38,MATCH($M85,単価表!$A$34:$C$34,0),0))))</f>
        <v/>
      </c>
      <c r="AJ85" s="493" t="str">
        <f t="shared" si="16"/>
        <v/>
      </c>
      <c r="AK85" s="492" t="str">
        <f t="shared" si="17"/>
        <v/>
      </c>
      <c r="AL85" s="493" t="str">
        <f>IF($AK85="","",IF(OR($O85="",$M85=""),"",VLOOKUP($O85,単価表!$A$34:$C$38,MATCH($M85,単価表!$A$34:$C$34,0),0)/2))</f>
        <v/>
      </c>
      <c r="AM85" s="493" t="str">
        <f t="shared" si="18"/>
        <v/>
      </c>
      <c r="AN85" s="489"/>
      <c r="AO85" s="489"/>
    </row>
    <row r="86" spans="4:41" ht="27.75" customHeight="1">
      <c r="D86" s="689"/>
      <c r="E86" s="476"/>
      <c r="F86" s="477" t="s">
        <v>258</v>
      </c>
      <c r="G86" s="478"/>
      <c r="H86" s="479"/>
      <c r="I86" s="818"/>
      <c r="J86" s="818"/>
      <c r="K86" s="489"/>
      <c r="L86" s="489"/>
      <c r="M86" s="479"/>
      <c r="N86" s="481"/>
      <c r="O86" s="490"/>
      <c r="P86" s="490"/>
      <c r="Q86" s="491"/>
      <c r="R86" s="497" t="str">
        <f t="shared" si="19"/>
        <v/>
      </c>
      <c r="S86" s="493" t="str">
        <f>IF($R86="","",IF(OR($O86="",$M86=""),"",IF($P86="サブ",VLOOKUP($O86,単価表!$A$5:$C$14,MATCH($M86,単価表!$A$5:$C$5,0),0)/2,VLOOKUP($O86,単価表!$A$5:$C$14,MATCH($M86,単価表!$A$5:$C$5,0),0))))</f>
        <v/>
      </c>
      <c r="T86" s="493" t="str">
        <f t="shared" si="20"/>
        <v/>
      </c>
      <c r="U86" s="497" t="str">
        <f t="shared" si="14"/>
        <v/>
      </c>
      <c r="V86" s="493" t="str">
        <f>IF($U86="","",IF(OR($M86="",$O86=""),"",VLOOKUP($O86,単価表!$A$5:$C$11,MATCH($M86,単価表!$A$5:$C$5,0),0)/2))</f>
        <v/>
      </c>
      <c r="W86" s="493" t="str">
        <f t="shared" si="21"/>
        <v/>
      </c>
      <c r="X86" s="481"/>
      <c r="Y86" s="494"/>
      <c r="Z86" s="479"/>
      <c r="AA86" s="493" t="str">
        <f t="shared" si="22"/>
        <v/>
      </c>
      <c r="AB86" s="493" t="str">
        <f t="shared" si="23"/>
        <v/>
      </c>
      <c r="AC86" s="495"/>
      <c r="AD86" s="479"/>
      <c r="AE86" s="493" t="str">
        <f t="shared" si="24"/>
        <v/>
      </c>
      <c r="AF86" s="493"/>
      <c r="AG86" s="493" t="str">
        <f t="shared" si="25"/>
        <v/>
      </c>
      <c r="AH86" s="497" t="str">
        <f t="shared" si="15"/>
        <v/>
      </c>
      <c r="AI86" s="493" t="str">
        <f>IF($AH86="","",IF(OR($O86="",$M86=""),"",IF($P86="サブ",VLOOKUP($O86,単価表!$A$34:$C$38,MATCH($M86,単価表!$A$34:$C$34,0),0)/2,VLOOKUP($O86,単価表!$A$34:$C$38,MATCH($M86,単価表!$A$34:$C$34,0),0))))</f>
        <v/>
      </c>
      <c r="AJ86" s="493" t="str">
        <f t="shared" si="16"/>
        <v/>
      </c>
      <c r="AK86" s="497" t="str">
        <f t="shared" si="17"/>
        <v/>
      </c>
      <c r="AL86" s="493" t="str">
        <f>IF($AK86="","",IF(OR($O86="",$M86=""),"",VLOOKUP($O86,単価表!$A$34:$C$38,MATCH($M86,単価表!$A$34:$C$34,0),0)/2))</f>
        <v/>
      </c>
      <c r="AM86" s="493" t="str">
        <f t="shared" si="18"/>
        <v/>
      </c>
      <c r="AN86" s="489"/>
      <c r="AO86" s="489"/>
    </row>
    <row r="87" spans="4:41" ht="27.75" customHeight="1">
      <c r="D87" s="689"/>
      <c r="E87" s="476"/>
      <c r="F87" s="477" t="s">
        <v>258</v>
      </c>
      <c r="G87" s="478"/>
      <c r="H87" s="479"/>
      <c r="I87" s="818"/>
      <c r="J87" s="818"/>
      <c r="K87" s="489"/>
      <c r="L87" s="489"/>
      <c r="M87" s="480"/>
      <c r="N87" s="481"/>
      <c r="O87" s="490"/>
      <c r="P87" s="490"/>
      <c r="Q87" s="491"/>
      <c r="R87" s="492" t="str">
        <f t="shared" si="19"/>
        <v/>
      </c>
      <c r="S87" s="493" t="str">
        <f>IF($R87="","",IF(OR($O87="",$M87=""),"",IF($P87="サブ",VLOOKUP($O87,単価表!$A$5:$C$14,MATCH($M87,単価表!$A$5:$C$5,0),0)/2,VLOOKUP($O87,単価表!$A$5:$C$14,MATCH($M87,単価表!$A$5:$C$5,0),0))))</f>
        <v/>
      </c>
      <c r="T87" s="493" t="str">
        <f t="shared" si="20"/>
        <v/>
      </c>
      <c r="U87" s="492" t="str">
        <f t="shared" si="14"/>
        <v/>
      </c>
      <c r="V87" s="493" t="str">
        <f>IF($U87="","",IF(OR($M87="",$O87=""),"",VLOOKUP($O87,単価表!$A$5:$C$11,MATCH($M87,単価表!$A$5:$C$5,0),0)/2))</f>
        <v/>
      </c>
      <c r="W87" s="493" t="str">
        <f t="shared" si="21"/>
        <v/>
      </c>
      <c r="X87" s="481"/>
      <c r="Y87" s="494"/>
      <c r="Z87" s="480"/>
      <c r="AA87" s="493" t="str">
        <f t="shared" si="22"/>
        <v/>
      </c>
      <c r="AB87" s="493" t="str">
        <f t="shared" si="23"/>
        <v/>
      </c>
      <c r="AC87" s="495"/>
      <c r="AD87" s="479"/>
      <c r="AE87" s="493" t="str">
        <f t="shared" si="24"/>
        <v/>
      </c>
      <c r="AF87" s="493"/>
      <c r="AG87" s="493" t="str">
        <f t="shared" si="25"/>
        <v/>
      </c>
      <c r="AH87" s="492" t="str">
        <f t="shared" si="15"/>
        <v/>
      </c>
      <c r="AI87" s="493" t="str">
        <f>IF($AH87="","",IF(OR($O87="",$M87=""),"",IF($P87="サブ",VLOOKUP($O87,単価表!$A$34:$C$38,MATCH($M87,単価表!$A$34:$C$34,0),0)/2,VLOOKUP($O87,単価表!$A$34:$C$38,MATCH($M87,単価表!$A$34:$C$34,0),0))))</f>
        <v/>
      </c>
      <c r="AJ87" s="493" t="str">
        <f t="shared" si="16"/>
        <v/>
      </c>
      <c r="AK87" s="492" t="str">
        <f t="shared" si="17"/>
        <v/>
      </c>
      <c r="AL87" s="493" t="str">
        <f>IF($AK87="","",IF(OR($O87="",$M87=""),"",VLOOKUP($O87,単価表!$A$34:$C$38,MATCH($M87,単価表!$A$34:$C$34,0),0)/2))</f>
        <v/>
      </c>
      <c r="AM87" s="493" t="str">
        <f t="shared" si="18"/>
        <v/>
      </c>
      <c r="AN87" s="489"/>
      <c r="AO87" s="489"/>
    </row>
    <row r="88" spans="4:41" ht="27.75" customHeight="1">
      <c r="D88" s="689"/>
      <c r="E88" s="476"/>
      <c r="F88" s="477" t="s">
        <v>258</v>
      </c>
      <c r="G88" s="478"/>
      <c r="H88" s="479"/>
      <c r="I88" s="818"/>
      <c r="J88" s="818"/>
      <c r="K88" s="489"/>
      <c r="L88" s="489"/>
      <c r="M88" s="479"/>
      <c r="N88" s="481"/>
      <c r="O88" s="490"/>
      <c r="P88" s="490"/>
      <c r="Q88" s="491"/>
      <c r="R88" s="497" t="str">
        <f t="shared" si="19"/>
        <v/>
      </c>
      <c r="S88" s="493" t="str">
        <f>IF($R88="","",IF(OR($O88="",$M88=""),"",IF($P88="サブ",VLOOKUP($O88,単価表!$A$5:$C$14,MATCH($M88,単価表!$A$5:$C$5,0),0)/2,VLOOKUP($O88,単価表!$A$5:$C$14,MATCH($M88,単価表!$A$5:$C$5,0),0))))</f>
        <v/>
      </c>
      <c r="T88" s="493" t="str">
        <f t="shared" si="20"/>
        <v/>
      </c>
      <c r="U88" s="497" t="str">
        <f t="shared" si="14"/>
        <v/>
      </c>
      <c r="V88" s="493" t="str">
        <f>IF($U88="","",IF(OR($M88="",$O88=""),"",VLOOKUP($O88,単価表!$A$5:$C$11,MATCH($M88,単価表!$A$5:$C$5,0),0)/2))</f>
        <v/>
      </c>
      <c r="W88" s="493" t="str">
        <f t="shared" si="21"/>
        <v/>
      </c>
      <c r="X88" s="481"/>
      <c r="Y88" s="494"/>
      <c r="Z88" s="479"/>
      <c r="AA88" s="493" t="str">
        <f t="shared" si="22"/>
        <v/>
      </c>
      <c r="AB88" s="493" t="str">
        <f t="shared" si="23"/>
        <v/>
      </c>
      <c r="AC88" s="495"/>
      <c r="AD88" s="479"/>
      <c r="AE88" s="493" t="str">
        <f t="shared" si="24"/>
        <v/>
      </c>
      <c r="AF88" s="493"/>
      <c r="AG88" s="493" t="str">
        <f t="shared" si="25"/>
        <v/>
      </c>
      <c r="AH88" s="497" t="str">
        <f t="shared" si="15"/>
        <v/>
      </c>
      <c r="AI88" s="493" t="str">
        <f>IF($AH88="","",IF(OR($O88="",$M88=""),"",IF($P88="サブ",VLOOKUP($O88,単価表!$A$34:$C$38,MATCH($M88,単価表!$A$34:$C$34,0),0)/2,VLOOKUP($O88,単価表!$A$34:$C$38,MATCH($M88,単価表!$A$34:$C$34,0),0))))</f>
        <v/>
      </c>
      <c r="AJ88" s="493" t="str">
        <f t="shared" si="16"/>
        <v/>
      </c>
      <c r="AK88" s="497" t="str">
        <f t="shared" si="17"/>
        <v/>
      </c>
      <c r="AL88" s="493" t="str">
        <f>IF($AK88="","",IF(OR($O88="",$M88=""),"",VLOOKUP($O88,単価表!$A$34:$C$38,MATCH($M88,単価表!$A$34:$C$34,0),0)/2))</f>
        <v/>
      </c>
      <c r="AM88" s="493" t="str">
        <f t="shared" si="18"/>
        <v/>
      </c>
      <c r="AN88" s="489"/>
      <c r="AO88" s="489"/>
    </row>
    <row r="89" spans="4:41" ht="27.75" customHeight="1">
      <c r="D89" s="689"/>
      <c r="E89" s="476"/>
      <c r="F89" s="477" t="s">
        <v>258</v>
      </c>
      <c r="G89" s="478"/>
      <c r="H89" s="479"/>
      <c r="I89" s="818"/>
      <c r="J89" s="818"/>
      <c r="K89" s="489"/>
      <c r="L89" s="489"/>
      <c r="M89" s="480"/>
      <c r="N89" s="481"/>
      <c r="O89" s="490"/>
      <c r="P89" s="490"/>
      <c r="Q89" s="491"/>
      <c r="R89" s="492" t="str">
        <f t="shared" si="19"/>
        <v/>
      </c>
      <c r="S89" s="493" t="str">
        <f>IF($R89="","",IF(OR($O89="",$M89=""),"",IF($P89="サブ",VLOOKUP($O89,単価表!$A$5:$C$14,MATCH($M89,単価表!$A$5:$C$5,0),0)/2,VLOOKUP($O89,単価表!$A$5:$C$14,MATCH($M89,単価表!$A$5:$C$5,0),0))))</f>
        <v/>
      </c>
      <c r="T89" s="493" t="str">
        <f t="shared" si="20"/>
        <v/>
      </c>
      <c r="U89" s="492" t="str">
        <f t="shared" si="14"/>
        <v/>
      </c>
      <c r="V89" s="493" t="str">
        <f>IF($U89="","",IF(OR($M89="",$O89=""),"",VLOOKUP($O89,単価表!$A$5:$C$11,MATCH($M89,単価表!$A$5:$C$5,0),0)/2))</f>
        <v/>
      </c>
      <c r="W89" s="493" t="str">
        <f t="shared" si="21"/>
        <v/>
      </c>
      <c r="X89" s="481"/>
      <c r="Y89" s="494"/>
      <c r="Z89" s="480"/>
      <c r="AA89" s="493" t="str">
        <f t="shared" si="22"/>
        <v/>
      </c>
      <c r="AB89" s="493" t="str">
        <f t="shared" si="23"/>
        <v/>
      </c>
      <c r="AC89" s="495"/>
      <c r="AD89" s="479"/>
      <c r="AE89" s="493" t="str">
        <f t="shared" si="24"/>
        <v/>
      </c>
      <c r="AF89" s="493"/>
      <c r="AG89" s="493" t="str">
        <f t="shared" si="25"/>
        <v/>
      </c>
      <c r="AH89" s="492" t="str">
        <f t="shared" si="15"/>
        <v/>
      </c>
      <c r="AI89" s="493" t="str">
        <f>IF($AH89="","",IF(OR($O89="",$M89=""),"",IF($P89="サブ",VLOOKUP($O89,単価表!$A$34:$C$38,MATCH($M89,単価表!$A$34:$C$34,0),0)/2,VLOOKUP($O89,単価表!$A$34:$C$38,MATCH($M89,単価表!$A$34:$C$34,0),0))))</f>
        <v/>
      </c>
      <c r="AJ89" s="493" t="str">
        <f t="shared" si="16"/>
        <v/>
      </c>
      <c r="AK89" s="492" t="str">
        <f t="shared" si="17"/>
        <v/>
      </c>
      <c r="AL89" s="493" t="str">
        <f>IF($AK89="","",IF(OR($O89="",$M89=""),"",VLOOKUP($O89,単価表!$A$34:$C$38,MATCH($M89,単価表!$A$34:$C$34,0),0)/2))</f>
        <v/>
      </c>
      <c r="AM89" s="493" t="str">
        <f t="shared" si="18"/>
        <v/>
      </c>
      <c r="AN89" s="489"/>
      <c r="AO89" s="489"/>
    </row>
    <row r="90" spans="4:41" ht="27.75" customHeight="1">
      <c r="D90" s="689"/>
      <c r="E90" s="476"/>
      <c r="F90" s="477" t="s">
        <v>258</v>
      </c>
      <c r="G90" s="478"/>
      <c r="H90" s="479"/>
      <c r="I90" s="818"/>
      <c r="J90" s="818"/>
      <c r="K90" s="489"/>
      <c r="L90" s="489"/>
      <c r="M90" s="479"/>
      <c r="N90" s="481"/>
      <c r="O90" s="490"/>
      <c r="P90" s="490"/>
      <c r="Q90" s="491"/>
      <c r="R90" s="497" t="str">
        <f t="shared" si="19"/>
        <v/>
      </c>
      <c r="S90" s="493" t="str">
        <f>IF($R90="","",IF(OR($O90="",$M90=""),"",IF($P90="サブ",VLOOKUP($O90,単価表!$A$5:$C$14,MATCH($M90,単価表!$A$5:$C$5,0),0)/2,VLOOKUP($O90,単価表!$A$5:$C$14,MATCH($M90,単価表!$A$5:$C$5,0),0))))</f>
        <v/>
      </c>
      <c r="T90" s="493" t="str">
        <f t="shared" si="20"/>
        <v/>
      </c>
      <c r="U90" s="497" t="str">
        <f t="shared" si="14"/>
        <v/>
      </c>
      <c r="V90" s="493" t="str">
        <f>IF($U90="","",IF(OR($M90="",$O90=""),"",VLOOKUP($O90,単価表!$A$5:$C$11,MATCH($M90,単価表!$A$5:$C$5,0),0)/2))</f>
        <v/>
      </c>
      <c r="W90" s="493" t="str">
        <f t="shared" si="21"/>
        <v/>
      </c>
      <c r="X90" s="481"/>
      <c r="Y90" s="494"/>
      <c r="Z90" s="479"/>
      <c r="AA90" s="493" t="str">
        <f t="shared" si="22"/>
        <v/>
      </c>
      <c r="AB90" s="493" t="str">
        <f t="shared" si="23"/>
        <v/>
      </c>
      <c r="AC90" s="495"/>
      <c r="AD90" s="479"/>
      <c r="AE90" s="493" t="str">
        <f t="shared" si="24"/>
        <v/>
      </c>
      <c r="AF90" s="493"/>
      <c r="AG90" s="493" t="str">
        <f t="shared" si="25"/>
        <v/>
      </c>
      <c r="AH90" s="497" t="str">
        <f t="shared" si="15"/>
        <v/>
      </c>
      <c r="AI90" s="493" t="str">
        <f>IF($AH90="","",IF(OR($O90="",$M90=""),"",IF($P90="サブ",VLOOKUP($O90,単価表!$A$34:$C$38,MATCH($M90,単価表!$A$34:$C$34,0),0)/2,VLOOKUP($O90,単価表!$A$34:$C$38,MATCH($M90,単価表!$A$34:$C$34,0),0))))</f>
        <v/>
      </c>
      <c r="AJ90" s="493" t="str">
        <f t="shared" si="16"/>
        <v/>
      </c>
      <c r="AK90" s="497" t="str">
        <f t="shared" si="17"/>
        <v/>
      </c>
      <c r="AL90" s="493" t="str">
        <f>IF($AK90="","",IF(OR($O90="",$M90=""),"",VLOOKUP($O90,単価表!$A$34:$C$38,MATCH($M90,単価表!$A$34:$C$34,0),0)/2))</f>
        <v/>
      </c>
      <c r="AM90" s="493" t="str">
        <f t="shared" si="18"/>
        <v/>
      </c>
      <c r="AN90" s="489"/>
      <c r="AO90" s="489"/>
    </row>
    <row r="91" spans="4:41" ht="27.75" customHeight="1">
      <c r="D91" s="689"/>
      <c r="E91" s="476"/>
      <c r="F91" s="477" t="s">
        <v>258</v>
      </c>
      <c r="G91" s="478"/>
      <c r="H91" s="479"/>
      <c r="I91" s="818"/>
      <c r="J91" s="818"/>
      <c r="K91" s="489"/>
      <c r="L91" s="489"/>
      <c r="M91" s="480"/>
      <c r="N91" s="481"/>
      <c r="O91" s="490"/>
      <c r="P91" s="490"/>
      <c r="Q91" s="491"/>
      <c r="R91" s="492" t="str">
        <f t="shared" si="19"/>
        <v/>
      </c>
      <c r="S91" s="493" t="str">
        <f>IF($R91="","",IF(OR($O91="",$M91=""),"",IF($P91="サブ",VLOOKUP($O91,単価表!$A$5:$C$14,MATCH($M91,単価表!$A$5:$C$5,0),0)/2,VLOOKUP($O91,単価表!$A$5:$C$14,MATCH($M91,単価表!$A$5:$C$5,0),0))))</f>
        <v/>
      </c>
      <c r="T91" s="493" t="str">
        <f t="shared" si="20"/>
        <v/>
      </c>
      <c r="U91" s="492" t="str">
        <f t="shared" si="14"/>
        <v/>
      </c>
      <c r="V91" s="493" t="str">
        <f>IF($U91="","",IF(OR($M91="",$O91=""),"",VLOOKUP($O91,単価表!$A$5:$C$11,MATCH($M91,単価表!$A$5:$C$5,0),0)/2))</f>
        <v/>
      </c>
      <c r="W91" s="493" t="str">
        <f t="shared" si="21"/>
        <v/>
      </c>
      <c r="X91" s="481"/>
      <c r="Y91" s="494"/>
      <c r="Z91" s="480"/>
      <c r="AA91" s="493" t="str">
        <f t="shared" si="22"/>
        <v/>
      </c>
      <c r="AB91" s="493" t="str">
        <f t="shared" si="23"/>
        <v/>
      </c>
      <c r="AC91" s="495"/>
      <c r="AD91" s="479"/>
      <c r="AE91" s="493" t="str">
        <f t="shared" si="24"/>
        <v/>
      </c>
      <c r="AF91" s="493"/>
      <c r="AG91" s="493" t="str">
        <f t="shared" si="25"/>
        <v/>
      </c>
      <c r="AH91" s="492" t="str">
        <f t="shared" si="15"/>
        <v/>
      </c>
      <c r="AI91" s="493" t="str">
        <f>IF($AH91="","",IF(OR($O91="",$M91=""),"",IF($P91="サブ",VLOOKUP($O91,単価表!$A$34:$C$38,MATCH($M91,単価表!$A$34:$C$34,0),0)/2,VLOOKUP($O91,単価表!$A$34:$C$38,MATCH($M91,単価表!$A$34:$C$34,0),0))))</f>
        <v/>
      </c>
      <c r="AJ91" s="493" t="str">
        <f t="shared" si="16"/>
        <v/>
      </c>
      <c r="AK91" s="492" t="str">
        <f t="shared" si="17"/>
        <v/>
      </c>
      <c r="AL91" s="493" t="str">
        <f>IF($AK91="","",IF(OR($O91="",$M91=""),"",VLOOKUP($O91,単価表!$A$34:$C$38,MATCH($M91,単価表!$A$34:$C$34,0),0)/2))</f>
        <v/>
      </c>
      <c r="AM91" s="493" t="str">
        <f t="shared" si="18"/>
        <v/>
      </c>
      <c r="AN91" s="489"/>
      <c r="AO91" s="489"/>
    </row>
    <row r="92" spans="4:41" ht="27.75" customHeight="1">
      <c r="D92" s="689"/>
      <c r="E92" s="476"/>
      <c r="F92" s="477" t="s">
        <v>258</v>
      </c>
      <c r="G92" s="478"/>
      <c r="H92" s="479"/>
      <c r="I92" s="818"/>
      <c r="J92" s="818"/>
      <c r="K92" s="489"/>
      <c r="L92" s="489"/>
      <c r="M92" s="479"/>
      <c r="N92" s="481"/>
      <c r="O92" s="490"/>
      <c r="P92" s="490"/>
      <c r="Q92" s="491"/>
      <c r="R92" s="497" t="str">
        <f t="shared" si="19"/>
        <v/>
      </c>
      <c r="S92" s="493" t="str">
        <f>IF($R92="","",IF(OR($O92="",$M92=""),"",IF($P92="サブ",VLOOKUP($O92,単価表!$A$5:$C$14,MATCH($M92,単価表!$A$5:$C$5,0),0)/2,VLOOKUP($O92,単価表!$A$5:$C$14,MATCH($M92,単価表!$A$5:$C$5,0),0))))</f>
        <v/>
      </c>
      <c r="T92" s="493" t="str">
        <f t="shared" si="20"/>
        <v/>
      </c>
      <c r="U92" s="497" t="str">
        <f t="shared" si="14"/>
        <v/>
      </c>
      <c r="V92" s="493" t="str">
        <f>IF($U92="","",IF(OR($M92="",$O92=""),"",VLOOKUP($O92,単価表!$A$5:$C$11,MATCH($M92,単価表!$A$5:$C$5,0),0)/2))</f>
        <v/>
      </c>
      <c r="W92" s="493" t="str">
        <f t="shared" si="21"/>
        <v/>
      </c>
      <c r="X92" s="481"/>
      <c r="Y92" s="494"/>
      <c r="Z92" s="479"/>
      <c r="AA92" s="493" t="str">
        <f t="shared" si="22"/>
        <v/>
      </c>
      <c r="AB92" s="493" t="str">
        <f t="shared" si="23"/>
        <v/>
      </c>
      <c r="AC92" s="495"/>
      <c r="AD92" s="479"/>
      <c r="AE92" s="493" t="str">
        <f t="shared" si="24"/>
        <v/>
      </c>
      <c r="AF92" s="493"/>
      <c r="AG92" s="493" t="str">
        <f t="shared" si="25"/>
        <v/>
      </c>
      <c r="AH92" s="497" t="str">
        <f t="shared" si="15"/>
        <v/>
      </c>
      <c r="AI92" s="493" t="str">
        <f>IF($AH92="","",IF(OR($O92="",$M92=""),"",IF($P92="サブ",VLOOKUP($O92,単価表!$A$34:$C$38,MATCH($M92,単価表!$A$34:$C$34,0),0)/2,VLOOKUP($O92,単価表!$A$34:$C$38,MATCH($M92,単価表!$A$34:$C$34,0),0))))</f>
        <v/>
      </c>
      <c r="AJ92" s="493" t="str">
        <f t="shared" si="16"/>
        <v/>
      </c>
      <c r="AK92" s="497" t="str">
        <f t="shared" si="17"/>
        <v/>
      </c>
      <c r="AL92" s="493" t="str">
        <f>IF($AK92="","",IF(OR($O92="",$M92=""),"",VLOOKUP($O92,単価表!$A$34:$C$38,MATCH($M92,単価表!$A$34:$C$34,0),0)/2))</f>
        <v/>
      </c>
      <c r="AM92" s="493" t="str">
        <f t="shared" si="18"/>
        <v/>
      </c>
      <c r="AN92" s="489"/>
      <c r="AO92" s="489"/>
    </row>
    <row r="93" spans="4:41" ht="27.75" customHeight="1">
      <c r="D93" s="689"/>
      <c r="E93" s="476"/>
      <c r="F93" s="477" t="s">
        <v>258</v>
      </c>
      <c r="G93" s="478"/>
      <c r="H93" s="479"/>
      <c r="I93" s="818"/>
      <c r="J93" s="818"/>
      <c r="K93" s="489"/>
      <c r="L93" s="489"/>
      <c r="M93" s="480"/>
      <c r="N93" s="481"/>
      <c r="O93" s="490"/>
      <c r="P93" s="490"/>
      <c r="Q93" s="491"/>
      <c r="R93" s="492" t="str">
        <f t="shared" si="19"/>
        <v/>
      </c>
      <c r="S93" s="493" t="str">
        <f>IF($R93="","",IF(OR($O93="",$M93=""),"",IF($P93="サブ",VLOOKUP($O93,単価表!$A$5:$C$14,MATCH($M93,単価表!$A$5:$C$5,0),0)/2,VLOOKUP($O93,単価表!$A$5:$C$14,MATCH($M93,単価表!$A$5:$C$5,0),0))))</f>
        <v/>
      </c>
      <c r="T93" s="493" t="str">
        <f t="shared" si="20"/>
        <v/>
      </c>
      <c r="U93" s="492" t="str">
        <f t="shared" si="14"/>
        <v/>
      </c>
      <c r="V93" s="493" t="str">
        <f>IF($U93="","",IF(OR($M93="",$O93=""),"",VLOOKUP($O93,単価表!$A$5:$C$11,MATCH($M93,単価表!$A$5:$C$5,0),0)/2))</f>
        <v/>
      </c>
      <c r="W93" s="493" t="str">
        <f t="shared" si="21"/>
        <v/>
      </c>
      <c r="X93" s="481"/>
      <c r="Y93" s="494"/>
      <c r="Z93" s="480"/>
      <c r="AA93" s="493" t="str">
        <f t="shared" si="22"/>
        <v/>
      </c>
      <c r="AB93" s="493" t="str">
        <f t="shared" si="23"/>
        <v/>
      </c>
      <c r="AC93" s="495"/>
      <c r="AD93" s="479"/>
      <c r="AE93" s="493" t="str">
        <f t="shared" si="24"/>
        <v/>
      </c>
      <c r="AF93" s="493"/>
      <c r="AG93" s="493" t="str">
        <f t="shared" si="25"/>
        <v/>
      </c>
      <c r="AH93" s="492" t="str">
        <f t="shared" si="15"/>
        <v/>
      </c>
      <c r="AI93" s="493" t="str">
        <f>IF($AH93="","",IF(OR($O93="",$M93=""),"",IF($P93="サブ",VLOOKUP($O93,単価表!$A$34:$C$38,MATCH($M93,単価表!$A$34:$C$34,0),0)/2,VLOOKUP($O93,単価表!$A$34:$C$38,MATCH($M93,単価表!$A$34:$C$34,0),0))))</f>
        <v/>
      </c>
      <c r="AJ93" s="493" t="str">
        <f t="shared" si="16"/>
        <v/>
      </c>
      <c r="AK93" s="492" t="str">
        <f t="shared" si="17"/>
        <v/>
      </c>
      <c r="AL93" s="493" t="str">
        <f>IF($AK93="","",IF(OR($O93="",$M93=""),"",VLOOKUP($O93,単価表!$A$34:$C$38,MATCH($M93,単価表!$A$34:$C$34,0),0)/2))</f>
        <v/>
      </c>
      <c r="AM93" s="493" t="str">
        <f t="shared" si="18"/>
        <v/>
      </c>
      <c r="AN93" s="489"/>
      <c r="AO93" s="489"/>
    </row>
    <row r="94" spans="4:41" ht="27.75" customHeight="1">
      <c r="D94" s="689"/>
      <c r="E94" s="476"/>
      <c r="F94" s="477" t="s">
        <v>258</v>
      </c>
      <c r="G94" s="478"/>
      <c r="H94" s="479"/>
      <c r="I94" s="818"/>
      <c r="J94" s="818"/>
      <c r="K94" s="489"/>
      <c r="L94" s="489"/>
      <c r="M94" s="479"/>
      <c r="N94" s="481"/>
      <c r="O94" s="490"/>
      <c r="P94" s="490"/>
      <c r="Q94" s="491"/>
      <c r="R94" s="497" t="str">
        <f t="shared" si="19"/>
        <v/>
      </c>
      <c r="S94" s="493" t="str">
        <f>IF($R94="","",IF(OR($O94="",$M94=""),"",IF($P94="サブ",VLOOKUP($O94,単価表!$A$5:$C$14,MATCH($M94,単価表!$A$5:$C$5,0),0)/2,VLOOKUP($O94,単価表!$A$5:$C$14,MATCH($M94,単価表!$A$5:$C$5,0),0))))</f>
        <v/>
      </c>
      <c r="T94" s="493" t="str">
        <f t="shared" si="20"/>
        <v/>
      </c>
      <c r="U94" s="497" t="str">
        <f t="shared" si="14"/>
        <v/>
      </c>
      <c r="V94" s="493" t="str">
        <f>IF($U94="","",IF(OR($M94="",$O94=""),"",VLOOKUP($O94,単価表!$A$5:$C$11,MATCH($M94,単価表!$A$5:$C$5,0),0)/2))</f>
        <v/>
      </c>
      <c r="W94" s="493" t="str">
        <f t="shared" si="21"/>
        <v/>
      </c>
      <c r="X94" s="481"/>
      <c r="Y94" s="494"/>
      <c r="Z94" s="479"/>
      <c r="AA94" s="493" t="str">
        <f t="shared" si="22"/>
        <v/>
      </c>
      <c r="AB94" s="493" t="str">
        <f t="shared" si="23"/>
        <v/>
      </c>
      <c r="AC94" s="495"/>
      <c r="AD94" s="479"/>
      <c r="AE94" s="493" t="str">
        <f t="shared" si="24"/>
        <v/>
      </c>
      <c r="AF94" s="493"/>
      <c r="AG94" s="493" t="str">
        <f t="shared" si="25"/>
        <v/>
      </c>
      <c r="AH94" s="497" t="str">
        <f t="shared" si="15"/>
        <v/>
      </c>
      <c r="AI94" s="493" t="str">
        <f>IF($AH94="","",IF(OR($O94="",$M94=""),"",IF($P94="サブ",VLOOKUP($O94,単価表!$A$34:$C$38,MATCH($M94,単価表!$A$34:$C$34,0),0)/2,VLOOKUP($O94,単価表!$A$34:$C$38,MATCH($M94,単価表!$A$34:$C$34,0),0))))</f>
        <v/>
      </c>
      <c r="AJ94" s="493" t="str">
        <f t="shared" si="16"/>
        <v/>
      </c>
      <c r="AK94" s="497" t="str">
        <f t="shared" si="17"/>
        <v/>
      </c>
      <c r="AL94" s="493" t="str">
        <f>IF($AK94="","",IF(OR($O94="",$M94=""),"",VLOOKUP($O94,単価表!$A$34:$C$38,MATCH($M94,単価表!$A$34:$C$34,0),0)/2))</f>
        <v/>
      </c>
      <c r="AM94" s="493" t="str">
        <f t="shared" si="18"/>
        <v/>
      </c>
      <c r="AN94" s="489"/>
      <c r="AO94" s="489"/>
    </row>
    <row r="95" spans="4:41" ht="27.75" customHeight="1">
      <c r="D95" s="689"/>
      <c r="E95" s="476"/>
      <c r="F95" s="477" t="s">
        <v>258</v>
      </c>
      <c r="G95" s="478"/>
      <c r="H95" s="479"/>
      <c r="I95" s="818"/>
      <c r="J95" s="818"/>
      <c r="K95" s="489"/>
      <c r="L95" s="489"/>
      <c r="M95" s="480"/>
      <c r="N95" s="481"/>
      <c r="O95" s="490"/>
      <c r="P95" s="490"/>
      <c r="Q95" s="491"/>
      <c r="R95" s="492" t="str">
        <f t="shared" si="19"/>
        <v/>
      </c>
      <c r="S95" s="493" t="str">
        <f>IF($R95="","",IF(OR($O95="",$M95=""),"",IF($P95="サブ",VLOOKUP($O95,単価表!$A$5:$C$14,MATCH($M95,単価表!$A$5:$C$5,0),0)/2,VLOOKUP($O95,単価表!$A$5:$C$14,MATCH($M95,単価表!$A$5:$C$5,0),0))))</f>
        <v/>
      </c>
      <c r="T95" s="493" t="str">
        <f t="shared" si="20"/>
        <v/>
      </c>
      <c r="U95" s="492" t="str">
        <f t="shared" si="14"/>
        <v/>
      </c>
      <c r="V95" s="493" t="str">
        <f>IF($U95="","",IF(OR($M95="",$O95=""),"",VLOOKUP($O95,単価表!$A$5:$C$11,MATCH($M95,単価表!$A$5:$C$5,0),0)/2))</f>
        <v/>
      </c>
      <c r="W95" s="493" t="str">
        <f t="shared" si="21"/>
        <v/>
      </c>
      <c r="X95" s="481"/>
      <c r="Y95" s="494"/>
      <c r="Z95" s="480"/>
      <c r="AA95" s="493" t="str">
        <f t="shared" si="22"/>
        <v/>
      </c>
      <c r="AB95" s="493" t="str">
        <f t="shared" si="23"/>
        <v/>
      </c>
      <c r="AC95" s="495"/>
      <c r="AD95" s="479"/>
      <c r="AE95" s="493" t="str">
        <f t="shared" si="24"/>
        <v/>
      </c>
      <c r="AF95" s="493"/>
      <c r="AG95" s="493" t="str">
        <f t="shared" si="25"/>
        <v/>
      </c>
      <c r="AH95" s="492" t="str">
        <f t="shared" si="15"/>
        <v/>
      </c>
      <c r="AI95" s="493" t="str">
        <f>IF($AH95="","",IF(OR($O95="",$M95=""),"",IF($P95="サブ",VLOOKUP($O95,単価表!$A$34:$C$38,MATCH($M95,単価表!$A$34:$C$34,0),0)/2,VLOOKUP($O95,単価表!$A$34:$C$38,MATCH($M95,単価表!$A$34:$C$34,0),0))))</f>
        <v/>
      </c>
      <c r="AJ95" s="493" t="str">
        <f t="shared" si="16"/>
        <v/>
      </c>
      <c r="AK95" s="492" t="str">
        <f t="shared" si="17"/>
        <v/>
      </c>
      <c r="AL95" s="493" t="str">
        <f>IF($AK95="","",IF(OR($O95="",$M95=""),"",VLOOKUP($O95,単価表!$A$34:$C$38,MATCH($M95,単価表!$A$34:$C$34,0),0)/2))</f>
        <v/>
      </c>
      <c r="AM95" s="493" t="str">
        <f t="shared" si="18"/>
        <v/>
      </c>
      <c r="AN95" s="489"/>
      <c r="AO95" s="489"/>
    </row>
    <row r="96" spans="4:41" ht="27.75" customHeight="1">
      <c r="D96" s="689"/>
      <c r="E96" s="476"/>
      <c r="F96" s="477" t="s">
        <v>258</v>
      </c>
      <c r="G96" s="478"/>
      <c r="H96" s="479"/>
      <c r="I96" s="818"/>
      <c r="J96" s="818"/>
      <c r="K96" s="489"/>
      <c r="L96" s="489"/>
      <c r="M96" s="479"/>
      <c r="N96" s="481"/>
      <c r="O96" s="490"/>
      <c r="P96" s="490"/>
      <c r="Q96" s="491"/>
      <c r="R96" s="497" t="str">
        <f t="shared" si="19"/>
        <v/>
      </c>
      <c r="S96" s="493" t="str">
        <f>IF($R96="","",IF(OR($O96="",$M96=""),"",IF($P96="サブ",VLOOKUP($O96,単価表!$A$5:$C$14,MATCH($M96,単価表!$A$5:$C$5,0),0)/2,VLOOKUP($O96,単価表!$A$5:$C$14,MATCH($M96,単価表!$A$5:$C$5,0),0))))</f>
        <v/>
      </c>
      <c r="T96" s="493" t="str">
        <f t="shared" si="20"/>
        <v/>
      </c>
      <c r="U96" s="497" t="str">
        <f t="shared" si="14"/>
        <v/>
      </c>
      <c r="V96" s="493" t="str">
        <f>IF($U96="","",IF(OR($M96="",$O96=""),"",VLOOKUP($O96,単価表!$A$5:$C$11,MATCH($M96,単価表!$A$5:$C$5,0),0)/2))</f>
        <v/>
      </c>
      <c r="W96" s="493" t="str">
        <f t="shared" si="21"/>
        <v/>
      </c>
      <c r="X96" s="481"/>
      <c r="Y96" s="494"/>
      <c r="Z96" s="479"/>
      <c r="AA96" s="493" t="str">
        <f t="shared" si="22"/>
        <v/>
      </c>
      <c r="AB96" s="493" t="str">
        <f t="shared" si="23"/>
        <v/>
      </c>
      <c r="AC96" s="495"/>
      <c r="AD96" s="479"/>
      <c r="AE96" s="493" t="str">
        <f t="shared" si="24"/>
        <v/>
      </c>
      <c r="AF96" s="493"/>
      <c r="AG96" s="493" t="str">
        <f t="shared" si="25"/>
        <v/>
      </c>
      <c r="AH96" s="497" t="str">
        <f t="shared" si="15"/>
        <v/>
      </c>
      <c r="AI96" s="493" t="str">
        <f>IF($AH96="","",IF(OR($O96="",$M96=""),"",IF($P96="サブ",VLOOKUP($O96,単価表!$A$34:$C$38,MATCH($M96,単価表!$A$34:$C$34,0),0)/2,VLOOKUP($O96,単価表!$A$34:$C$38,MATCH($M96,単価表!$A$34:$C$34,0),0))))</f>
        <v/>
      </c>
      <c r="AJ96" s="493" t="str">
        <f t="shared" si="16"/>
        <v/>
      </c>
      <c r="AK96" s="497" t="str">
        <f t="shared" si="17"/>
        <v/>
      </c>
      <c r="AL96" s="493" t="str">
        <f>IF($AK96="","",IF(OR($O96="",$M96=""),"",VLOOKUP($O96,単価表!$A$34:$C$38,MATCH($M96,単価表!$A$34:$C$34,0),0)/2))</f>
        <v/>
      </c>
      <c r="AM96" s="493" t="str">
        <f t="shared" si="18"/>
        <v/>
      </c>
      <c r="AN96" s="489"/>
      <c r="AO96" s="489"/>
    </row>
    <row r="97" spans="4:41" ht="27.75" customHeight="1">
      <c r="D97" s="689"/>
      <c r="E97" s="476"/>
      <c r="F97" s="477" t="s">
        <v>258</v>
      </c>
      <c r="G97" s="478"/>
      <c r="H97" s="479"/>
      <c r="I97" s="818"/>
      <c r="J97" s="818"/>
      <c r="K97" s="489"/>
      <c r="L97" s="489"/>
      <c r="M97" s="480"/>
      <c r="N97" s="481"/>
      <c r="O97" s="490"/>
      <c r="P97" s="490"/>
      <c r="Q97" s="491"/>
      <c r="R97" s="492" t="str">
        <f t="shared" si="19"/>
        <v/>
      </c>
      <c r="S97" s="493" t="str">
        <f>IF($R97="","",IF(OR($O97="",$M97=""),"",IF($P97="サブ",VLOOKUP($O97,単価表!$A$5:$C$14,MATCH($M97,単価表!$A$5:$C$5,0),0)/2,VLOOKUP($O97,単価表!$A$5:$C$14,MATCH($M97,単価表!$A$5:$C$5,0),0))))</f>
        <v/>
      </c>
      <c r="T97" s="493" t="str">
        <f t="shared" si="20"/>
        <v/>
      </c>
      <c r="U97" s="492" t="str">
        <f t="shared" si="14"/>
        <v/>
      </c>
      <c r="V97" s="493" t="str">
        <f>IF($U97="","",IF(OR($M97="",$O97=""),"",VLOOKUP($O97,単価表!$A$5:$C$11,MATCH($M97,単価表!$A$5:$C$5,0),0)/2))</f>
        <v/>
      </c>
      <c r="W97" s="493" t="str">
        <f t="shared" si="21"/>
        <v/>
      </c>
      <c r="X97" s="481"/>
      <c r="Y97" s="494"/>
      <c r="Z97" s="480"/>
      <c r="AA97" s="493" t="str">
        <f t="shared" si="22"/>
        <v/>
      </c>
      <c r="AB97" s="493" t="str">
        <f t="shared" si="23"/>
        <v/>
      </c>
      <c r="AC97" s="495"/>
      <c r="AD97" s="479"/>
      <c r="AE97" s="493" t="str">
        <f t="shared" si="24"/>
        <v/>
      </c>
      <c r="AF97" s="493"/>
      <c r="AG97" s="493" t="str">
        <f t="shared" si="25"/>
        <v/>
      </c>
      <c r="AH97" s="492" t="str">
        <f t="shared" si="15"/>
        <v/>
      </c>
      <c r="AI97" s="493" t="str">
        <f>IF($AH97="","",IF(OR($O97="",$M97=""),"",IF($P97="サブ",VLOOKUP($O97,単価表!$A$34:$C$38,MATCH($M97,単価表!$A$34:$C$34,0),0)/2,VLOOKUP($O97,単価表!$A$34:$C$38,MATCH($M97,単価表!$A$34:$C$34,0),0))))</f>
        <v/>
      </c>
      <c r="AJ97" s="493" t="str">
        <f t="shared" si="16"/>
        <v/>
      </c>
      <c r="AK97" s="492" t="str">
        <f t="shared" si="17"/>
        <v/>
      </c>
      <c r="AL97" s="493" t="str">
        <f>IF($AK97="","",IF(OR($O97="",$M97=""),"",VLOOKUP($O97,単価表!$A$34:$C$38,MATCH($M97,単価表!$A$34:$C$34,0),0)/2))</f>
        <v/>
      </c>
      <c r="AM97" s="493" t="str">
        <f t="shared" si="18"/>
        <v/>
      </c>
      <c r="AN97" s="489"/>
      <c r="AO97" s="489"/>
    </row>
    <row r="98" spans="4:41" ht="27.75" customHeight="1">
      <c r="D98" s="689"/>
      <c r="E98" s="476"/>
      <c r="F98" s="477" t="s">
        <v>258</v>
      </c>
      <c r="G98" s="478"/>
      <c r="H98" s="479"/>
      <c r="I98" s="818"/>
      <c r="J98" s="818"/>
      <c r="K98" s="489"/>
      <c r="L98" s="489"/>
      <c r="M98" s="479"/>
      <c r="N98" s="481"/>
      <c r="O98" s="490"/>
      <c r="P98" s="490"/>
      <c r="Q98" s="491"/>
      <c r="R98" s="497" t="str">
        <f t="shared" si="19"/>
        <v/>
      </c>
      <c r="S98" s="493" t="str">
        <f>IF($R98="","",IF(OR($O98="",$M98=""),"",IF($P98="サブ",VLOOKUP($O98,単価表!$A$5:$C$14,MATCH($M98,単価表!$A$5:$C$5,0),0)/2,VLOOKUP($O98,単価表!$A$5:$C$14,MATCH($M98,単価表!$A$5:$C$5,0),0))))</f>
        <v/>
      </c>
      <c r="T98" s="493" t="str">
        <f t="shared" si="20"/>
        <v/>
      </c>
      <c r="U98" s="497" t="str">
        <f t="shared" si="14"/>
        <v/>
      </c>
      <c r="V98" s="493" t="str">
        <f>IF($U98="","",IF(OR($M98="",$O98=""),"",VLOOKUP($O98,単価表!$A$5:$C$11,MATCH($M98,単価表!$A$5:$C$5,0),0)/2))</f>
        <v/>
      </c>
      <c r="W98" s="493" t="str">
        <f t="shared" si="21"/>
        <v/>
      </c>
      <c r="X98" s="481"/>
      <c r="Y98" s="494"/>
      <c r="Z98" s="479"/>
      <c r="AA98" s="493" t="str">
        <f t="shared" si="22"/>
        <v/>
      </c>
      <c r="AB98" s="493" t="str">
        <f t="shared" si="23"/>
        <v/>
      </c>
      <c r="AC98" s="495"/>
      <c r="AD98" s="479"/>
      <c r="AE98" s="493" t="str">
        <f t="shared" si="24"/>
        <v/>
      </c>
      <c r="AF98" s="493"/>
      <c r="AG98" s="493" t="str">
        <f t="shared" si="25"/>
        <v/>
      </c>
      <c r="AH98" s="497" t="str">
        <f t="shared" si="15"/>
        <v/>
      </c>
      <c r="AI98" s="493" t="str">
        <f>IF($AH98="","",IF(OR($O98="",$M98=""),"",IF($P98="サブ",VLOOKUP($O98,単価表!$A$34:$C$38,MATCH($M98,単価表!$A$34:$C$34,0),0)/2,VLOOKUP($O98,単価表!$A$34:$C$38,MATCH($M98,単価表!$A$34:$C$34,0),0))))</f>
        <v/>
      </c>
      <c r="AJ98" s="493" t="str">
        <f t="shared" si="16"/>
        <v/>
      </c>
      <c r="AK98" s="497" t="str">
        <f t="shared" si="17"/>
        <v/>
      </c>
      <c r="AL98" s="493" t="str">
        <f>IF($AK98="","",IF(OR($O98="",$M98=""),"",VLOOKUP($O98,単価表!$A$34:$C$38,MATCH($M98,単価表!$A$34:$C$34,0),0)/2))</f>
        <v/>
      </c>
      <c r="AM98" s="493" t="str">
        <f t="shared" si="18"/>
        <v/>
      </c>
      <c r="AN98" s="489"/>
      <c r="AO98" s="489"/>
    </row>
    <row r="99" spans="4:41" ht="27.75" customHeight="1">
      <c r="D99" s="689"/>
      <c r="E99" s="476"/>
      <c r="F99" s="477" t="s">
        <v>258</v>
      </c>
      <c r="G99" s="478"/>
      <c r="H99" s="479"/>
      <c r="I99" s="818"/>
      <c r="J99" s="818"/>
      <c r="K99" s="489"/>
      <c r="L99" s="489"/>
      <c r="M99" s="480"/>
      <c r="N99" s="481"/>
      <c r="O99" s="490"/>
      <c r="P99" s="490"/>
      <c r="Q99" s="491"/>
      <c r="R99" s="492" t="str">
        <f t="shared" si="19"/>
        <v/>
      </c>
      <c r="S99" s="493" t="str">
        <f>IF($R99="","",IF(OR($O99="",$M99=""),"",IF($P99="サブ",VLOOKUP($O99,単価表!$A$5:$C$14,MATCH($M99,単価表!$A$5:$C$5,0),0)/2,VLOOKUP($O99,単価表!$A$5:$C$14,MATCH($M99,単価表!$A$5:$C$5,0),0))))</f>
        <v/>
      </c>
      <c r="T99" s="493" t="str">
        <f t="shared" si="20"/>
        <v/>
      </c>
      <c r="U99" s="492" t="str">
        <f t="shared" si="14"/>
        <v/>
      </c>
      <c r="V99" s="493" t="str">
        <f>IF($U99="","",IF(OR($M99="",$O99=""),"",VLOOKUP($O99,単価表!$A$5:$C$11,MATCH($M99,単価表!$A$5:$C$5,0),0)/2))</f>
        <v/>
      </c>
      <c r="W99" s="493" t="str">
        <f t="shared" si="21"/>
        <v/>
      </c>
      <c r="X99" s="481"/>
      <c r="Y99" s="494"/>
      <c r="Z99" s="480"/>
      <c r="AA99" s="493" t="str">
        <f t="shared" si="22"/>
        <v/>
      </c>
      <c r="AB99" s="493" t="str">
        <f t="shared" si="23"/>
        <v/>
      </c>
      <c r="AC99" s="495"/>
      <c r="AD99" s="479"/>
      <c r="AE99" s="493" t="str">
        <f t="shared" si="24"/>
        <v/>
      </c>
      <c r="AF99" s="493"/>
      <c r="AG99" s="493" t="str">
        <f t="shared" si="25"/>
        <v/>
      </c>
      <c r="AH99" s="492" t="str">
        <f t="shared" si="15"/>
        <v/>
      </c>
      <c r="AI99" s="493" t="str">
        <f>IF($AH99="","",IF(OR($O99="",$M99=""),"",IF($P99="サブ",VLOOKUP($O99,単価表!$A$34:$C$38,MATCH($M99,単価表!$A$34:$C$34,0),0)/2,VLOOKUP($O99,単価表!$A$34:$C$38,MATCH($M99,単価表!$A$34:$C$34,0),0))))</f>
        <v/>
      </c>
      <c r="AJ99" s="493" t="str">
        <f t="shared" si="16"/>
        <v/>
      </c>
      <c r="AK99" s="492" t="str">
        <f t="shared" si="17"/>
        <v/>
      </c>
      <c r="AL99" s="493" t="str">
        <f>IF($AK99="","",IF(OR($O99="",$M99=""),"",VLOOKUP($O99,単価表!$A$34:$C$38,MATCH($M99,単価表!$A$34:$C$34,0),0)/2))</f>
        <v/>
      </c>
      <c r="AM99" s="493" t="str">
        <f t="shared" si="18"/>
        <v/>
      </c>
      <c r="AN99" s="489"/>
      <c r="AO99" s="489"/>
    </row>
    <row r="100" spans="4:41" ht="27.75" customHeight="1">
      <c r="D100" s="689"/>
      <c r="E100" s="476"/>
      <c r="F100" s="477" t="s">
        <v>258</v>
      </c>
      <c r="G100" s="478"/>
      <c r="H100" s="479"/>
      <c r="I100" s="818"/>
      <c r="J100" s="818"/>
      <c r="K100" s="489"/>
      <c r="L100" s="489"/>
      <c r="M100" s="479"/>
      <c r="N100" s="481"/>
      <c r="O100" s="490"/>
      <c r="P100" s="490"/>
      <c r="Q100" s="491"/>
      <c r="R100" s="497" t="str">
        <f t="shared" si="19"/>
        <v/>
      </c>
      <c r="S100" s="493" t="str">
        <f>IF($R100="","",IF(OR($O100="",$M100=""),"",IF($P100="サブ",VLOOKUP($O100,単価表!$A$5:$C$14,MATCH($M100,単価表!$A$5:$C$5,0),0)/2,VLOOKUP($O100,単価表!$A$5:$C$14,MATCH($M100,単価表!$A$5:$C$5,0),0))))</f>
        <v/>
      </c>
      <c r="T100" s="493" t="str">
        <f t="shared" si="20"/>
        <v/>
      </c>
      <c r="U100" s="497" t="str">
        <f t="shared" si="14"/>
        <v/>
      </c>
      <c r="V100" s="493" t="str">
        <f>IF($U100="","",IF(OR($M100="",$O100=""),"",VLOOKUP($O100,単価表!$A$5:$C$11,MATCH($M100,単価表!$A$5:$C$5,0),0)/2))</f>
        <v/>
      </c>
      <c r="W100" s="493" t="str">
        <f t="shared" si="21"/>
        <v/>
      </c>
      <c r="X100" s="481"/>
      <c r="Y100" s="494"/>
      <c r="Z100" s="479"/>
      <c r="AA100" s="493" t="str">
        <f t="shared" si="22"/>
        <v/>
      </c>
      <c r="AB100" s="493" t="str">
        <f t="shared" si="23"/>
        <v/>
      </c>
      <c r="AC100" s="495"/>
      <c r="AD100" s="479"/>
      <c r="AE100" s="493" t="str">
        <f t="shared" si="24"/>
        <v/>
      </c>
      <c r="AF100" s="493"/>
      <c r="AG100" s="493" t="str">
        <f t="shared" si="25"/>
        <v/>
      </c>
      <c r="AH100" s="497" t="str">
        <f t="shared" si="15"/>
        <v/>
      </c>
      <c r="AI100" s="493" t="str">
        <f>IF($AH100="","",IF(OR($O100="",$M100=""),"",IF($P100="サブ",VLOOKUP($O100,単価表!$A$34:$C$38,MATCH($M100,単価表!$A$34:$C$34,0),0)/2,VLOOKUP($O100,単価表!$A$34:$C$38,MATCH($M100,単価表!$A$34:$C$34,0),0))))</f>
        <v/>
      </c>
      <c r="AJ100" s="493" t="str">
        <f t="shared" si="16"/>
        <v/>
      </c>
      <c r="AK100" s="497" t="str">
        <f t="shared" si="17"/>
        <v/>
      </c>
      <c r="AL100" s="493" t="str">
        <f>IF($AK100="","",IF(OR($O100="",$M100=""),"",VLOOKUP($O100,単価表!$A$34:$C$38,MATCH($M100,単価表!$A$34:$C$34,0),0)/2))</f>
        <v/>
      </c>
      <c r="AM100" s="493" t="str">
        <f t="shared" si="18"/>
        <v/>
      </c>
      <c r="AN100" s="489"/>
      <c r="AO100" s="489"/>
    </row>
    <row r="101" spans="4:41" ht="27.75" customHeight="1">
      <c r="D101" s="689"/>
      <c r="E101" s="476"/>
      <c r="F101" s="477" t="s">
        <v>258</v>
      </c>
      <c r="G101" s="478"/>
      <c r="H101" s="479"/>
      <c r="I101" s="818"/>
      <c r="J101" s="818"/>
      <c r="K101" s="489"/>
      <c r="L101" s="489"/>
      <c r="M101" s="480"/>
      <c r="N101" s="481"/>
      <c r="O101" s="490"/>
      <c r="P101" s="490"/>
      <c r="Q101" s="491"/>
      <c r="R101" s="492" t="str">
        <f t="shared" si="19"/>
        <v/>
      </c>
      <c r="S101" s="493" t="str">
        <f>IF($R101="","",IF(OR($O101="",$M101=""),"",IF($P101="サブ",VLOOKUP($O101,単価表!$A$5:$C$14,MATCH($M101,単価表!$A$5:$C$5,0),0)/2,VLOOKUP($O101,単価表!$A$5:$C$14,MATCH($M101,単価表!$A$5:$C$5,0),0))))</f>
        <v/>
      </c>
      <c r="T101" s="493" t="str">
        <f t="shared" si="20"/>
        <v/>
      </c>
      <c r="U101" s="492" t="str">
        <f t="shared" si="14"/>
        <v/>
      </c>
      <c r="V101" s="493" t="str">
        <f>IF($U101="","",IF(OR($M101="",$O101=""),"",VLOOKUP($O101,単価表!$A$5:$C$11,MATCH($M101,単価表!$A$5:$C$5,0),0)/2))</f>
        <v/>
      </c>
      <c r="W101" s="493" t="str">
        <f t="shared" si="21"/>
        <v/>
      </c>
      <c r="X101" s="481"/>
      <c r="Y101" s="494"/>
      <c r="Z101" s="480"/>
      <c r="AA101" s="493" t="str">
        <f t="shared" si="22"/>
        <v/>
      </c>
      <c r="AB101" s="493" t="str">
        <f t="shared" si="23"/>
        <v/>
      </c>
      <c r="AC101" s="495"/>
      <c r="AD101" s="479"/>
      <c r="AE101" s="493" t="str">
        <f t="shared" si="24"/>
        <v/>
      </c>
      <c r="AF101" s="493"/>
      <c r="AG101" s="493" t="str">
        <f t="shared" si="25"/>
        <v/>
      </c>
      <c r="AH101" s="492" t="str">
        <f t="shared" si="15"/>
        <v/>
      </c>
      <c r="AI101" s="493" t="str">
        <f>IF($AH101="","",IF(OR($O101="",$M101=""),"",IF($P101="サブ",VLOOKUP($O101,単価表!$A$34:$C$38,MATCH($M101,単価表!$A$34:$C$34,0),0)/2,VLOOKUP($O101,単価表!$A$34:$C$38,MATCH($M101,単価表!$A$34:$C$34,0),0))))</f>
        <v/>
      </c>
      <c r="AJ101" s="493" t="str">
        <f t="shared" si="16"/>
        <v/>
      </c>
      <c r="AK101" s="492" t="str">
        <f t="shared" si="17"/>
        <v/>
      </c>
      <c r="AL101" s="493" t="str">
        <f>IF($AK101="","",IF(OR($O101="",$M101=""),"",VLOOKUP($O101,単価表!$A$34:$C$38,MATCH($M101,単価表!$A$34:$C$34,0),0)/2))</f>
        <v/>
      </c>
      <c r="AM101" s="493" t="str">
        <f t="shared" si="18"/>
        <v/>
      </c>
      <c r="AN101" s="489"/>
      <c r="AO101" s="489"/>
    </row>
    <row r="102" spans="4:41" ht="27.75" customHeight="1">
      <c r="D102" s="689"/>
      <c r="E102" s="476"/>
      <c r="F102" s="477" t="s">
        <v>258</v>
      </c>
      <c r="G102" s="478"/>
      <c r="H102" s="479"/>
      <c r="I102" s="818"/>
      <c r="J102" s="818"/>
      <c r="K102" s="489"/>
      <c r="L102" s="489"/>
      <c r="M102" s="479"/>
      <c r="N102" s="481"/>
      <c r="O102" s="490"/>
      <c r="P102" s="490"/>
      <c r="Q102" s="491"/>
      <c r="R102" s="497" t="str">
        <f t="shared" si="19"/>
        <v/>
      </c>
      <c r="S102" s="493" t="str">
        <f>IF($R102="","",IF(OR($O102="",$M102=""),"",IF($P102="サブ",VLOOKUP($O102,単価表!$A$5:$C$14,MATCH($M102,単価表!$A$5:$C$5,0),0)/2,VLOOKUP($O102,単価表!$A$5:$C$14,MATCH($M102,単価表!$A$5:$C$5,0),0))))</f>
        <v/>
      </c>
      <c r="T102" s="493" t="str">
        <f t="shared" si="20"/>
        <v/>
      </c>
      <c r="U102" s="497" t="str">
        <f t="shared" si="14"/>
        <v/>
      </c>
      <c r="V102" s="493" t="str">
        <f>IF($U102="","",IF(OR($M102="",$O102=""),"",VLOOKUP($O102,単価表!$A$5:$C$11,MATCH($M102,単価表!$A$5:$C$5,0),0)/2))</f>
        <v/>
      </c>
      <c r="W102" s="493" t="str">
        <f t="shared" si="21"/>
        <v/>
      </c>
      <c r="X102" s="481"/>
      <c r="Y102" s="494"/>
      <c r="Z102" s="479"/>
      <c r="AA102" s="493" t="str">
        <f t="shared" si="22"/>
        <v/>
      </c>
      <c r="AB102" s="493" t="str">
        <f t="shared" si="23"/>
        <v/>
      </c>
      <c r="AC102" s="495"/>
      <c r="AD102" s="479"/>
      <c r="AE102" s="493" t="str">
        <f t="shared" si="24"/>
        <v/>
      </c>
      <c r="AF102" s="493"/>
      <c r="AG102" s="493" t="str">
        <f t="shared" si="25"/>
        <v/>
      </c>
      <c r="AH102" s="497" t="str">
        <f t="shared" si="15"/>
        <v/>
      </c>
      <c r="AI102" s="493" t="str">
        <f>IF($AH102="","",IF(OR($O102="",$M102=""),"",IF($P102="サブ",VLOOKUP($O102,単価表!$A$34:$C$38,MATCH($M102,単価表!$A$34:$C$34,0),0)/2,VLOOKUP($O102,単価表!$A$34:$C$38,MATCH($M102,単価表!$A$34:$C$34,0),0))))</f>
        <v/>
      </c>
      <c r="AJ102" s="493" t="str">
        <f t="shared" si="16"/>
        <v/>
      </c>
      <c r="AK102" s="497" t="str">
        <f t="shared" si="17"/>
        <v/>
      </c>
      <c r="AL102" s="493" t="str">
        <f>IF($AK102="","",IF(OR($O102="",$M102=""),"",VLOOKUP($O102,単価表!$A$34:$C$38,MATCH($M102,単価表!$A$34:$C$34,0),0)/2))</f>
        <v/>
      </c>
      <c r="AM102" s="493" t="str">
        <f t="shared" si="18"/>
        <v/>
      </c>
      <c r="AN102" s="489"/>
      <c r="AO102" s="489"/>
    </row>
    <row r="103" spans="4:41" ht="27.75" customHeight="1">
      <c r="D103" s="689"/>
      <c r="E103" s="476"/>
      <c r="F103" s="477" t="s">
        <v>258</v>
      </c>
      <c r="G103" s="478"/>
      <c r="H103" s="479"/>
      <c r="I103" s="818"/>
      <c r="J103" s="818"/>
      <c r="K103" s="489"/>
      <c r="L103" s="489"/>
      <c r="M103" s="480"/>
      <c r="N103" s="481"/>
      <c r="O103" s="490"/>
      <c r="P103" s="490"/>
      <c r="Q103" s="491"/>
      <c r="R103" s="492" t="str">
        <f t="shared" si="19"/>
        <v/>
      </c>
      <c r="S103" s="493" t="str">
        <f>IF($R103="","",IF(OR($O103="",$M103=""),"",IF($P103="サブ",VLOOKUP($O103,単価表!$A$5:$C$14,MATCH($M103,単価表!$A$5:$C$5,0),0)/2,VLOOKUP($O103,単価表!$A$5:$C$14,MATCH($M103,単価表!$A$5:$C$5,0),0))))</f>
        <v/>
      </c>
      <c r="T103" s="493" t="str">
        <f t="shared" si="20"/>
        <v/>
      </c>
      <c r="U103" s="492" t="str">
        <f t="shared" si="14"/>
        <v/>
      </c>
      <c r="V103" s="493" t="str">
        <f>IF($U103="","",IF(OR($M103="",$O103=""),"",VLOOKUP($O103,単価表!$A$5:$C$11,MATCH($M103,単価表!$A$5:$C$5,0),0)/2))</f>
        <v/>
      </c>
      <c r="W103" s="493" t="str">
        <f t="shared" si="21"/>
        <v/>
      </c>
      <c r="X103" s="481"/>
      <c r="Y103" s="494"/>
      <c r="Z103" s="480"/>
      <c r="AA103" s="493" t="str">
        <f t="shared" si="22"/>
        <v/>
      </c>
      <c r="AB103" s="493" t="str">
        <f t="shared" si="23"/>
        <v/>
      </c>
      <c r="AC103" s="495"/>
      <c r="AD103" s="479"/>
      <c r="AE103" s="493" t="str">
        <f t="shared" si="24"/>
        <v/>
      </c>
      <c r="AF103" s="493"/>
      <c r="AG103" s="493" t="str">
        <f t="shared" si="25"/>
        <v/>
      </c>
      <c r="AH103" s="492" t="str">
        <f t="shared" si="15"/>
        <v/>
      </c>
      <c r="AI103" s="493" t="str">
        <f>IF($AH103="","",IF(OR($O103="",$M103=""),"",IF($P103="サブ",VLOOKUP($O103,単価表!$A$34:$C$38,MATCH($M103,単価表!$A$34:$C$34,0),0)/2,VLOOKUP($O103,単価表!$A$34:$C$38,MATCH($M103,単価表!$A$34:$C$34,0),0))))</f>
        <v/>
      </c>
      <c r="AJ103" s="493" t="str">
        <f t="shared" ref="AJ103:AJ134" si="26">IF($AH103="","",IF($M103="","",(AH103*AI103)))</f>
        <v/>
      </c>
      <c r="AK103" s="492" t="str">
        <f t="shared" si="17"/>
        <v/>
      </c>
      <c r="AL103" s="493" t="str">
        <f>IF($AK103="","",IF(OR($O103="",$M103=""),"",VLOOKUP($O103,単価表!$A$34:$C$38,MATCH($M103,単価表!$A$34:$C$34,0),0)/2))</f>
        <v/>
      </c>
      <c r="AM103" s="493" t="str">
        <f t="shared" ref="AM103:AM134" si="27">IF($AK103="","",IF($M103="","",(AK103*AL103)))</f>
        <v/>
      </c>
      <c r="AN103" s="489"/>
      <c r="AO103" s="489"/>
    </row>
    <row r="104" spans="4:41" ht="27.75" customHeight="1">
      <c r="D104" s="689"/>
      <c r="E104" s="476"/>
      <c r="F104" s="477" t="s">
        <v>258</v>
      </c>
      <c r="G104" s="478"/>
      <c r="H104" s="479"/>
      <c r="I104" s="818"/>
      <c r="J104" s="818"/>
      <c r="K104" s="489"/>
      <c r="L104" s="489"/>
      <c r="M104" s="479"/>
      <c r="N104" s="481"/>
      <c r="O104" s="490"/>
      <c r="P104" s="490"/>
      <c r="Q104" s="491"/>
      <c r="R104" s="497" t="str">
        <f t="shared" si="19"/>
        <v/>
      </c>
      <c r="S104" s="493" t="str">
        <f>IF($R104="","",IF(OR($O104="",$M104=""),"",IF($P104="サブ",VLOOKUP($O104,単価表!$A$5:$C$14,MATCH($M104,単価表!$A$5:$C$5,0),0)/2,VLOOKUP($O104,単価表!$A$5:$C$14,MATCH($M104,単価表!$A$5:$C$5,0),0))))</f>
        <v/>
      </c>
      <c r="T104" s="493" t="str">
        <f t="shared" si="20"/>
        <v/>
      </c>
      <c r="U104" s="497" t="str">
        <f t="shared" si="14"/>
        <v/>
      </c>
      <c r="V104" s="493" t="str">
        <f>IF($U104="","",IF(OR($M104="",$O104=""),"",VLOOKUP($O104,単価表!$A$5:$C$11,MATCH($M104,単価表!$A$5:$C$5,0),0)/2))</f>
        <v/>
      </c>
      <c r="W104" s="493" t="str">
        <f t="shared" si="21"/>
        <v/>
      </c>
      <c r="X104" s="481"/>
      <c r="Y104" s="494"/>
      <c r="Z104" s="479"/>
      <c r="AA104" s="493" t="str">
        <f t="shared" si="22"/>
        <v/>
      </c>
      <c r="AB104" s="493" t="str">
        <f t="shared" si="23"/>
        <v/>
      </c>
      <c r="AC104" s="495"/>
      <c r="AD104" s="479"/>
      <c r="AE104" s="493" t="str">
        <f t="shared" si="24"/>
        <v/>
      </c>
      <c r="AF104" s="493"/>
      <c r="AG104" s="493" t="str">
        <f t="shared" si="25"/>
        <v/>
      </c>
      <c r="AH104" s="497" t="str">
        <f t="shared" si="15"/>
        <v/>
      </c>
      <c r="AI104" s="493" t="str">
        <f>IF($AH104="","",IF(OR($O104="",$M104=""),"",IF($P104="サブ",VLOOKUP($O104,単価表!$A$34:$C$38,MATCH($M104,単価表!$A$34:$C$34,0),0)/2,VLOOKUP($O104,単価表!$A$34:$C$38,MATCH($M104,単価表!$A$34:$C$34,0),0))))</f>
        <v/>
      </c>
      <c r="AJ104" s="493" t="str">
        <f t="shared" si="26"/>
        <v/>
      </c>
      <c r="AK104" s="497" t="str">
        <f t="shared" si="17"/>
        <v/>
      </c>
      <c r="AL104" s="493" t="str">
        <f>IF($AK104="","",IF(OR($O104="",$M104=""),"",VLOOKUP($O104,単価表!$A$34:$C$38,MATCH($M104,単価表!$A$34:$C$34,0),0)/2))</f>
        <v/>
      </c>
      <c r="AM104" s="493" t="str">
        <f t="shared" si="27"/>
        <v/>
      </c>
      <c r="AN104" s="489"/>
      <c r="AO104" s="489"/>
    </row>
    <row r="105" spans="4:41" ht="27.75" customHeight="1">
      <c r="D105" s="689"/>
      <c r="E105" s="476"/>
      <c r="F105" s="477" t="s">
        <v>258</v>
      </c>
      <c r="G105" s="478"/>
      <c r="H105" s="479"/>
      <c r="I105" s="818"/>
      <c r="J105" s="818"/>
      <c r="K105" s="489"/>
      <c r="L105" s="489"/>
      <c r="M105" s="480"/>
      <c r="N105" s="481"/>
      <c r="O105" s="490"/>
      <c r="P105" s="490"/>
      <c r="Q105" s="491"/>
      <c r="R105" s="492" t="str">
        <f t="shared" si="19"/>
        <v/>
      </c>
      <c r="S105" s="493" t="str">
        <f>IF($R105="","",IF(OR($O105="",$M105=""),"",IF($P105="サブ",VLOOKUP($O105,単価表!$A$5:$C$14,MATCH($M105,単価表!$A$5:$C$5,0),0)/2,VLOOKUP($O105,単価表!$A$5:$C$14,MATCH($M105,単価表!$A$5:$C$5,0),0))))</f>
        <v/>
      </c>
      <c r="T105" s="493" t="str">
        <f t="shared" si="20"/>
        <v/>
      </c>
      <c r="U105" s="492" t="str">
        <f t="shared" si="14"/>
        <v/>
      </c>
      <c r="V105" s="493" t="str">
        <f>IF($U105="","",IF(OR($M105="",$O105=""),"",VLOOKUP($O105,単価表!$A$5:$C$11,MATCH($M105,単価表!$A$5:$C$5,0),0)/2))</f>
        <v/>
      </c>
      <c r="W105" s="493" t="str">
        <f t="shared" si="21"/>
        <v/>
      </c>
      <c r="X105" s="481"/>
      <c r="Y105" s="494"/>
      <c r="Z105" s="480"/>
      <c r="AA105" s="493" t="str">
        <f t="shared" si="22"/>
        <v/>
      </c>
      <c r="AB105" s="493" t="str">
        <f t="shared" si="23"/>
        <v/>
      </c>
      <c r="AC105" s="495"/>
      <c r="AD105" s="479"/>
      <c r="AE105" s="493" t="str">
        <f t="shared" si="24"/>
        <v/>
      </c>
      <c r="AF105" s="493"/>
      <c r="AG105" s="493" t="str">
        <f t="shared" si="25"/>
        <v/>
      </c>
      <c r="AH105" s="492" t="str">
        <f t="shared" si="15"/>
        <v/>
      </c>
      <c r="AI105" s="493" t="str">
        <f>IF($AH105="","",IF(OR($O105="",$M105=""),"",IF($P105="サブ",VLOOKUP($O105,単価表!$A$34:$C$38,MATCH($M105,単価表!$A$34:$C$34,0),0)/2,VLOOKUP($O105,単価表!$A$34:$C$38,MATCH($M105,単価表!$A$34:$C$34,0),0))))</f>
        <v/>
      </c>
      <c r="AJ105" s="493" t="str">
        <f t="shared" si="26"/>
        <v/>
      </c>
      <c r="AK105" s="492" t="str">
        <f t="shared" si="17"/>
        <v/>
      </c>
      <c r="AL105" s="493" t="str">
        <f>IF($AK105="","",IF(OR($O105="",$M105=""),"",VLOOKUP($O105,単価表!$A$34:$C$38,MATCH($M105,単価表!$A$34:$C$34,0),0)/2))</f>
        <v/>
      </c>
      <c r="AM105" s="493" t="str">
        <f t="shared" si="27"/>
        <v/>
      </c>
      <c r="AN105" s="489"/>
      <c r="AO105" s="489"/>
    </row>
    <row r="106" spans="4:41" ht="27.75" customHeight="1">
      <c r="D106" s="689"/>
      <c r="E106" s="476"/>
      <c r="F106" s="477" t="s">
        <v>258</v>
      </c>
      <c r="G106" s="478"/>
      <c r="H106" s="479"/>
      <c r="I106" s="818"/>
      <c r="J106" s="818"/>
      <c r="K106" s="489"/>
      <c r="L106" s="489"/>
      <c r="M106" s="479"/>
      <c r="N106" s="481"/>
      <c r="O106" s="490"/>
      <c r="P106" s="490"/>
      <c r="Q106" s="491"/>
      <c r="R106" s="497" t="str">
        <f t="shared" si="19"/>
        <v/>
      </c>
      <c r="S106" s="493" t="str">
        <f>IF($R106="","",IF(OR($O106="",$M106=""),"",IF($P106="サブ",VLOOKUP($O106,単価表!$A$5:$C$14,MATCH($M106,単価表!$A$5:$C$5,0),0)/2,VLOOKUP($O106,単価表!$A$5:$C$14,MATCH($M106,単価表!$A$5:$C$5,0),0))))</f>
        <v/>
      </c>
      <c r="T106" s="493" t="str">
        <f t="shared" si="20"/>
        <v/>
      </c>
      <c r="U106" s="497" t="str">
        <f t="shared" si="14"/>
        <v/>
      </c>
      <c r="V106" s="493" t="str">
        <f>IF($U106="","",IF(OR($M106="",$O106=""),"",VLOOKUP($O106,単価表!$A$5:$C$11,MATCH($M106,単価表!$A$5:$C$5,0),0)/2))</f>
        <v/>
      </c>
      <c r="W106" s="493" t="str">
        <f t="shared" si="21"/>
        <v/>
      </c>
      <c r="X106" s="481"/>
      <c r="Y106" s="494"/>
      <c r="Z106" s="479"/>
      <c r="AA106" s="493" t="str">
        <f t="shared" si="22"/>
        <v/>
      </c>
      <c r="AB106" s="493" t="str">
        <f t="shared" si="23"/>
        <v/>
      </c>
      <c r="AC106" s="495"/>
      <c r="AD106" s="479"/>
      <c r="AE106" s="493" t="str">
        <f t="shared" si="24"/>
        <v/>
      </c>
      <c r="AF106" s="493"/>
      <c r="AG106" s="493" t="str">
        <f t="shared" si="25"/>
        <v/>
      </c>
      <c r="AH106" s="497" t="str">
        <f t="shared" si="15"/>
        <v/>
      </c>
      <c r="AI106" s="493" t="str">
        <f>IF($AH106="","",IF(OR($O106="",$M106=""),"",IF($P106="サブ",VLOOKUP($O106,単価表!$A$34:$C$38,MATCH($M106,単価表!$A$34:$C$34,0),0)/2,VLOOKUP($O106,単価表!$A$34:$C$38,MATCH($M106,単価表!$A$34:$C$34,0),0))))</f>
        <v/>
      </c>
      <c r="AJ106" s="493" t="str">
        <f t="shared" si="26"/>
        <v/>
      </c>
      <c r="AK106" s="497" t="str">
        <f t="shared" si="17"/>
        <v/>
      </c>
      <c r="AL106" s="493" t="str">
        <f>IF($AK106="","",IF(OR($O106="",$M106=""),"",VLOOKUP($O106,単価表!$A$34:$C$38,MATCH($M106,単価表!$A$34:$C$34,0),0)/2))</f>
        <v/>
      </c>
      <c r="AM106" s="493" t="str">
        <f t="shared" si="27"/>
        <v/>
      </c>
      <c r="AN106" s="489"/>
      <c r="AO106" s="489"/>
    </row>
    <row r="107" spans="4:41" ht="27.75" customHeight="1">
      <c r="D107" s="689"/>
      <c r="E107" s="476"/>
      <c r="F107" s="477" t="s">
        <v>258</v>
      </c>
      <c r="G107" s="478"/>
      <c r="H107" s="479"/>
      <c r="I107" s="818"/>
      <c r="J107" s="818"/>
      <c r="K107" s="489"/>
      <c r="L107" s="489"/>
      <c r="M107" s="480"/>
      <c r="N107" s="481"/>
      <c r="O107" s="490"/>
      <c r="P107" s="490"/>
      <c r="Q107" s="491"/>
      <c r="R107" s="492" t="str">
        <f t="shared" si="19"/>
        <v/>
      </c>
      <c r="S107" s="493" t="str">
        <f>IF($R107="","",IF(OR($O107="",$M107=""),"",IF($P107="サブ",VLOOKUP($O107,単価表!$A$5:$C$14,MATCH($M107,単価表!$A$5:$C$5,0),0)/2,VLOOKUP($O107,単価表!$A$5:$C$14,MATCH($M107,単価表!$A$5:$C$5,0),0))))</f>
        <v/>
      </c>
      <c r="T107" s="493" t="str">
        <f t="shared" si="20"/>
        <v/>
      </c>
      <c r="U107" s="492" t="str">
        <f t="shared" si="14"/>
        <v/>
      </c>
      <c r="V107" s="493" t="str">
        <f>IF($U107="","",IF(OR($M107="",$O107=""),"",VLOOKUP($O107,単価表!$A$5:$C$11,MATCH($M107,単価表!$A$5:$C$5,0),0)/2))</f>
        <v/>
      </c>
      <c r="W107" s="493" t="str">
        <f t="shared" si="21"/>
        <v/>
      </c>
      <c r="X107" s="481"/>
      <c r="Y107" s="494"/>
      <c r="Z107" s="480"/>
      <c r="AA107" s="493" t="str">
        <f t="shared" si="22"/>
        <v/>
      </c>
      <c r="AB107" s="493" t="str">
        <f t="shared" si="23"/>
        <v/>
      </c>
      <c r="AC107" s="495"/>
      <c r="AD107" s="479"/>
      <c r="AE107" s="493" t="str">
        <f t="shared" si="24"/>
        <v/>
      </c>
      <c r="AF107" s="493"/>
      <c r="AG107" s="493" t="str">
        <f t="shared" si="25"/>
        <v/>
      </c>
      <c r="AH107" s="492" t="str">
        <f t="shared" si="15"/>
        <v/>
      </c>
      <c r="AI107" s="493" t="str">
        <f>IF($AH107="","",IF(OR($O107="",$M107=""),"",IF($P107="サブ",VLOOKUP($O107,単価表!$A$34:$C$38,MATCH($M107,単価表!$A$34:$C$34,0),0)/2,VLOOKUP($O107,単価表!$A$34:$C$38,MATCH($M107,単価表!$A$34:$C$34,0),0))))</f>
        <v/>
      </c>
      <c r="AJ107" s="493" t="str">
        <f t="shared" si="26"/>
        <v/>
      </c>
      <c r="AK107" s="492" t="str">
        <f t="shared" si="17"/>
        <v/>
      </c>
      <c r="AL107" s="493" t="str">
        <f>IF($AK107="","",IF(OR($O107="",$M107=""),"",VLOOKUP($O107,単価表!$A$34:$C$38,MATCH($M107,単価表!$A$34:$C$34,0),0)/2))</f>
        <v/>
      </c>
      <c r="AM107" s="493" t="str">
        <f t="shared" si="27"/>
        <v/>
      </c>
      <c r="AN107" s="489"/>
      <c r="AO107" s="489"/>
    </row>
    <row r="108" spans="4:41" ht="27.75" customHeight="1">
      <c r="D108" s="689"/>
      <c r="E108" s="476"/>
      <c r="F108" s="477" t="s">
        <v>258</v>
      </c>
      <c r="G108" s="478"/>
      <c r="H108" s="479"/>
      <c r="I108" s="818"/>
      <c r="J108" s="818"/>
      <c r="K108" s="489"/>
      <c r="L108" s="489"/>
      <c r="M108" s="479"/>
      <c r="N108" s="481"/>
      <c r="O108" s="490"/>
      <c r="P108" s="490"/>
      <c r="Q108" s="491"/>
      <c r="R108" s="497" t="str">
        <f t="shared" si="19"/>
        <v/>
      </c>
      <c r="S108" s="493" t="str">
        <f>IF($R108="","",IF(OR($O108="",$M108=""),"",IF($P108="サブ",VLOOKUP($O108,単価表!$A$5:$C$14,MATCH($M108,単価表!$A$5:$C$5,0),0)/2,VLOOKUP($O108,単価表!$A$5:$C$14,MATCH($M108,単価表!$A$5:$C$5,0),0))))</f>
        <v/>
      </c>
      <c r="T108" s="493" t="str">
        <f t="shared" si="20"/>
        <v/>
      </c>
      <c r="U108" s="497" t="str">
        <f t="shared" si="14"/>
        <v/>
      </c>
      <c r="V108" s="493" t="str">
        <f>IF($U108="","",IF(OR($M108="",$O108=""),"",VLOOKUP($O108,単価表!$A$5:$C$11,MATCH($M108,単価表!$A$5:$C$5,0),0)/2))</f>
        <v/>
      </c>
      <c r="W108" s="493" t="str">
        <f t="shared" si="21"/>
        <v/>
      </c>
      <c r="X108" s="481"/>
      <c r="Y108" s="494"/>
      <c r="Z108" s="479"/>
      <c r="AA108" s="493" t="str">
        <f t="shared" si="22"/>
        <v/>
      </c>
      <c r="AB108" s="493" t="str">
        <f t="shared" si="23"/>
        <v/>
      </c>
      <c r="AC108" s="495"/>
      <c r="AD108" s="479"/>
      <c r="AE108" s="493" t="str">
        <f t="shared" si="24"/>
        <v/>
      </c>
      <c r="AF108" s="493"/>
      <c r="AG108" s="493" t="str">
        <f t="shared" si="25"/>
        <v/>
      </c>
      <c r="AH108" s="497" t="str">
        <f t="shared" si="15"/>
        <v/>
      </c>
      <c r="AI108" s="493" t="str">
        <f>IF($AH108="","",IF(OR($O108="",$M108=""),"",IF($P108="サブ",VLOOKUP($O108,単価表!$A$34:$C$38,MATCH($M108,単価表!$A$34:$C$34,0),0)/2,VLOOKUP($O108,単価表!$A$34:$C$38,MATCH($M108,単価表!$A$34:$C$34,0),0))))</f>
        <v/>
      </c>
      <c r="AJ108" s="493" t="str">
        <f t="shared" si="26"/>
        <v/>
      </c>
      <c r="AK108" s="497" t="str">
        <f t="shared" si="17"/>
        <v/>
      </c>
      <c r="AL108" s="493" t="str">
        <f>IF($AK108="","",IF(OR($O108="",$M108=""),"",VLOOKUP($O108,単価表!$A$34:$C$38,MATCH($M108,単価表!$A$34:$C$34,0),0)/2))</f>
        <v/>
      </c>
      <c r="AM108" s="493" t="str">
        <f t="shared" si="27"/>
        <v/>
      </c>
      <c r="AN108" s="489"/>
      <c r="AO108" s="489"/>
    </row>
    <row r="109" spans="4:41" ht="27.75" customHeight="1">
      <c r="D109" s="689"/>
      <c r="E109" s="476"/>
      <c r="F109" s="477" t="s">
        <v>258</v>
      </c>
      <c r="G109" s="478"/>
      <c r="H109" s="479"/>
      <c r="I109" s="818"/>
      <c r="J109" s="818"/>
      <c r="K109" s="489"/>
      <c r="L109" s="489"/>
      <c r="M109" s="480"/>
      <c r="N109" s="481"/>
      <c r="O109" s="490"/>
      <c r="P109" s="490"/>
      <c r="Q109" s="491"/>
      <c r="R109" s="492" t="str">
        <f t="shared" si="19"/>
        <v/>
      </c>
      <c r="S109" s="493" t="str">
        <f>IF($R109="","",IF(OR($O109="",$M109=""),"",IF($P109="サブ",VLOOKUP($O109,単価表!$A$5:$C$14,MATCH($M109,単価表!$A$5:$C$5,0),0)/2,VLOOKUP($O109,単価表!$A$5:$C$14,MATCH($M109,単価表!$A$5:$C$5,0),0))))</f>
        <v/>
      </c>
      <c r="T109" s="493" t="str">
        <f t="shared" si="20"/>
        <v/>
      </c>
      <c r="U109" s="492" t="str">
        <f t="shared" si="14"/>
        <v/>
      </c>
      <c r="V109" s="493" t="str">
        <f>IF($U109="","",IF(OR($M109="",$O109=""),"",VLOOKUP($O109,単価表!$A$5:$C$11,MATCH($M109,単価表!$A$5:$C$5,0),0)/2))</f>
        <v/>
      </c>
      <c r="W109" s="493" t="str">
        <f t="shared" si="21"/>
        <v/>
      </c>
      <c r="X109" s="481"/>
      <c r="Y109" s="494"/>
      <c r="Z109" s="480"/>
      <c r="AA109" s="493" t="str">
        <f t="shared" si="22"/>
        <v/>
      </c>
      <c r="AB109" s="493" t="str">
        <f t="shared" si="23"/>
        <v/>
      </c>
      <c r="AC109" s="495"/>
      <c r="AD109" s="479"/>
      <c r="AE109" s="493" t="str">
        <f t="shared" si="24"/>
        <v/>
      </c>
      <c r="AF109" s="493"/>
      <c r="AG109" s="493" t="str">
        <f t="shared" si="25"/>
        <v/>
      </c>
      <c r="AH109" s="492" t="str">
        <f t="shared" si="15"/>
        <v/>
      </c>
      <c r="AI109" s="493" t="str">
        <f>IF($AH109="","",IF(OR($O109="",$M109=""),"",IF($P109="サブ",VLOOKUP($O109,単価表!$A$34:$C$38,MATCH($M109,単価表!$A$34:$C$34,0),0)/2,VLOOKUP($O109,単価表!$A$34:$C$38,MATCH($M109,単価表!$A$34:$C$34,0),0))))</f>
        <v/>
      </c>
      <c r="AJ109" s="493" t="str">
        <f t="shared" si="26"/>
        <v/>
      </c>
      <c r="AK109" s="492" t="str">
        <f t="shared" si="17"/>
        <v/>
      </c>
      <c r="AL109" s="493" t="str">
        <f>IF($AK109="","",IF(OR($O109="",$M109=""),"",VLOOKUP($O109,単価表!$A$34:$C$38,MATCH($M109,単価表!$A$34:$C$34,0),0)/2))</f>
        <v/>
      </c>
      <c r="AM109" s="493" t="str">
        <f t="shared" si="27"/>
        <v/>
      </c>
      <c r="AN109" s="489"/>
      <c r="AO109" s="489"/>
    </row>
    <row r="110" spans="4:41" ht="27.75" customHeight="1">
      <c r="D110" s="689"/>
      <c r="E110" s="476"/>
      <c r="F110" s="477" t="s">
        <v>258</v>
      </c>
      <c r="G110" s="478"/>
      <c r="H110" s="479"/>
      <c r="I110" s="818"/>
      <c r="J110" s="818"/>
      <c r="K110" s="489"/>
      <c r="L110" s="489"/>
      <c r="M110" s="479"/>
      <c r="N110" s="481"/>
      <c r="O110" s="490"/>
      <c r="P110" s="490"/>
      <c r="Q110" s="491"/>
      <c r="R110" s="497" t="str">
        <f t="shared" si="19"/>
        <v/>
      </c>
      <c r="S110" s="493" t="str">
        <f>IF($R110="","",IF(OR($O110="",$M110=""),"",IF($P110="サブ",VLOOKUP($O110,単価表!$A$5:$C$14,MATCH($M110,単価表!$A$5:$C$5,0),0)/2,VLOOKUP($O110,単価表!$A$5:$C$14,MATCH($M110,単価表!$A$5:$C$5,0),0))))</f>
        <v/>
      </c>
      <c r="T110" s="493" t="str">
        <f t="shared" si="20"/>
        <v/>
      </c>
      <c r="U110" s="497" t="str">
        <f t="shared" si="14"/>
        <v/>
      </c>
      <c r="V110" s="493" t="str">
        <f>IF($U110="","",IF(OR($M110="",$O110=""),"",VLOOKUP($O110,単価表!$A$5:$C$11,MATCH($M110,単価表!$A$5:$C$5,0),0)/2))</f>
        <v/>
      </c>
      <c r="W110" s="493" t="str">
        <f t="shared" si="21"/>
        <v/>
      </c>
      <c r="X110" s="481"/>
      <c r="Y110" s="494"/>
      <c r="Z110" s="479"/>
      <c r="AA110" s="493" t="str">
        <f t="shared" si="22"/>
        <v/>
      </c>
      <c r="AB110" s="493" t="str">
        <f t="shared" si="23"/>
        <v/>
      </c>
      <c r="AC110" s="495"/>
      <c r="AD110" s="479"/>
      <c r="AE110" s="493" t="str">
        <f t="shared" si="24"/>
        <v/>
      </c>
      <c r="AF110" s="493"/>
      <c r="AG110" s="493" t="str">
        <f t="shared" si="25"/>
        <v/>
      </c>
      <c r="AH110" s="497" t="str">
        <f t="shared" si="15"/>
        <v/>
      </c>
      <c r="AI110" s="493" t="str">
        <f>IF($AH110="","",IF(OR($O110="",$M110=""),"",IF($P110="サブ",VLOOKUP($O110,単価表!$A$34:$C$38,MATCH($M110,単価表!$A$34:$C$34,0),0)/2,VLOOKUP($O110,単価表!$A$34:$C$38,MATCH($M110,単価表!$A$34:$C$34,0),0))))</f>
        <v/>
      </c>
      <c r="AJ110" s="493" t="str">
        <f t="shared" si="26"/>
        <v/>
      </c>
      <c r="AK110" s="497" t="str">
        <f t="shared" si="17"/>
        <v/>
      </c>
      <c r="AL110" s="493" t="str">
        <f>IF($AK110="","",IF(OR($O110="",$M110=""),"",VLOOKUP($O110,単価表!$A$34:$C$38,MATCH($M110,単価表!$A$34:$C$34,0),0)/2))</f>
        <v/>
      </c>
      <c r="AM110" s="493" t="str">
        <f t="shared" si="27"/>
        <v/>
      </c>
      <c r="AN110" s="489"/>
      <c r="AO110" s="489"/>
    </row>
    <row r="111" spans="4:41" ht="27.75" customHeight="1">
      <c r="D111" s="689"/>
      <c r="E111" s="476"/>
      <c r="F111" s="477" t="s">
        <v>258</v>
      </c>
      <c r="G111" s="478"/>
      <c r="H111" s="479"/>
      <c r="I111" s="818"/>
      <c r="J111" s="818"/>
      <c r="K111" s="489"/>
      <c r="L111" s="489"/>
      <c r="M111" s="480"/>
      <c r="N111" s="481"/>
      <c r="O111" s="490"/>
      <c r="P111" s="490"/>
      <c r="Q111" s="491"/>
      <c r="R111" s="492" t="str">
        <f t="shared" si="19"/>
        <v/>
      </c>
      <c r="S111" s="493" t="str">
        <f>IF($R111="","",IF(OR($O111="",$M111=""),"",IF($P111="サブ",VLOOKUP($O111,単価表!$A$5:$C$14,MATCH($M111,単価表!$A$5:$C$5,0),0)/2,VLOOKUP($O111,単価表!$A$5:$C$14,MATCH($M111,単価表!$A$5:$C$5,0),0))))</f>
        <v/>
      </c>
      <c r="T111" s="493" t="str">
        <f t="shared" si="20"/>
        <v/>
      </c>
      <c r="U111" s="492" t="str">
        <f t="shared" si="14"/>
        <v/>
      </c>
      <c r="V111" s="493" t="str">
        <f>IF($U111="","",IF(OR($M111="",$O111=""),"",VLOOKUP($O111,単価表!$A$5:$C$11,MATCH($M111,単価表!$A$5:$C$5,0),0)/2))</f>
        <v/>
      </c>
      <c r="W111" s="493" t="str">
        <f t="shared" si="21"/>
        <v/>
      </c>
      <c r="X111" s="481"/>
      <c r="Y111" s="494"/>
      <c r="Z111" s="480"/>
      <c r="AA111" s="493" t="str">
        <f t="shared" si="22"/>
        <v/>
      </c>
      <c r="AB111" s="493" t="str">
        <f t="shared" si="23"/>
        <v/>
      </c>
      <c r="AC111" s="495"/>
      <c r="AD111" s="479"/>
      <c r="AE111" s="493" t="str">
        <f t="shared" si="24"/>
        <v/>
      </c>
      <c r="AF111" s="493"/>
      <c r="AG111" s="493" t="str">
        <f t="shared" si="25"/>
        <v/>
      </c>
      <c r="AH111" s="492" t="str">
        <f t="shared" si="15"/>
        <v/>
      </c>
      <c r="AI111" s="493" t="str">
        <f>IF($AH111="","",IF(OR($O111="",$M111=""),"",IF($P111="サブ",VLOOKUP($O111,単価表!$A$34:$C$38,MATCH($M111,単価表!$A$34:$C$34,0),0)/2,VLOOKUP($O111,単価表!$A$34:$C$38,MATCH($M111,単価表!$A$34:$C$34,0),0))))</f>
        <v/>
      </c>
      <c r="AJ111" s="493" t="str">
        <f t="shared" si="26"/>
        <v/>
      </c>
      <c r="AK111" s="492" t="str">
        <f t="shared" si="17"/>
        <v/>
      </c>
      <c r="AL111" s="493" t="str">
        <f>IF($AK111="","",IF(OR($O111="",$M111=""),"",VLOOKUP($O111,単価表!$A$34:$C$38,MATCH($M111,単価表!$A$34:$C$34,0),0)/2))</f>
        <v/>
      </c>
      <c r="AM111" s="493" t="str">
        <f t="shared" si="27"/>
        <v/>
      </c>
      <c r="AN111" s="489"/>
      <c r="AO111" s="489"/>
    </row>
    <row r="112" spans="4:41" ht="27.75" customHeight="1">
      <c r="D112" s="689"/>
      <c r="E112" s="476"/>
      <c r="F112" s="477" t="s">
        <v>258</v>
      </c>
      <c r="G112" s="478"/>
      <c r="H112" s="479"/>
      <c r="I112" s="818"/>
      <c r="J112" s="818"/>
      <c r="K112" s="489"/>
      <c r="L112" s="489"/>
      <c r="M112" s="479"/>
      <c r="N112" s="481"/>
      <c r="O112" s="490"/>
      <c r="P112" s="490"/>
      <c r="Q112" s="491"/>
      <c r="R112" s="497" t="str">
        <f t="shared" si="19"/>
        <v/>
      </c>
      <c r="S112" s="493" t="str">
        <f>IF($R112="","",IF(OR($O112="",$M112=""),"",IF($P112="サブ",VLOOKUP($O112,単価表!$A$5:$C$14,MATCH($M112,単価表!$A$5:$C$5,0),0)/2,VLOOKUP($O112,単価表!$A$5:$C$14,MATCH($M112,単価表!$A$5:$C$5,0),0))))</f>
        <v/>
      </c>
      <c r="T112" s="493" t="str">
        <f t="shared" si="20"/>
        <v/>
      </c>
      <c r="U112" s="497" t="str">
        <f t="shared" si="14"/>
        <v/>
      </c>
      <c r="V112" s="493" t="str">
        <f>IF($U112="","",IF(OR($M112="",$O112=""),"",VLOOKUP($O112,単価表!$A$5:$C$11,MATCH($M112,単価表!$A$5:$C$5,0),0)/2))</f>
        <v/>
      </c>
      <c r="W112" s="493" t="str">
        <f t="shared" si="21"/>
        <v/>
      </c>
      <c r="X112" s="481"/>
      <c r="Y112" s="494"/>
      <c r="Z112" s="479"/>
      <c r="AA112" s="493" t="str">
        <f t="shared" si="22"/>
        <v/>
      </c>
      <c r="AB112" s="493" t="str">
        <f t="shared" si="23"/>
        <v/>
      </c>
      <c r="AC112" s="495"/>
      <c r="AD112" s="479"/>
      <c r="AE112" s="493" t="str">
        <f t="shared" si="24"/>
        <v/>
      </c>
      <c r="AF112" s="493"/>
      <c r="AG112" s="493" t="str">
        <f t="shared" si="25"/>
        <v/>
      </c>
      <c r="AH112" s="497" t="str">
        <f t="shared" si="15"/>
        <v/>
      </c>
      <c r="AI112" s="493" t="str">
        <f>IF($AH112="","",IF(OR($O112="",$M112=""),"",IF($P112="サブ",VLOOKUP($O112,単価表!$A$34:$C$38,MATCH($M112,単価表!$A$34:$C$34,0),0)/2,VLOOKUP($O112,単価表!$A$34:$C$38,MATCH($M112,単価表!$A$34:$C$34,0),0))))</f>
        <v/>
      </c>
      <c r="AJ112" s="493" t="str">
        <f t="shared" si="26"/>
        <v/>
      </c>
      <c r="AK112" s="497" t="str">
        <f t="shared" si="17"/>
        <v/>
      </c>
      <c r="AL112" s="493" t="str">
        <f>IF($AK112="","",IF(OR($O112="",$M112=""),"",VLOOKUP($O112,単価表!$A$34:$C$38,MATCH($M112,単価表!$A$34:$C$34,0),0)/2))</f>
        <v/>
      </c>
      <c r="AM112" s="493" t="str">
        <f t="shared" si="27"/>
        <v/>
      </c>
      <c r="AN112" s="489"/>
      <c r="AO112" s="489"/>
    </row>
    <row r="113" spans="4:41" ht="27.75" customHeight="1">
      <c r="D113" s="689"/>
      <c r="E113" s="476"/>
      <c r="F113" s="477" t="s">
        <v>258</v>
      </c>
      <c r="G113" s="478"/>
      <c r="H113" s="479"/>
      <c r="I113" s="818"/>
      <c r="J113" s="818"/>
      <c r="K113" s="489"/>
      <c r="L113" s="489"/>
      <c r="M113" s="480"/>
      <c r="N113" s="481"/>
      <c r="O113" s="490"/>
      <c r="P113" s="490"/>
      <c r="Q113" s="491"/>
      <c r="R113" s="492" t="str">
        <f t="shared" si="19"/>
        <v/>
      </c>
      <c r="S113" s="493" t="str">
        <f>IF($R113="","",IF(OR($O113="",$M113=""),"",IF($P113="サブ",VLOOKUP($O113,単価表!$A$5:$C$14,MATCH($M113,単価表!$A$5:$C$5,0),0)/2,VLOOKUP($O113,単価表!$A$5:$C$14,MATCH($M113,単価表!$A$5:$C$5,0),0))))</f>
        <v/>
      </c>
      <c r="T113" s="493" t="str">
        <f t="shared" si="20"/>
        <v/>
      </c>
      <c r="U113" s="492" t="str">
        <f t="shared" si="14"/>
        <v/>
      </c>
      <c r="V113" s="493" t="str">
        <f>IF($U113="","",IF(OR($M113="",$O113=""),"",VLOOKUP($O113,単価表!$A$5:$C$11,MATCH($M113,単価表!$A$5:$C$5,0),0)/2))</f>
        <v/>
      </c>
      <c r="W113" s="493" t="str">
        <f t="shared" si="21"/>
        <v/>
      </c>
      <c r="X113" s="481"/>
      <c r="Y113" s="494"/>
      <c r="Z113" s="480"/>
      <c r="AA113" s="493" t="str">
        <f t="shared" si="22"/>
        <v/>
      </c>
      <c r="AB113" s="493" t="str">
        <f t="shared" si="23"/>
        <v/>
      </c>
      <c r="AC113" s="495"/>
      <c r="AD113" s="479"/>
      <c r="AE113" s="493" t="str">
        <f t="shared" si="24"/>
        <v/>
      </c>
      <c r="AF113" s="493"/>
      <c r="AG113" s="493" t="str">
        <f t="shared" si="25"/>
        <v/>
      </c>
      <c r="AH113" s="492" t="str">
        <f t="shared" si="15"/>
        <v/>
      </c>
      <c r="AI113" s="493" t="str">
        <f>IF($AH113="","",IF(OR($O113="",$M113=""),"",IF($P113="サブ",VLOOKUP($O113,単価表!$A$34:$C$38,MATCH($M113,単価表!$A$34:$C$34,0),0)/2,VLOOKUP($O113,単価表!$A$34:$C$38,MATCH($M113,単価表!$A$34:$C$34,0),0))))</f>
        <v/>
      </c>
      <c r="AJ113" s="493" t="str">
        <f t="shared" si="26"/>
        <v/>
      </c>
      <c r="AK113" s="492" t="str">
        <f t="shared" si="17"/>
        <v/>
      </c>
      <c r="AL113" s="493" t="str">
        <f>IF($AK113="","",IF(OR($O113="",$M113=""),"",VLOOKUP($O113,単価表!$A$34:$C$38,MATCH($M113,単価表!$A$34:$C$34,0),0)/2))</f>
        <v/>
      </c>
      <c r="AM113" s="493" t="str">
        <f t="shared" si="27"/>
        <v/>
      </c>
      <c r="AN113" s="489"/>
      <c r="AO113" s="489"/>
    </row>
    <row r="114" spans="4:41" ht="27.75" customHeight="1">
      <c r="D114" s="689"/>
      <c r="E114" s="476"/>
      <c r="F114" s="477" t="s">
        <v>258</v>
      </c>
      <c r="G114" s="478"/>
      <c r="H114" s="479"/>
      <c r="I114" s="818"/>
      <c r="J114" s="818"/>
      <c r="K114" s="489"/>
      <c r="L114" s="489"/>
      <c r="M114" s="479"/>
      <c r="N114" s="481"/>
      <c r="O114" s="490"/>
      <c r="P114" s="490"/>
      <c r="Q114" s="491"/>
      <c r="R114" s="497" t="str">
        <f t="shared" si="19"/>
        <v/>
      </c>
      <c r="S114" s="493" t="str">
        <f>IF($R114="","",IF(OR($O114="",$M114=""),"",IF($P114="サブ",VLOOKUP($O114,単価表!$A$5:$C$14,MATCH($M114,単価表!$A$5:$C$5,0),0)/2,VLOOKUP($O114,単価表!$A$5:$C$14,MATCH($M114,単価表!$A$5:$C$5,0),0))))</f>
        <v/>
      </c>
      <c r="T114" s="493" t="str">
        <f t="shared" si="20"/>
        <v/>
      </c>
      <c r="U114" s="497" t="str">
        <f t="shared" si="14"/>
        <v/>
      </c>
      <c r="V114" s="493" t="str">
        <f>IF($U114="","",IF(OR($M114="",$O114=""),"",VLOOKUP($O114,単価表!$A$5:$C$11,MATCH($M114,単価表!$A$5:$C$5,0),0)/2))</f>
        <v/>
      </c>
      <c r="W114" s="493" t="str">
        <f t="shared" si="21"/>
        <v/>
      </c>
      <c r="X114" s="481"/>
      <c r="Y114" s="494"/>
      <c r="Z114" s="479"/>
      <c r="AA114" s="493" t="str">
        <f t="shared" si="22"/>
        <v/>
      </c>
      <c r="AB114" s="493" t="str">
        <f t="shared" si="23"/>
        <v/>
      </c>
      <c r="AC114" s="495"/>
      <c r="AD114" s="479"/>
      <c r="AE114" s="493" t="str">
        <f t="shared" si="24"/>
        <v/>
      </c>
      <c r="AF114" s="493"/>
      <c r="AG114" s="493" t="str">
        <f t="shared" si="25"/>
        <v/>
      </c>
      <c r="AH114" s="497" t="str">
        <f t="shared" si="15"/>
        <v/>
      </c>
      <c r="AI114" s="493" t="str">
        <f>IF($AH114="","",IF(OR($O114="",$M114=""),"",IF($P114="サブ",VLOOKUP($O114,単価表!$A$34:$C$38,MATCH($M114,単価表!$A$34:$C$34,0),0)/2,VLOOKUP($O114,単価表!$A$34:$C$38,MATCH($M114,単価表!$A$34:$C$34,0),0))))</f>
        <v/>
      </c>
      <c r="AJ114" s="493" t="str">
        <f t="shared" si="26"/>
        <v/>
      </c>
      <c r="AK114" s="497" t="str">
        <f t="shared" si="17"/>
        <v/>
      </c>
      <c r="AL114" s="493" t="str">
        <f>IF($AK114="","",IF(OR($O114="",$M114=""),"",VLOOKUP($O114,単価表!$A$34:$C$38,MATCH($M114,単価表!$A$34:$C$34,0),0)/2))</f>
        <v/>
      </c>
      <c r="AM114" s="493" t="str">
        <f t="shared" si="27"/>
        <v/>
      </c>
      <c r="AN114" s="489"/>
      <c r="AO114" s="489"/>
    </row>
    <row r="115" spans="4:41" ht="27.75" customHeight="1">
      <c r="D115" s="689"/>
      <c r="E115" s="476"/>
      <c r="F115" s="477" t="s">
        <v>258</v>
      </c>
      <c r="G115" s="478"/>
      <c r="H115" s="479"/>
      <c r="I115" s="818"/>
      <c r="J115" s="818"/>
      <c r="K115" s="489"/>
      <c r="L115" s="489"/>
      <c r="M115" s="480"/>
      <c r="N115" s="481"/>
      <c r="O115" s="490"/>
      <c r="P115" s="490"/>
      <c r="Q115" s="491"/>
      <c r="R115" s="492" t="str">
        <f t="shared" si="19"/>
        <v/>
      </c>
      <c r="S115" s="493" t="str">
        <f>IF($R115="","",IF(OR($O115="",$M115=""),"",IF($P115="サブ",VLOOKUP($O115,単価表!$A$5:$C$14,MATCH($M115,単価表!$A$5:$C$5,0),0)/2,VLOOKUP($O115,単価表!$A$5:$C$14,MATCH($M115,単価表!$A$5:$C$5,0),0))))</f>
        <v/>
      </c>
      <c r="T115" s="493" t="str">
        <f t="shared" si="20"/>
        <v/>
      </c>
      <c r="U115" s="492" t="str">
        <f t="shared" si="14"/>
        <v/>
      </c>
      <c r="V115" s="493" t="str">
        <f>IF($U115="","",IF(OR($M115="",$O115=""),"",VLOOKUP($O115,単価表!$A$5:$C$11,MATCH($M115,単価表!$A$5:$C$5,0),0)/2))</f>
        <v/>
      </c>
      <c r="W115" s="493" t="str">
        <f t="shared" si="21"/>
        <v/>
      </c>
      <c r="X115" s="481"/>
      <c r="Y115" s="494"/>
      <c r="Z115" s="480"/>
      <c r="AA115" s="493" t="str">
        <f t="shared" si="22"/>
        <v/>
      </c>
      <c r="AB115" s="493" t="str">
        <f t="shared" si="23"/>
        <v/>
      </c>
      <c r="AC115" s="495"/>
      <c r="AD115" s="479"/>
      <c r="AE115" s="493" t="str">
        <f t="shared" si="24"/>
        <v/>
      </c>
      <c r="AF115" s="493"/>
      <c r="AG115" s="493" t="str">
        <f t="shared" si="25"/>
        <v/>
      </c>
      <c r="AH115" s="492" t="str">
        <f t="shared" si="15"/>
        <v/>
      </c>
      <c r="AI115" s="493" t="str">
        <f>IF($AH115="","",IF(OR($O115="",$M115=""),"",IF($P115="サブ",VLOOKUP($O115,単価表!$A$34:$C$38,MATCH($M115,単価表!$A$34:$C$34,0),0)/2,VLOOKUP($O115,単価表!$A$34:$C$38,MATCH($M115,単価表!$A$34:$C$34,0),0))))</f>
        <v/>
      </c>
      <c r="AJ115" s="493" t="str">
        <f t="shared" si="26"/>
        <v/>
      </c>
      <c r="AK115" s="492" t="str">
        <f t="shared" si="17"/>
        <v/>
      </c>
      <c r="AL115" s="493" t="str">
        <f>IF($AK115="","",IF(OR($O115="",$M115=""),"",VLOOKUP($O115,単価表!$A$34:$C$38,MATCH($M115,単価表!$A$34:$C$34,0),0)/2))</f>
        <v/>
      </c>
      <c r="AM115" s="493" t="str">
        <f t="shared" si="27"/>
        <v/>
      </c>
      <c r="AN115" s="489"/>
      <c r="AO115" s="489"/>
    </row>
    <row r="116" spans="4:41" ht="27.75" customHeight="1">
      <c r="D116" s="689"/>
      <c r="E116" s="476"/>
      <c r="F116" s="477" t="s">
        <v>258</v>
      </c>
      <c r="G116" s="478"/>
      <c r="H116" s="479"/>
      <c r="I116" s="818"/>
      <c r="J116" s="818"/>
      <c r="K116" s="489"/>
      <c r="L116" s="489"/>
      <c r="M116" s="479"/>
      <c r="N116" s="481"/>
      <c r="O116" s="490"/>
      <c r="P116" s="490"/>
      <c r="Q116" s="491"/>
      <c r="R116" s="497" t="str">
        <f t="shared" si="19"/>
        <v/>
      </c>
      <c r="S116" s="493" t="str">
        <f>IF($R116="","",IF(OR($O116="",$M116=""),"",IF($P116="サブ",VLOOKUP($O116,単価表!$A$5:$C$14,MATCH($M116,単価表!$A$5:$C$5,0),0)/2,VLOOKUP($O116,単価表!$A$5:$C$14,MATCH($M116,単価表!$A$5:$C$5,0),0))))</f>
        <v/>
      </c>
      <c r="T116" s="493" t="str">
        <f t="shared" si="20"/>
        <v/>
      </c>
      <c r="U116" s="497" t="str">
        <f t="shared" si="14"/>
        <v/>
      </c>
      <c r="V116" s="493" t="str">
        <f>IF($U116="","",IF(OR($M116="",$O116=""),"",VLOOKUP($O116,単価表!$A$5:$C$11,MATCH($M116,単価表!$A$5:$C$5,0),0)/2))</f>
        <v/>
      </c>
      <c r="W116" s="493" t="str">
        <f t="shared" si="21"/>
        <v/>
      </c>
      <c r="X116" s="481"/>
      <c r="Y116" s="494"/>
      <c r="Z116" s="479"/>
      <c r="AA116" s="493" t="str">
        <f t="shared" si="22"/>
        <v/>
      </c>
      <c r="AB116" s="493" t="str">
        <f t="shared" si="23"/>
        <v/>
      </c>
      <c r="AC116" s="495"/>
      <c r="AD116" s="479"/>
      <c r="AE116" s="493" t="str">
        <f t="shared" si="24"/>
        <v/>
      </c>
      <c r="AF116" s="493"/>
      <c r="AG116" s="493" t="str">
        <f t="shared" si="25"/>
        <v/>
      </c>
      <c r="AH116" s="497" t="str">
        <f t="shared" si="15"/>
        <v/>
      </c>
      <c r="AI116" s="493" t="str">
        <f>IF($AH116="","",IF(OR($O116="",$M116=""),"",IF($P116="サブ",VLOOKUP($O116,単価表!$A$34:$C$38,MATCH($M116,単価表!$A$34:$C$34,0),0)/2,VLOOKUP($O116,単価表!$A$34:$C$38,MATCH($M116,単価表!$A$34:$C$34,0),0))))</f>
        <v/>
      </c>
      <c r="AJ116" s="493" t="str">
        <f t="shared" si="26"/>
        <v/>
      </c>
      <c r="AK116" s="497" t="str">
        <f t="shared" si="17"/>
        <v/>
      </c>
      <c r="AL116" s="493" t="str">
        <f>IF($AK116="","",IF(OR($O116="",$M116=""),"",VLOOKUP($O116,単価表!$A$34:$C$38,MATCH($M116,単価表!$A$34:$C$34,0),0)/2))</f>
        <v/>
      </c>
      <c r="AM116" s="493" t="str">
        <f t="shared" si="27"/>
        <v/>
      </c>
      <c r="AN116" s="489"/>
      <c r="AO116" s="489"/>
    </row>
    <row r="117" spans="4:41" ht="27.75" customHeight="1">
      <c r="D117" s="689"/>
      <c r="E117" s="476"/>
      <c r="F117" s="477" t="s">
        <v>258</v>
      </c>
      <c r="G117" s="478"/>
      <c r="H117" s="479"/>
      <c r="I117" s="818"/>
      <c r="J117" s="818"/>
      <c r="K117" s="489"/>
      <c r="L117" s="489"/>
      <c r="M117" s="480"/>
      <c r="N117" s="481"/>
      <c r="O117" s="490"/>
      <c r="P117" s="490"/>
      <c r="Q117" s="491"/>
      <c r="R117" s="492" t="str">
        <f t="shared" si="19"/>
        <v/>
      </c>
      <c r="S117" s="493" t="str">
        <f>IF($R117="","",IF(OR($O117="",$M117=""),"",IF($P117="サブ",VLOOKUP($O117,単価表!$A$5:$C$14,MATCH($M117,単価表!$A$5:$C$5,0),0)/2,VLOOKUP($O117,単価表!$A$5:$C$14,MATCH($M117,単価表!$A$5:$C$5,0),0))))</f>
        <v/>
      </c>
      <c r="T117" s="493" t="str">
        <f t="shared" si="20"/>
        <v/>
      </c>
      <c r="U117" s="492" t="str">
        <f t="shared" si="14"/>
        <v/>
      </c>
      <c r="V117" s="493" t="str">
        <f>IF($U117="","",IF(OR($M117="",$O117=""),"",VLOOKUP($O117,単価表!$A$5:$C$11,MATCH($M117,単価表!$A$5:$C$5,0),0)/2))</f>
        <v/>
      </c>
      <c r="W117" s="493" t="str">
        <f t="shared" si="21"/>
        <v/>
      </c>
      <c r="X117" s="481"/>
      <c r="Y117" s="494"/>
      <c r="Z117" s="480"/>
      <c r="AA117" s="493" t="str">
        <f t="shared" si="22"/>
        <v/>
      </c>
      <c r="AB117" s="493" t="str">
        <f t="shared" si="23"/>
        <v/>
      </c>
      <c r="AC117" s="495"/>
      <c r="AD117" s="479"/>
      <c r="AE117" s="493" t="str">
        <f t="shared" si="24"/>
        <v/>
      </c>
      <c r="AF117" s="493"/>
      <c r="AG117" s="493" t="str">
        <f t="shared" si="25"/>
        <v/>
      </c>
      <c r="AH117" s="492" t="str">
        <f t="shared" si="15"/>
        <v/>
      </c>
      <c r="AI117" s="493" t="str">
        <f>IF($AH117="","",IF(OR($O117="",$M117=""),"",IF($P117="サブ",VLOOKUP($O117,単価表!$A$34:$C$38,MATCH($M117,単価表!$A$34:$C$34,0),0)/2,VLOOKUP($O117,単価表!$A$34:$C$38,MATCH($M117,単価表!$A$34:$C$34,0),0))))</f>
        <v/>
      </c>
      <c r="AJ117" s="493" t="str">
        <f t="shared" si="26"/>
        <v/>
      </c>
      <c r="AK117" s="492" t="str">
        <f t="shared" si="17"/>
        <v/>
      </c>
      <c r="AL117" s="493" t="str">
        <f>IF($AK117="","",IF(OR($O117="",$M117=""),"",VLOOKUP($O117,単価表!$A$34:$C$38,MATCH($M117,単価表!$A$34:$C$34,0),0)/2))</f>
        <v/>
      </c>
      <c r="AM117" s="493" t="str">
        <f t="shared" si="27"/>
        <v/>
      </c>
      <c r="AN117" s="489"/>
      <c r="AO117" s="489"/>
    </row>
    <row r="118" spans="4:41" ht="27.75" customHeight="1">
      <c r="D118" s="689"/>
      <c r="E118" s="476"/>
      <c r="F118" s="477" t="s">
        <v>258</v>
      </c>
      <c r="G118" s="478"/>
      <c r="H118" s="479"/>
      <c r="I118" s="818"/>
      <c r="J118" s="818"/>
      <c r="K118" s="489"/>
      <c r="L118" s="489"/>
      <c r="M118" s="479"/>
      <c r="N118" s="481"/>
      <c r="O118" s="490"/>
      <c r="P118" s="490"/>
      <c r="Q118" s="491"/>
      <c r="R118" s="497" t="str">
        <f t="shared" si="19"/>
        <v/>
      </c>
      <c r="S118" s="493" t="str">
        <f>IF($R118="","",IF(OR($O118="",$M118=""),"",IF($P118="サブ",VLOOKUP($O118,単価表!$A$5:$C$14,MATCH($M118,単価表!$A$5:$C$5,0),0)/2,VLOOKUP($O118,単価表!$A$5:$C$14,MATCH($M118,単価表!$A$5:$C$5,0),0))))</f>
        <v/>
      </c>
      <c r="T118" s="493" t="str">
        <f t="shared" si="20"/>
        <v/>
      </c>
      <c r="U118" s="497" t="str">
        <f t="shared" si="14"/>
        <v/>
      </c>
      <c r="V118" s="493" t="str">
        <f>IF($U118="","",IF(OR($M118="",$O118=""),"",VLOOKUP($O118,単価表!$A$5:$C$11,MATCH($M118,単価表!$A$5:$C$5,0),0)/2))</f>
        <v/>
      </c>
      <c r="W118" s="493" t="str">
        <f t="shared" si="21"/>
        <v/>
      </c>
      <c r="X118" s="481"/>
      <c r="Y118" s="494"/>
      <c r="Z118" s="479"/>
      <c r="AA118" s="493" t="str">
        <f t="shared" si="22"/>
        <v/>
      </c>
      <c r="AB118" s="493" t="str">
        <f t="shared" si="23"/>
        <v/>
      </c>
      <c r="AC118" s="495"/>
      <c r="AD118" s="479"/>
      <c r="AE118" s="493" t="str">
        <f t="shared" si="24"/>
        <v/>
      </c>
      <c r="AF118" s="493"/>
      <c r="AG118" s="493" t="str">
        <f t="shared" si="25"/>
        <v/>
      </c>
      <c r="AH118" s="497" t="str">
        <f t="shared" si="15"/>
        <v/>
      </c>
      <c r="AI118" s="493" t="str">
        <f>IF($AH118="","",IF(OR($O118="",$M118=""),"",IF($P118="サブ",VLOOKUP($O118,単価表!$A$34:$C$38,MATCH($M118,単価表!$A$34:$C$34,0),0)/2,VLOOKUP($O118,単価表!$A$34:$C$38,MATCH($M118,単価表!$A$34:$C$34,0),0))))</f>
        <v/>
      </c>
      <c r="AJ118" s="493" t="str">
        <f t="shared" si="26"/>
        <v/>
      </c>
      <c r="AK118" s="497" t="str">
        <f t="shared" si="17"/>
        <v/>
      </c>
      <c r="AL118" s="493" t="str">
        <f>IF($AK118="","",IF(OR($O118="",$M118=""),"",VLOOKUP($O118,単価表!$A$34:$C$38,MATCH($M118,単価表!$A$34:$C$34,0),0)/2))</f>
        <v/>
      </c>
      <c r="AM118" s="493" t="str">
        <f t="shared" si="27"/>
        <v/>
      </c>
      <c r="AN118" s="489"/>
      <c r="AO118" s="489"/>
    </row>
    <row r="119" spans="4:41" ht="27.75" customHeight="1">
      <c r="D119" s="689"/>
      <c r="E119" s="476"/>
      <c r="F119" s="477" t="s">
        <v>258</v>
      </c>
      <c r="G119" s="478"/>
      <c r="H119" s="479"/>
      <c r="I119" s="818"/>
      <c r="J119" s="818"/>
      <c r="K119" s="489"/>
      <c r="L119" s="489"/>
      <c r="M119" s="480"/>
      <c r="N119" s="481"/>
      <c r="O119" s="490"/>
      <c r="P119" s="490"/>
      <c r="Q119" s="491"/>
      <c r="R119" s="492" t="str">
        <f t="shared" si="19"/>
        <v/>
      </c>
      <c r="S119" s="493" t="str">
        <f>IF($R119="","",IF(OR($O119="",$M119=""),"",IF($P119="サブ",VLOOKUP($O119,単価表!$A$5:$C$14,MATCH($M119,単価表!$A$5:$C$5,0),0)/2,VLOOKUP($O119,単価表!$A$5:$C$14,MATCH($M119,単価表!$A$5:$C$5,0),0))))</f>
        <v/>
      </c>
      <c r="T119" s="493" t="str">
        <f t="shared" si="20"/>
        <v/>
      </c>
      <c r="U119" s="492" t="str">
        <f t="shared" si="14"/>
        <v/>
      </c>
      <c r="V119" s="493" t="str">
        <f>IF($U119="","",IF(OR($M119="",$O119=""),"",VLOOKUP($O119,単価表!$A$5:$C$11,MATCH($M119,単価表!$A$5:$C$5,0),0)/2))</f>
        <v/>
      </c>
      <c r="W119" s="493" t="str">
        <f t="shared" si="21"/>
        <v/>
      </c>
      <c r="X119" s="481"/>
      <c r="Y119" s="494"/>
      <c r="Z119" s="480"/>
      <c r="AA119" s="493" t="str">
        <f t="shared" si="22"/>
        <v/>
      </c>
      <c r="AB119" s="493" t="str">
        <f t="shared" si="23"/>
        <v/>
      </c>
      <c r="AC119" s="495"/>
      <c r="AD119" s="479"/>
      <c r="AE119" s="493" t="str">
        <f t="shared" si="24"/>
        <v/>
      </c>
      <c r="AF119" s="493"/>
      <c r="AG119" s="493" t="str">
        <f t="shared" si="25"/>
        <v/>
      </c>
      <c r="AH119" s="492" t="str">
        <f t="shared" si="15"/>
        <v/>
      </c>
      <c r="AI119" s="493" t="str">
        <f>IF($AH119="","",IF(OR($O119="",$M119=""),"",IF($P119="サブ",VLOOKUP($O119,単価表!$A$34:$C$38,MATCH($M119,単価表!$A$34:$C$34,0),0)/2,VLOOKUP($O119,単価表!$A$34:$C$38,MATCH($M119,単価表!$A$34:$C$34,0),0))))</f>
        <v/>
      </c>
      <c r="AJ119" s="493" t="str">
        <f t="shared" si="26"/>
        <v/>
      </c>
      <c r="AK119" s="492" t="str">
        <f t="shared" si="17"/>
        <v/>
      </c>
      <c r="AL119" s="493" t="str">
        <f>IF($AK119="","",IF(OR($O119="",$M119=""),"",VLOOKUP($O119,単価表!$A$34:$C$38,MATCH($M119,単価表!$A$34:$C$34,0),0)/2))</f>
        <v/>
      </c>
      <c r="AM119" s="493" t="str">
        <f t="shared" si="27"/>
        <v/>
      </c>
      <c r="AN119" s="489"/>
      <c r="AO119" s="489"/>
    </row>
    <row r="120" spans="4:41" ht="27.75" customHeight="1">
      <c r="D120" s="689"/>
      <c r="E120" s="476"/>
      <c r="F120" s="477" t="s">
        <v>258</v>
      </c>
      <c r="G120" s="478"/>
      <c r="H120" s="479"/>
      <c r="I120" s="818"/>
      <c r="J120" s="818"/>
      <c r="K120" s="489"/>
      <c r="L120" s="489"/>
      <c r="M120" s="479"/>
      <c r="N120" s="481"/>
      <c r="O120" s="490"/>
      <c r="P120" s="490"/>
      <c r="Q120" s="491"/>
      <c r="R120" s="497" t="str">
        <f t="shared" si="19"/>
        <v/>
      </c>
      <c r="S120" s="493" t="str">
        <f>IF($R120="","",IF(OR($O120="",$M120=""),"",IF($P120="サブ",VLOOKUP($O120,単価表!$A$5:$C$14,MATCH($M120,単価表!$A$5:$C$5,0),0)/2,VLOOKUP($O120,単価表!$A$5:$C$14,MATCH($M120,単価表!$A$5:$C$5,0),0))))</f>
        <v/>
      </c>
      <c r="T120" s="493" t="str">
        <f t="shared" si="20"/>
        <v/>
      </c>
      <c r="U120" s="497" t="str">
        <f t="shared" si="14"/>
        <v/>
      </c>
      <c r="V120" s="493" t="str">
        <f>IF($U120="","",IF(OR($M120="",$O120=""),"",VLOOKUP($O120,単価表!$A$5:$C$11,MATCH($M120,単価表!$A$5:$C$5,0),0)/2))</f>
        <v/>
      </c>
      <c r="W120" s="493" t="str">
        <f t="shared" si="21"/>
        <v/>
      </c>
      <c r="X120" s="481"/>
      <c r="Y120" s="494"/>
      <c r="Z120" s="479"/>
      <c r="AA120" s="493" t="str">
        <f t="shared" si="22"/>
        <v/>
      </c>
      <c r="AB120" s="493" t="str">
        <f t="shared" si="23"/>
        <v/>
      </c>
      <c r="AC120" s="495"/>
      <c r="AD120" s="479"/>
      <c r="AE120" s="493" t="str">
        <f t="shared" si="24"/>
        <v/>
      </c>
      <c r="AF120" s="493"/>
      <c r="AG120" s="493" t="str">
        <f t="shared" si="25"/>
        <v/>
      </c>
      <c r="AH120" s="497" t="str">
        <f t="shared" si="15"/>
        <v/>
      </c>
      <c r="AI120" s="493" t="str">
        <f>IF($AH120="","",IF(OR($O120="",$M120=""),"",IF($P120="サブ",VLOOKUP($O120,単価表!$A$34:$C$38,MATCH($M120,単価表!$A$34:$C$34,0),0)/2,VLOOKUP($O120,単価表!$A$34:$C$38,MATCH($M120,単価表!$A$34:$C$34,0),0))))</f>
        <v/>
      </c>
      <c r="AJ120" s="493" t="str">
        <f t="shared" si="26"/>
        <v/>
      </c>
      <c r="AK120" s="497" t="str">
        <f t="shared" si="17"/>
        <v/>
      </c>
      <c r="AL120" s="493" t="str">
        <f>IF($AK120="","",IF(OR($O120="",$M120=""),"",VLOOKUP($O120,単価表!$A$34:$C$38,MATCH($M120,単価表!$A$34:$C$34,0),0)/2))</f>
        <v/>
      </c>
      <c r="AM120" s="493" t="str">
        <f t="shared" si="27"/>
        <v/>
      </c>
      <c r="AN120" s="489"/>
      <c r="AO120" s="489"/>
    </row>
    <row r="121" spans="4:41" ht="27.75" customHeight="1">
      <c r="D121" s="689"/>
      <c r="E121" s="476"/>
      <c r="F121" s="477" t="s">
        <v>258</v>
      </c>
      <c r="G121" s="478"/>
      <c r="H121" s="479"/>
      <c r="I121" s="818"/>
      <c r="J121" s="818"/>
      <c r="K121" s="489"/>
      <c r="L121" s="489"/>
      <c r="M121" s="480"/>
      <c r="N121" s="481"/>
      <c r="O121" s="490"/>
      <c r="P121" s="490"/>
      <c r="Q121" s="491"/>
      <c r="R121" s="492" t="str">
        <f t="shared" si="19"/>
        <v/>
      </c>
      <c r="S121" s="493" t="str">
        <f>IF($R121="","",IF(OR($O121="",$M121=""),"",IF($P121="サブ",VLOOKUP($O121,単価表!$A$5:$C$14,MATCH($M121,単価表!$A$5:$C$5,0),0)/2,VLOOKUP($O121,単価表!$A$5:$C$14,MATCH($M121,単価表!$A$5:$C$5,0),0))))</f>
        <v/>
      </c>
      <c r="T121" s="493" t="str">
        <f t="shared" si="20"/>
        <v/>
      </c>
      <c r="U121" s="492" t="str">
        <f t="shared" si="14"/>
        <v/>
      </c>
      <c r="V121" s="493" t="str">
        <f>IF($U121="","",IF(OR($M121="",$O121=""),"",VLOOKUP($O121,単価表!$A$5:$C$11,MATCH($M121,単価表!$A$5:$C$5,0),0)/2))</f>
        <v/>
      </c>
      <c r="W121" s="493" t="str">
        <f t="shared" si="21"/>
        <v/>
      </c>
      <c r="X121" s="481"/>
      <c r="Y121" s="494"/>
      <c r="Z121" s="480"/>
      <c r="AA121" s="493" t="str">
        <f t="shared" si="22"/>
        <v/>
      </c>
      <c r="AB121" s="493" t="str">
        <f t="shared" si="23"/>
        <v/>
      </c>
      <c r="AC121" s="495"/>
      <c r="AD121" s="479"/>
      <c r="AE121" s="493" t="str">
        <f t="shared" si="24"/>
        <v/>
      </c>
      <c r="AF121" s="493"/>
      <c r="AG121" s="493" t="str">
        <f t="shared" si="25"/>
        <v/>
      </c>
      <c r="AH121" s="492" t="str">
        <f t="shared" si="15"/>
        <v/>
      </c>
      <c r="AI121" s="493" t="str">
        <f>IF($AH121="","",IF(OR($O121="",$M121=""),"",IF($P121="サブ",VLOOKUP($O121,単価表!$A$34:$C$38,MATCH($M121,単価表!$A$34:$C$34,0),0)/2,VLOOKUP($O121,単価表!$A$34:$C$38,MATCH($M121,単価表!$A$34:$C$34,0),0))))</f>
        <v/>
      </c>
      <c r="AJ121" s="493" t="str">
        <f t="shared" si="26"/>
        <v/>
      </c>
      <c r="AK121" s="492" t="str">
        <f t="shared" si="17"/>
        <v/>
      </c>
      <c r="AL121" s="493" t="str">
        <f>IF($AK121="","",IF(OR($O121="",$M121=""),"",VLOOKUP($O121,単価表!$A$34:$C$38,MATCH($M121,単価表!$A$34:$C$34,0),0)/2))</f>
        <v/>
      </c>
      <c r="AM121" s="493" t="str">
        <f t="shared" si="27"/>
        <v/>
      </c>
      <c r="AN121" s="489"/>
      <c r="AO121" s="489"/>
    </row>
    <row r="122" spans="4:41" ht="27.75" customHeight="1">
      <c r="D122" s="689"/>
      <c r="E122" s="476"/>
      <c r="F122" s="477" t="s">
        <v>258</v>
      </c>
      <c r="G122" s="478"/>
      <c r="H122" s="479"/>
      <c r="I122" s="818"/>
      <c r="J122" s="818"/>
      <c r="K122" s="489"/>
      <c r="L122" s="489"/>
      <c r="M122" s="479"/>
      <c r="N122" s="481"/>
      <c r="O122" s="490"/>
      <c r="P122" s="490"/>
      <c r="Q122" s="491"/>
      <c r="R122" s="497" t="str">
        <f t="shared" si="19"/>
        <v/>
      </c>
      <c r="S122" s="493" t="str">
        <f>IF($R122="","",IF(OR($O122="",$M122=""),"",IF($P122="サブ",VLOOKUP($O122,単価表!$A$5:$C$14,MATCH($M122,単価表!$A$5:$C$5,0),0)/2,VLOOKUP($O122,単価表!$A$5:$C$14,MATCH($M122,単価表!$A$5:$C$5,0),0))))</f>
        <v/>
      </c>
      <c r="T122" s="493" t="str">
        <f t="shared" si="20"/>
        <v/>
      </c>
      <c r="U122" s="497" t="str">
        <f t="shared" si="14"/>
        <v/>
      </c>
      <c r="V122" s="493" t="str">
        <f>IF($U122="","",IF(OR($M122="",$O122=""),"",VLOOKUP($O122,単価表!$A$5:$C$11,MATCH($M122,単価表!$A$5:$C$5,0),0)/2))</f>
        <v/>
      </c>
      <c r="W122" s="493" t="str">
        <f t="shared" si="21"/>
        <v/>
      </c>
      <c r="X122" s="481"/>
      <c r="Y122" s="494"/>
      <c r="Z122" s="479"/>
      <c r="AA122" s="493" t="str">
        <f t="shared" si="22"/>
        <v/>
      </c>
      <c r="AB122" s="493" t="str">
        <f t="shared" si="23"/>
        <v/>
      </c>
      <c r="AC122" s="495"/>
      <c r="AD122" s="479"/>
      <c r="AE122" s="493" t="str">
        <f t="shared" si="24"/>
        <v/>
      </c>
      <c r="AF122" s="493"/>
      <c r="AG122" s="493" t="str">
        <f t="shared" si="25"/>
        <v/>
      </c>
      <c r="AH122" s="497" t="str">
        <f t="shared" si="15"/>
        <v/>
      </c>
      <c r="AI122" s="493" t="str">
        <f>IF($AH122="","",IF(OR($O122="",$M122=""),"",IF($P122="サブ",VLOOKUP($O122,単価表!$A$34:$C$38,MATCH($M122,単価表!$A$34:$C$34,0),0)/2,VLOOKUP($O122,単価表!$A$34:$C$38,MATCH($M122,単価表!$A$34:$C$34,0),0))))</f>
        <v/>
      </c>
      <c r="AJ122" s="493" t="str">
        <f t="shared" si="26"/>
        <v/>
      </c>
      <c r="AK122" s="497" t="str">
        <f t="shared" si="17"/>
        <v/>
      </c>
      <c r="AL122" s="493" t="str">
        <f>IF($AK122="","",IF(OR($O122="",$M122=""),"",VLOOKUP($O122,単価表!$A$34:$C$38,MATCH($M122,単価表!$A$34:$C$34,0),0)/2))</f>
        <v/>
      </c>
      <c r="AM122" s="493" t="str">
        <f t="shared" si="27"/>
        <v/>
      </c>
      <c r="AN122" s="489"/>
      <c r="AO122" s="489"/>
    </row>
    <row r="123" spans="4:41" ht="27.75" customHeight="1">
      <c r="D123" s="689"/>
      <c r="E123" s="476"/>
      <c r="F123" s="477" t="s">
        <v>258</v>
      </c>
      <c r="G123" s="478"/>
      <c r="H123" s="479"/>
      <c r="I123" s="818"/>
      <c r="J123" s="818"/>
      <c r="K123" s="489"/>
      <c r="L123" s="489"/>
      <c r="M123" s="480"/>
      <c r="N123" s="481"/>
      <c r="O123" s="490"/>
      <c r="P123" s="490"/>
      <c r="Q123" s="491"/>
      <c r="R123" s="492" t="str">
        <f t="shared" si="19"/>
        <v/>
      </c>
      <c r="S123" s="493" t="str">
        <f>IF($R123="","",IF(OR($O123="",$M123=""),"",IF($P123="サブ",VLOOKUP($O123,単価表!$A$5:$C$14,MATCH($M123,単価表!$A$5:$C$5,0),0)/2,VLOOKUP($O123,単価表!$A$5:$C$14,MATCH($M123,単価表!$A$5:$C$5,0),0))))</f>
        <v/>
      </c>
      <c r="T123" s="493" t="str">
        <f t="shared" si="20"/>
        <v/>
      </c>
      <c r="U123" s="492" t="str">
        <f t="shared" si="14"/>
        <v/>
      </c>
      <c r="V123" s="493" t="str">
        <f>IF($U123="","",IF(OR($M123="",$O123=""),"",VLOOKUP($O123,単価表!$A$5:$C$11,MATCH($M123,単価表!$A$5:$C$5,0),0)/2))</f>
        <v/>
      </c>
      <c r="W123" s="493" t="str">
        <f t="shared" si="21"/>
        <v/>
      </c>
      <c r="X123" s="481"/>
      <c r="Y123" s="494"/>
      <c r="Z123" s="480"/>
      <c r="AA123" s="493" t="str">
        <f t="shared" si="22"/>
        <v/>
      </c>
      <c r="AB123" s="493" t="str">
        <f t="shared" si="23"/>
        <v/>
      </c>
      <c r="AC123" s="495"/>
      <c r="AD123" s="479"/>
      <c r="AE123" s="493" t="str">
        <f t="shared" si="24"/>
        <v/>
      </c>
      <c r="AF123" s="493"/>
      <c r="AG123" s="493" t="str">
        <f t="shared" si="25"/>
        <v/>
      </c>
      <c r="AH123" s="492" t="str">
        <f t="shared" si="15"/>
        <v/>
      </c>
      <c r="AI123" s="493" t="str">
        <f>IF($AH123="","",IF(OR($O123="",$M123=""),"",IF($P123="サブ",VLOOKUP($O123,単価表!$A$34:$C$38,MATCH($M123,単価表!$A$34:$C$34,0),0)/2,VLOOKUP($O123,単価表!$A$34:$C$38,MATCH($M123,単価表!$A$34:$C$34,0),0))))</f>
        <v/>
      </c>
      <c r="AJ123" s="493" t="str">
        <f t="shared" si="26"/>
        <v/>
      </c>
      <c r="AK123" s="492" t="str">
        <f t="shared" si="17"/>
        <v/>
      </c>
      <c r="AL123" s="493" t="str">
        <f>IF($AK123="","",IF(OR($O123="",$M123=""),"",VLOOKUP($O123,単価表!$A$34:$C$38,MATCH($M123,単価表!$A$34:$C$34,0),0)/2))</f>
        <v/>
      </c>
      <c r="AM123" s="493" t="str">
        <f t="shared" si="27"/>
        <v/>
      </c>
      <c r="AN123" s="489"/>
      <c r="AO123" s="489"/>
    </row>
    <row r="124" spans="4:41" ht="27.75" customHeight="1">
      <c r="D124" s="689"/>
      <c r="E124" s="476"/>
      <c r="F124" s="477" t="s">
        <v>258</v>
      </c>
      <c r="G124" s="478"/>
      <c r="H124" s="479"/>
      <c r="I124" s="818"/>
      <c r="J124" s="818"/>
      <c r="K124" s="489"/>
      <c r="L124" s="489"/>
      <c r="M124" s="479"/>
      <c r="N124" s="481"/>
      <c r="O124" s="490"/>
      <c r="P124" s="490"/>
      <c r="Q124" s="491"/>
      <c r="R124" s="497" t="str">
        <f t="shared" si="19"/>
        <v/>
      </c>
      <c r="S124" s="493" t="str">
        <f>IF($R124="","",IF(OR($O124="",$M124=""),"",IF($P124="サブ",VLOOKUP($O124,単価表!$A$5:$C$14,MATCH($M124,単価表!$A$5:$C$5,0),0)/2,VLOOKUP($O124,単価表!$A$5:$C$14,MATCH($M124,単価表!$A$5:$C$5,0),0))))</f>
        <v/>
      </c>
      <c r="T124" s="493" t="str">
        <f t="shared" si="20"/>
        <v/>
      </c>
      <c r="U124" s="497" t="str">
        <f t="shared" si="14"/>
        <v/>
      </c>
      <c r="V124" s="493" t="str">
        <f>IF($U124="","",IF(OR($M124="",$O124=""),"",VLOOKUP($O124,単価表!$A$5:$C$11,MATCH($M124,単価表!$A$5:$C$5,0),0)/2))</f>
        <v/>
      </c>
      <c r="W124" s="493" t="str">
        <f t="shared" si="21"/>
        <v/>
      </c>
      <c r="X124" s="481"/>
      <c r="Y124" s="494"/>
      <c r="Z124" s="479"/>
      <c r="AA124" s="493" t="str">
        <f t="shared" si="22"/>
        <v/>
      </c>
      <c r="AB124" s="493" t="str">
        <f t="shared" si="23"/>
        <v/>
      </c>
      <c r="AC124" s="495"/>
      <c r="AD124" s="479"/>
      <c r="AE124" s="493" t="str">
        <f t="shared" si="24"/>
        <v/>
      </c>
      <c r="AF124" s="493"/>
      <c r="AG124" s="493" t="str">
        <f t="shared" si="25"/>
        <v/>
      </c>
      <c r="AH124" s="497" t="str">
        <f t="shared" si="15"/>
        <v/>
      </c>
      <c r="AI124" s="493" t="str">
        <f>IF($AH124="","",IF(OR($O124="",$M124=""),"",IF($P124="サブ",VLOOKUP($O124,単価表!$A$34:$C$38,MATCH($M124,単価表!$A$34:$C$34,0),0)/2,VLOOKUP($O124,単価表!$A$34:$C$38,MATCH($M124,単価表!$A$34:$C$34,0),0))))</f>
        <v/>
      </c>
      <c r="AJ124" s="493" t="str">
        <f t="shared" si="26"/>
        <v/>
      </c>
      <c r="AK124" s="497" t="str">
        <f t="shared" si="17"/>
        <v/>
      </c>
      <c r="AL124" s="493" t="str">
        <f>IF($AK124="","",IF(OR($O124="",$M124=""),"",VLOOKUP($O124,単価表!$A$34:$C$38,MATCH($M124,単価表!$A$34:$C$34,0),0)/2))</f>
        <v/>
      </c>
      <c r="AM124" s="493" t="str">
        <f t="shared" si="27"/>
        <v/>
      </c>
      <c r="AN124" s="489"/>
      <c r="AO124" s="489"/>
    </row>
    <row r="125" spans="4:41" ht="27.75" customHeight="1">
      <c r="D125" s="689"/>
      <c r="E125" s="476"/>
      <c r="F125" s="477" t="s">
        <v>258</v>
      </c>
      <c r="G125" s="478"/>
      <c r="H125" s="479"/>
      <c r="I125" s="818"/>
      <c r="J125" s="818"/>
      <c r="K125" s="489"/>
      <c r="L125" s="489"/>
      <c r="M125" s="480"/>
      <c r="N125" s="481"/>
      <c r="O125" s="490"/>
      <c r="P125" s="490"/>
      <c r="Q125" s="491"/>
      <c r="R125" s="492" t="str">
        <f t="shared" si="19"/>
        <v/>
      </c>
      <c r="S125" s="493" t="str">
        <f>IF($R125="","",IF(OR($O125="",$M125=""),"",IF($P125="サブ",VLOOKUP($O125,単価表!$A$5:$C$14,MATCH($M125,単価表!$A$5:$C$5,0),0)/2,VLOOKUP($O125,単価表!$A$5:$C$14,MATCH($M125,単価表!$A$5:$C$5,0),0))))</f>
        <v/>
      </c>
      <c r="T125" s="493" t="str">
        <f t="shared" si="20"/>
        <v/>
      </c>
      <c r="U125" s="492" t="str">
        <f t="shared" si="14"/>
        <v/>
      </c>
      <c r="V125" s="493" t="str">
        <f>IF($U125="","",IF(OR($M125="",$O125=""),"",VLOOKUP($O125,単価表!$A$5:$C$11,MATCH($M125,単価表!$A$5:$C$5,0),0)/2))</f>
        <v/>
      </c>
      <c r="W125" s="493" t="str">
        <f t="shared" si="21"/>
        <v/>
      </c>
      <c r="X125" s="481"/>
      <c r="Y125" s="494"/>
      <c r="Z125" s="480"/>
      <c r="AA125" s="493" t="str">
        <f t="shared" si="22"/>
        <v/>
      </c>
      <c r="AB125" s="493" t="str">
        <f t="shared" si="23"/>
        <v/>
      </c>
      <c r="AC125" s="495"/>
      <c r="AD125" s="479"/>
      <c r="AE125" s="493" t="str">
        <f t="shared" si="24"/>
        <v/>
      </c>
      <c r="AF125" s="493"/>
      <c r="AG125" s="493" t="str">
        <f t="shared" si="25"/>
        <v/>
      </c>
      <c r="AH125" s="492" t="str">
        <f t="shared" si="15"/>
        <v/>
      </c>
      <c r="AI125" s="493" t="str">
        <f>IF($AH125="","",IF(OR($O125="",$M125=""),"",IF($P125="サブ",VLOOKUP($O125,単価表!$A$34:$C$38,MATCH($M125,単価表!$A$34:$C$34,0),0)/2,VLOOKUP($O125,単価表!$A$34:$C$38,MATCH($M125,単価表!$A$34:$C$34,0),0))))</f>
        <v/>
      </c>
      <c r="AJ125" s="493" t="str">
        <f t="shared" si="26"/>
        <v/>
      </c>
      <c r="AK125" s="492" t="str">
        <f t="shared" si="17"/>
        <v/>
      </c>
      <c r="AL125" s="493" t="str">
        <f>IF($AK125="","",IF(OR($O125="",$M125=""),"",VLOOKUP($O125,単価表!$A$34:$C$38,MATCH($M125,単価表!$A$34:$C$34,0),0)/2))</f>
        <v/>
      </c>
      <c r="AM125" s="493" t="str">
        <f t="shared" si="27"/>
        <v/>
      </c>
      <c r="AN125" s="489"/>
      <c r="AO125" s="489"/>
    </row>
    <row r="126" spans="4:41" ht="27.75" customHeight="1">
      <c r="D126" s="689"/>
      <c r="E126" s="476"/>
      <c r="F126" s="477" t="s">
        <v>258</v>
      </c>
      <c r="G126" s="478"/>
      <c r="H126" s="479"/>
      <c r="I126" s="818"/>
      <c r="J126" s="818"/>
      <c r="K126" s="489"/>
      <c r="L126" s="489"/>
      <c r="M126" s="479"/>
      <c r="N126" s="481"/>
      <c r="O126" s="490"/>
      <c r="P126" s="490"/>
      <c r="Q126" s="491"/>
      <c r="R126" s="497" t="str">
        <f t="shared" si="19"/>
        <v/>
      </c>
      <c r="S126" s="493" t="str">
        <f>IF($R126="","",IF(OR($O126="",$M126=""),"",IF($P126="サブ",VLOOKUP($O126,単価表!$A$5:$C$14,MATCH($M126,単価表!$A$5:$C$5,0),0)/2,VLOOKUP($O126,単価表!$A$5:$C$14,MATCH($M126,単価表!$A$5:$C$5,0),0))))</f>
        <v/>
      </c>
      <c r="T126" s="493" t="str">
        <f t="shared" si="20"/>
        <v/>
      </c>
      <c r="U126" s="497" t="str">
        <f t="shared" si="14"/>
        <v/>
      </c>
      <c r="V126" s="493" t="str">
        <f>IF($U126="","",IF(OR($M126="",$O126=""),"",VLOOKUP($O126,単価表!$A$5:$C$11,MATCH($M126,単価表!$A$5:$C$5,0),0)/2))</f>
        <v/>
      </c>
      <c r="W126" s="493" t="str">
        <f t="shared" si="21"/>
        <v/>
      </c>
      <c r="X126" s="481"/>
      <c r="Y126" s="494"/>
      <c r="Z126" s="479"/>
      <c r="AA126" s="493" t="str">
        <f t="shared" si="22"/>
        <v/>
      </c>
      <c r="AB126" s="493" t="str">
        <f t="shared" si="23"/>
        <v/>
      </c>
      <c r="AC126" s="495"/>
      <c r="AD126" s="479"/>
      <c r="AE126" s="493" t="str">
        <f t="shared" si="24"/>
        <v/>
      </c>
      <c r="AF126" s="493"/>
      <c r="AG126" s="493" t="str">
        <f t="shared" si="25"/>
        <v/>
      </c>
      <c r="AH126" s="497" t="str">
        <f t="shared" si="15"/>
        <v/>
      </c>
      <c r="AI126" s="493" t="str">
        <f>IF($AH126="","",IF(OR($O126="",$M126=""),"",IF($P126="サブ",VLOOKUP($O126,単価表!$A$34:$C$38,MATCH($M126,単価表!$A$34:$C$34,0),0)/2,VLOOKUP($O126,単価表!$A$34:$C$38,MATCH($M126,単価表!$A$34:$C$34,0),0))))</f>
        <v/>
      </c>
      <c r="AJ126" s="493" t="str">
        <f t="shared" si="26"/>
        <v/>
      </c>
      <c r="AK126" s="497" t="str">
        <f t="shared" si="17"/>
        <v/>
      </c>
      <c r="AL126" s="493" t="str">
        <f>IF($AK126="","",IF(OR($O126="",$M126=""),"",VLOOKUP($O126,単価表!$A$34:$C$38,MATCH($M126,単価表!$A$34:$C$34,0),0)/2))</f>
        <v/>
      </c>
      <c r="AM126" s="493" t="str">
        <f t="shared" si="27"/>
        <v/>
      </c>
      <c r="AN126" s="489"/>
      <c r="AO126" s="489"/>
    </row>
    <row r="127" spans="4:41" ht="27.75" customHeight="1">
      <c r="D127" s="689"/>
      <c r="E127" s="476"/>
      <c r="F127" s="477" t="s">
        <v>258</v>
      </c>
      <c r="G127" s="478"/>
      <c r="H127" s="479"/>
      <c r="I127" s="818"/>
      <c r="J127" s="818"/>
      <c r="K127" s="489"/>
      <c r="L127" s="489"/>
      <c r="M127" s="480"/>
      <c r="N127" s="481"/>
      <c r="O127" s="490"/>
      <c r="P127" s="490"/>
      <c r="Q127" s="491"/>
      <c r="R127" s="492" t="str">
        <f t="shared" si="19"/>
        <v/>
      </c>
      <c r="S127" s="493" t="str">
        <f>IF($R127="","",IF(OR($O127="",$M127=""),"",IF($P127="サブ",VLOOKUP($O127,単価表!$A$5:$C$14,MATCH($M127,単価表!$A$5:$C$5,0),0)/2,VLOOKUP($O127,単価表!$A$5:$C$14,MATCH($M127,単価表!$A$5:$C$5,0),0))))</f>
        <v/>
      </c>
      <c r="T127" s="493" t="str">
        <f t="shared" si="20"/>
        <v/>
      </c>
      <c r="U127" s="492" t="str">
        <f t="shared" si="14"/>
        <v/>
      </c>
      <c r="V127" s="493" t="str">
        <f>IF($U127="","",IF(OR($M127="",$O127=""),"",VLOOKUP($O127,単価表!$A$5:$C$11,MATCH($M127,単価表!$A$5:$C$5,0),0)/2))</f>
        <v/>
      </c>
      <c r="W127" s="493" t="str">
        <f t="shared" si="21"/>
        <v/>
      </c>
      <c r="X127" s="481"/>
      <c r="Y127" s="494"/>
      <c r="Z127" s="480"/>
      <c r="AA127" s="493" t="str">
        <f t="shared" si="22"/>
        <v/>
      </c>
      <c r="AB127" s="493" t="str">
        <f t="shared" si="23"/>
        <v/>
      </c>
      <c r="AC127" s="495"/>
      <c r="AD127" s="479"/>
      <c r="AE127" s="493" t="str">
        <f t="shared" si="24"/>
        <v/>
      </c>
      <c r="AF127" s="493"/>
      <c r="AG127" s="493" t="str">
        <f t="shared" si="25"/>
        <v/>
      </c>
      <c r="AH127" s="492" t="str">
        <f t="shared" si="15"/>
        <v/>
      </c>
      <c r="AI127" s="493" t="str">
        <f>IF($AH127="","",IF(OR($O127="",$M127=""),"",IF($P127="サブ",VLOOKUP($O127,単価表!$A$34:$C$38,MATCH($M127,単価表!$A$34:$C$34,0),0)/2,VLOOKUP($O127,単価表!$A$34:$C$38,MATCH($M127,単価表!$A$34:$C$34,0),0))))</f>
        <v/>
      </c>
      <c r="AJ127" s="493" t="str">
        <f t="shared" si="26"/>
        <v/>
      </c>
      <c r="AK127" s="492" t="str">
        <f t="shared" si="17"/>
        <v/>
      </c>
      <c r="AL127" s="493" t="str">
        <f>IF($AK127="","",IF(OR($O127="",$M127=""),"",VLOOKUP($O127,単価表!$A$34:$C$38,MATCH($M127,単価表!$A$34:$C$34,0),0)/2))</f>
        <v/>
      </c>
      <c r="AM127" s="493" t="str">
        <f t="shared" si="27"/>
        <v/>
      </c>
      <c r="AN127" s="489"/>
      <c r="AO127" s="489"/>
    </row>
    <row r="128" spans="4:41" ht="27.75" customHeight="1">
      <c r="D128" s="689"/>
      <c r="E128" s="476"/>
      <c r="F128" s="477" t="s">
        <v>258</v>
      </c>
      <c r="G128" s="478"/>
      <c r="H128" s="479"/>
      <c r="I128" s="818"/>
      <c r="J128" s="818"/>
      <c r="K128" s="489"/>
      <c r="L128" s="489"/>
      <c r="M128" s="479"/>
      <c r="N128" s="481"/>
      <c r="O128" s="490"/>
      <c r="P128" s="490"/>
      <c r="Q128" s="491"/>
      <c r="R128" s="497" t="str">
        <f t="shared" si="19"/>
        <v/>
      </c>
      <c r="S128" s="493" t="str">
        <f>IF($R128="","",IF(OR($O128="",$M128=""),"",IF($P128="サブ",VLOOKUP($O128,単価表!$A$5:$C$14,MATCH($M128,単価表!$A$5:$C$5,0),0)/2,VLOOKUP($O128,単価表!$A$5:$C$14,MATCH($M128,単価表!$A$5:$C$5,0),0))))</f>
        <v/>
      </c>
      <c r="T128" s="493" t="str">
        <f t="shared" si="20"/>
        <v/>
      </c>
      <c r="U128" s="497" t="str">
        <f t="shared" si="14"/>
        <v/>
      </c>
      <c r="V128" s="493" t="str">
        <f>IF($U128="","",IF(OR($M128="",$O128=""),"",VLOOKUP($O128,単価表!$A$5:$C$11,MATCH($M128,単価表!$A$5:$C$5,0),0)/2))</f>
        <v/>
      </c>
      <c r="W128" s="493" t="str">
        <f t="shared" si="21"/>
        <v/>
      </c>
      <c r="X128" s="481"/>
      <c r="Y128" s="494"/>
      <c r="Z128" s="479"/>
      <c r="AA128" s="493" t="str">
        <f t="shared" si="22"/>
        <v/>
      </c>
      <c r="AB128" s="493" t="str">
        <f t="shared" si="23"/>
        <v/>
      </c>
      <c r="AC128" s="495"/>
      <c r="AD128" s="479"/>
      <c r="AE128" s="493" t="str">
        <f t="shared" si="24"/>
        <v/>
      </c>
      <c r="AF128" s="493"/>
      <c r="AG128" s="493" t="str">
        <f t="shared" si="25"/>
        <v/>
      </c>
      <c r="AH128" s="497" t="str">
        <f t="shared" si="15"/>
        <v/>
      </c>
      <c r="AI128" s="493" t="str">
        <f>IF($AH128="","",IF(OR($O128="",$M128=""),"",IF($P128="サブ",VLOOKUP($O128,単価表!$A$34:$C$38,MATCH($M128,単価表!$A$34:$C$34,0),0)/2,VLOOKUP($O128,単価表!$A$34:$C$38,MATCH($M128,単価表!$A$34:$C$34,0),0))))</f>
        <v/>
      </c>
      <c r="AJ128" s="493" t="str">
        <f t="shared" si="26"/>
        <v/>
      </c>
      <c r="AK128" s="497" t="str">
        <f t="shared" si="17"/>
        <v/>
      </c>
      <c r="AL128" s="493" t="str">
        <f>IF($AK128="","",IF(OR($O128="",$M128=""),"",VLOOKUP($O128,単価表!$A$34:$C$38,MATCH($M128,単価表!$A$34:$C$34,0),0)/2))</f>
        <v/>
      </c>
      <c r="AM128" s="493" t="str">
        <f t="shared" si="27"/>
        <v/>
      </c>
      <c r="AN128" s="489"/>
      <c r="AO128" s="489"/>
    </row>
    <row r="129" spans="4:41" ht="27.75" customHeight="1">
      <c r="D129" s="689"/>
      <c r="E129" s="476"/>
      <c r="F129" s="477" t="s">
        <v>258</v>
      </c>
      <c r="G129" s="478"/>
      <c r="H129" s="479"/>
      <c r="I129" s="818"/>
      <c r="J129" s="818"/>
      <c r="K129" s="489"/>
      <c r="L129" s="489"/>
      <c r="M129" s="480"/>
      <c r="N129" s="481"/>
      <c r="O129" s="490"/>
      <c r="P129" s="490"/>
      <c r="Q129" s="491"/>
      <c r="R129" s="492" t="str">
        <f t="shared" si="19"/>
        <v/>
      </c>
      <c r="S129" s="493" t="str">
        <f>IF($R129="","",IF(OR($O129="",$M129=""),"",IF($P129="サブ",VLOOKUP($O129,単価表!$A$5:$C$14,MATCH($M129,単価表!$A$5:$C$5,0),0)/2,VLOOKUP($O129,単価表!$A$5:$C$14,MATCH($M129,単価表!$A$5:$C$5,0),0))))</f>
        <v/>
      </c>
      <c r="T129" s="493" t="str">
        <f t="shared" si="20"/>
        <v/>
      </c>
      <c r="U129" s="492" t="str">
        <f t="shared" si="14"/>
        <v/>
      </c>
      <c r="V129" s="493" t="str">
        <f>IF($U129="","",IF(OR($M129="",$O129=""),"",VLOOKUP($O129,単価表!$A$5:$C$11,MATCH($M129,単価表!$A$5:$C$5,0),0)/2))</f>
        <v/>
      </c>
      <c r="W129" s="493" t="str">
        <f t="shared" si="21"/>
        <v/>
      </c>
      <c r="X129" s="481"/>
      <c r="Y129" s="494"/>
      <c r="Z129" s="480"/>
      <c r="AA129" s="493" t="str">
        <f t="shared" si="22"/>
        <v/>
      </c>
      <c r="AB129" s="493" t="str">
        <f t="shared" si="23"/>
        <v/>
      </c>
      <c r="AC129" s="495"/>
      <c r="AD129" s="479"/>
      <c r="AE129" s="493" t="str">
        <f t="shared" si="24"/>
        <v/>
      </c>
      <c r="AF129" s="493"/>
      <c r="AG129" s="493" t="str">
        <f t="shared" si="25"/>
        <v/>
      </c>
      <c r="AH129" s="492" t="str">
        <f t="shared" si="15"/>
        <v/>
      </c>
      <c r="AI129" s="493" t="str">
        <f>IF($AH129="","",IF(OR($O129="",$M129=""),"",IF($P129="サブ",VLOOKUP($O129,単価表!$A$34:$C$38,MATCH($M129,単価表!$A$34:$C$34,0),0)/2,VLOOKUP($O129,単価表!$A$34:$C$38,MATCH($M129,単価表!$A$34:$C$34,0),0))))</f>
        <v/>
      </c>
      <c r="AJ129" s="493" t="str">
        <f t="shared" si="26"/>
        <v/>
      </c>
      <c r="AK129" s="492" t="str">
        <f t="shared" si="17"/>
        <v/>
      </c>
      <c r="AL129" s="493" t="str">
        <f>IF($AK129="","",IF(OR($O129="",$M129=""),"",VLOOKUP($O129,単価表!$A$34:$C$38,MATCH($M129,単価表!$A$34:$C$34,0),0)/2))</f>
        <v/>
      </c>
      <c r="AM129" s="493" t="str">
        <f t="shared" si="27"/>
        <v/>
      </c>
      <c r="AN129" s="489"/>
      <c r="AO129" s="489"/>
    </row>
    <row r="130" spans="4:41" ht="27.75" customHeight="1">
      <c r="D130" s="689"/>
      <c r="E130" s="476"/>
      <c r="F130" s="477" t="s">
        <v>258</v>
      </c>
      <c r="G130" s="478"/>
      <c r="H130" s="479"/>
      <c r="I130" s="818"/>
      <c r="J130" s="818"/>
      <c r="K130" s="489"/>
      <c r="L130" s="489"/>
      <c r="M130" s="479"/>
      <c r="N130" s="481"/>
      <c r="O130" s="490"/>
      <c r="P130" s="490"/>
      <c r="Q130" s="491"/>
      <c r="R130" s="497" t="str">
        <f t="shared" si="19"/>
        <v/>
      </c>
      <c r="S130" s="493" t="str">
        <f>IF($R130="","",IF(OR($O130="",$M130=""),"",IF($P130="サブ",VLOOKUP($O130,単価表!$A$5:$C$14,MATCH($M130,単価表!$A$5:$C$5,0),0)/2,VLOOKUP($O130,単価表!$A$5:$C$14,MATCH($M130,単価表!$A$5:$C$5,0),0))))</f>
        <v/>
      </c>
      <c r="T130" s="493" t="str">
        <f t="shared" si="20"/>
        <v/>
      </c>
      <c r="U130" s="497" t="str">
        <f t="shared" si="14"/>
        <v/>
      </c>
      <c r="V130" s="493" t="str">
        <f>IF($U130="","",IF(OR($M130="",$O130=""),"",VLOOKUP($O130,単価表!$A$5:$C$11,MATCH($M130,単価表!$A$5:$C$5,0),0)/2))</f>
        <v/>
      </c>
      <c r="W130" s="493" t="str">
        <f t="shared" si="21"/>
        <v/>
      </c>
      <c r="X130" s="481"/>
      <c r="Y130" s="494"/>
      <c r="Z130" s="479"/>
      <c r="AA130" s="493" t="str">
        <f t="shared" si="22"/>
        <v/>
      </c>
      <c r="AB130" s="493" t="str">
        <f t="shared" si="23"/>
        <v/>
      </c>
      <c r="AC130" s="495"/>
      <c r="AD130" s="479"/>
      <c r="AE130" s="493" t="str">
        <f t="shared" si="24"/>
        <v/>
      </c>
      <c r="AF130" s="493"/>
      <c r="AG130" s="493" t="str">
        <f t="shared" si="25"/>
        <v/>
      </c>
      <c r="AH130" s="497" t="str">
        <f t="shared" si="15"/>
        <v/>
      </c>
      <c r="AI130" s="493" t="str">
        <f>IF($AH130="","",IF(OR($O130="",$M130=""),"",IF($P130="サブ",VLOOKUP($O130,単価表!$A$34:$C$38,MATCH($M130,単価表!$A$34:$C$34,0),0)/2,VLOOKUP($O130,単価表!$A$34:$C$38,MATCH($M130,単価表!$A$34:$C$34,0),0))))</f>
        <v/>
      </c>
      <c r="AJ130" s="493" t="str">
        <f t="shared" si="26"/>
        <v/>
      </c>
      <c r="AK130" s="497" t="str">
        <f t="shared" si="17"/>
        <v/>
      </c>
      <c r="AL130" s="493" t="str">
        <f>IF($AK130="","",IF(OR($O130="",$M130=""),"",VLOOKUP($O130,単価表!$A$34:$C$38,MATCH($M130,単価表!$A$34:$C$34,0),0)/2))</f>
        <v/>
      </c>
      <c r="AM130" s="493" t="str">
        <f t="shared" si="27"/>
        <v/>
      </c>
      <c r="AN130" s="489"/>
      <c r="AO130" s="489"/>
    </row>
    <row r="131" spans="4:41" ht="27.75" customHeight="1">
      <c r="D131" s="689"/>
      <c r="E131" s="476"/>
      <c r="F131" s="477" t="s">
        <v>258</v>
      </c>
      <c r="G131" s="478"/>
      <c r="H131" s="479"/>
      <c r="I131" s="818"/>
      <c r="J131" s="818"/>
      <c r="K131" s="489"/>
      <c r="L131" s="489"/>
      <c r="M131" s="480"/>
      <c r="N131" s="481"/>
      <c r="O131" s="490"/>
      <c r="P131" s="490"/>
      <c r="Q131" s="491"/>
      <c r="R131" s="492" t="str">
        <f t="shared" si="19"/>
        <v/>
      </c>
      <c r="S131" s="493" t="str">
        <f>IF($R131="","",IF(OR($O131="",$M131=""),"",IF($P131="サブ",VLOOKUP($O131,単価表!$A$5:$C$14,MATCH($M131,単価表!$A$5:$C$5,0),0)/2,VLOOKUP($O131,単価表!$A$5:$C$14,MATCH($M131,単価表!$A$5:$C$5,0),0))))</f>
        <v/>
      </c>
      <c r="T131" s="493" t="str">
        <f t="shared" si="20"/>
        <v/>
      </c>
      <c r="U131" s="492" t="str">
        <f t="shared" si="14"/>
        <v/>
      </c>
      <c r="V131" s="493" t="str">
        <f>IF($U131="","",IF(OR($M131="",$O131=""),"",VLOOKUP($O131,単価表!$A$5:$C$11,MATCH($M131,単価表!$A$5:$C$5,0),0)/2))</f>
        <v/>
      </c>
      <c r="W131" s="493" t="str">
        <f t="shared" si="21"/>
        <v/>
      </c>
      <c r="X131" s="481"/>
      <c r="Y131" s="494"/>
      <c r="Z131" s="480"/>
      <c r="AA131" s="493" t="str">
        <f t="shared" si="22"/>
        <v/>
      </c>
      <c r="AB131" s="493" t="str">
        <f t="shared" si="23"/>
        <v/>
      </c>
      <c r="AC131" s="495"/>
      <c r="AD131" s="479"/>
      <c r="AE131" s="493" t="str">
        <f t="shared" si="24"/>
        <v/>
      </c>
      <c r="AF131" s="493"/>
      <c r="AG131" s="493" t="str">
        <f t="shared" si="25"/>
        <v/>
      </c>
      <c r="AH131" s="492" t="str">
        <f t="shared" si="15"/>
        <v/>
      </c>
      <c r="AI131" s="493" t="str">
        <f>IF($AH131="","",IF(OR($O131="",$M131=""),"",IF($P131="サブ",VLOOKUP($O131,単価表!$A$34:$C$38,MATCH($M131,単価表!$A$34:$C$34,0),0)/2,VLOOKUP($O131,単価表!$A$34:$C$38,MATCH($M131,単価表!$A$34:$C$34,0),0))))</f>
        <v/>
      </c>
      <c r="AJ131" s="493" t="str">
        <f t="shared" si="26"/>
        <v/>
      </c>
      <c r="AK131" s="492" t="str">
        <f t="shared" si="17"/>
        <v/>
      </c>
      <c r="AL131" s="493" t="str">
        <f>IF($AK131="","",IF(OR($O131="",$M131=""),"",VLOOKUP($O131,単価表!$A$34:$C$38,MATCH($M131,単価表!$A$34:$C$34,0),0)/2))</f>
        <v/>
      </c>
      <c r="AM131" s="493" t="str">
        <f t="shared" si="27"/>
        <v/>
      </c>
      <c r="AN131" s="489"/>
      <c r="AO131" s="489"/>
    </row>
    <row r="132" spans="4:41" ht="27.75" customHeight="1">
      <c r="D132" s="689"/>
      <c r="E132" s="476"/>
      <c r="F132" s="477" t="s">
        <v>258</v>
      </c>
      <c r="G132" s="478"/>
      <c r="H132" s="479"/>
      <c r="I132" s="818"/>
      <c r="J132" s="818"/>
      <c r="K132" s="489"/>
      <c r="L132" s="489"/>
      <c r="M132" s="479"/>
      <c r="N132" s="481"/>
      <c r="O132" s="490"/>
      <c r="P132" s="490"/>
      <c r="Q132" s="491"/>
      <c r="R132" s="497" t="str">
        <f t="shared" si="19"/>
        <v/>
      </c>
      <c r="S132" s="493" t="str">
        <f>IF($R132="","",IF(OR($O132="",$M132=""),"",IF($P132="サブ",VLOOKUP($O132,単価表!$A$5:$C$14,MATCH($M132,単価表!$A$5:$C$5,0),0)/2,VLOOKUP($O132,単価表!$A$5:$C$14,MATCH($M132,単価表!$A$5:$C$5,0),0))))</f>
        <v/>
      </c>
      <c r="T132" s="493" t="str">
        <f t="shared" si="20"/>
        <v/>
      </c>
      <c r="U132" s="497" t="str">
        <f t="shared" si="14"/>
        <v/>
      </c>
      <c r="V132" s="493" t="str">
        <f>IF($U132="","",IF(OR($M132="",$O132=""),"",VLOOKUP($O132,単価表!$A$5:$C$11,MATCH($M132,単価表!$A$5:$C$5,0),0)/2))</f>
        <v/>
      </c>
      <c r="W132" s="493" t="str">
        <f t="shared" si="21"/>
        <v/>
      </c>
      <c r="X132" s="481"/>
      <c r="Y132" s="494"/>
      <c r="Z132" s="479"/>
      <c r="AA132" s="493" t="str">
        <f t="shared" si="22"/>
        <v/>
      </c>
      <c r="AB132" s="493" t="str">
        <f t="shared" si="23"/>
        <v/>
      </c>
      <c r="AC132" s="495"/>
      <c r="AD132" s="479"/>
      <c r="AE132" s="493" t="str">
        <f t="shared" si="24"/>
        <v/>
      </c>
      <c r="AF132" s="493"/>
      <c r="AG132" s="493" t="str">
        <f t="shared" si="25"/>
        <v/>
      </c>
      <c r="AH132" s="497" t="str">
        <f t="shared" si="15"/>
        <v/>
      </c>
      <c r="AI132" s="493" t="str">
        <f>IF($AH132="","",IF(OR($O132="",$M132=""),"",IF($P132="サブ",VLOOKUP($O132,単価表!$A$34:$C$38,MATCH($M132,単価表!$A$34:$C$34,0),0)/2,VLOOKUP($O132,単価表!$A$34:$C$38,MATCH($M132,単価表!$A$34:$C$34,0),0))))</f>
        <v/>
      </c>
      <c r="AJ132" s="493" t="str">
        <f t="shared" si="26"/>
        <v/>
      </c>
      <c r="AK132" s="497" t="str">
        <f t="shared" si="17"/>
        <v/>
      </c>
      <c r="AL132" s="493" t="str">
        <f>IF($AK132="","",IF(OR($O132="",$M132=""),"",VLOOKUP($O132,単価表!$A$34:$C$38,MATCH($M132,単価表!$A$34:$C$34,0),0)/2))</f>
        <v/>
      </c>
      <c r="AM132" s="493" t="str">
        <f t="shared" si="27"/>
        <v/>
      </c>
      <c r="AN132" s="489"/>
      <c r="AO132" s="489"/>
    </row>
    <row r="133" spans="4:41" ht="27.75" customHeight="1">
      <c r="D133" s="689"/>
      <c r="E133" s="476"/>
      <c r="F133" s="477" t="s">
        <v>258</v>
      </c>
      <c r="G133" s="478"/>
      <c r="H133" s="479"/>
      <c r="I133" s="818"/>
      <c r="J133" s="818"/>
      <c r="K133" s="489"/>
      <c r="L133" s="489"/>
      <c r="M133" s="480"/>
      <c r="N133" s="481"/>
      <c r="O133" s="490"/>
      <c r="P133" s="490"/>
      <c r="Q133" s="491"/>
      <c r="R133" s="492" t="str">
        <f t="shared" si="19"/>
        <v/>
      </c>
      <c r="S133" s="493" t="str">
        <f>IF($R133="","",IF(OR($O133="",$M133=""),"",IF($P133="サブ",VLOOKUP($O133,単価表!$A$5:$C$14,MATCH($M133,単価表!$A$5:$C$5,0),0)/2,VLOOKUP($O133,単価表!$A$5:$C$14,MATCH($M133,単価表!$A$5:$C$5,0),0))))</f>
        <v/>
      </c>
      <c r="T133" s="493" t="str">
        <f t="shared" si="20"/>
        <v/>
      </c>
      <c r="U133" s="492" t="str">
        <f t="shared" si="14"/>
        <v/>
      </c>
      <c r="V133" s="493" t="str">
        <f>IF($U133="","",IF(OR($M133="",$O133=""),"",VLOOKUP($O133,単価表!$A$5:$C$11,MATCH($M133,単価表!$A$5:$C$5,0),0)/2))</f>
        <v/>
      </c>
      <c r="W133" s="493" t="str">
        <f t="shared" si="21"/>
        <v/>
      </c>
      <c r="X133" s="481"/>
      <c r="Y133" s="494"/>
      <c r="Z133" s="480"/>
      <c r="AA133" s="493" t="str">
        <f t="shared" si="22"/>
        <v/>
      </c>
      <c r="AB133" s="493" t="str">
        <f t="shared" si="23"/>
        <v/>
      </c>
      <c r="AC133" s="495"/>
      <c r="AD133" s="479"/>
      <c r="AE133" s="493" t="str">
        <f t="shared" si="24"/>
        <v/>
      </c>
      <c r="AF133" s="493"/>
      <c r="AG133" s="493" t="str">
        <f t="shared" si="25"/>
        <v/>
      </c>
      <c r="AH133" s="492" t="str">
        <f t="shared" si="15"/>
        <v/>
      </c>
      <c r="AI133" s="493" t="str">
        <f>IF($AH133="","",IF(OR($O133="",$M133=""),"",IF($P133="サブ",VLOOKUP($O133,単価表!$A$34:$C$38,MATCH($M133,単価表!$A$34:$C$34,0),0)/2,VLOOKUP($O133,単価表!$A$34:$C$38,MATCH($M133,単価表!$A$34:$C$34,0),0))))</f>
        <v/>
      </c>
      <c r="AJ133" s="493" t="str">
        <f t="shared" si="26"/>
        <v/>
      </c>
      <c r="AK133" s="492" t="str">
        <f t="shared" si="17"/>
        <v/>
      </c>
      <c r="AL133" s="493" t="str">
        <f>IF($AK133="","",IF(OR($O133="",$M133=""),"",VLOOKUP($O133,単価表!$A$34:$C$38,MATCH($M133,単価表!$A$34:$C$34,0),0)/2))</f>
        <v/>
      </c>
      <c r="AM133" s="493" t="str">
        <f t="shared" si="27"/>
        <v/>
      </c>
      <c r="AN133" s="489"/>
      <c r="AO133" s="489"/>
    </row>
    <row r="134" spans="4:41" ht="27.75" customHeight="1">
      <c r="D134" s="689"/>
      <c r="E134" s="476"/>
      <c r="F134" s="477" t="s">
        <v>258</v>
      </c>
      <c r="G134" s="478"/>
      <c r="H134" s="479"/>
      <c r="I134" s="818"/>
      <c r="J134" s="818"/>
      <c r="K134" s="489"/>
      <c r="L134" s="489"/>
      <c r="M134" s="479"/>
      <c r="N134" s="481"/>
      <c r="O134" s="490"/>
      <c r="P134" s="490"/>
      <c r="Q134" s="491"/>
      <c r="R134" s="497" t="str">
        <f t="shared" si="19"/>
        <v/>
      </c>
      <c r="S134" s="493" t="str">
        <f>IF($R134="","",IF(OR($O134="",$M134=""),"",IF($P134="サブ",VLOOKUP($O134,単価表!$A$5:$C$14,MATCH($M134,単価表!$A$5:$C$5,0),0)/2,VLOOKUP($O134,単価表!$A$5:$C$14,MATCH($M134,単価表!$A$5:$C$5,0),0))))</f>
        <v/>
      </c>
      <c r="T134" s="493" t="str">
        <f t="shared" si="20"/>
        <v/>
      </c>
      <c r="U134" s="497" t="str">
        <f t="shared" si="14"/>
        <v/>
      </c>
      <c r="V134" s="493" t="str">
        <f>IF($U134="","",IF(OR($M134="",$O134=""),"",VLOOKUP($O134,単価表!$A$5:$C$11,MATCH($M134,単価表!$A$5:$C$5,0),0)/2))</f>
        <v/>
      </c>
      <c r="W134" s="493" t="str">
        <f t="shared" si="21"/>
        <v/>
      </c>
      <c r="X134" s="481"/>
      <c r="Y134" s="494"/>
      <c r="Z134" s="479"/>
      <c r="AA134" s="493" t="str">
        <f t="shared" si="22"/>
        <v/>
      </c>
      <c r="AB134" s="493" t="str">
        <f t="shared" si="23"/>
        <v/>
      </c>
      <c r="AC134" s="495"/>
      <c r="AD134" s="479"/>
      <c r="AE134" s="493" t="str">
        <f t="shared" si="24"/>
        <v/>
      </c>
      <c r="AF134" s="493"/>
      <c r="AG134" s="493" t="str">
        <f t="shared" si="25"/>
        <v/>
      </c>
      <c r="AH134" s="497" t="str">
        <f t="shared" si="15"/>
        <v/>
      </c>
      <c r="AI134" s="493" t="str">
        <f>IF($AH134="","",IF(OR($O134="",$M134=""),"",IF($P134="サブ",VLOOKUP($O134,単価表!$A$34:$C$38,MATCH($M134,単価表!$A$34:$C$34,0),0)/2,VLOOKUP($O134,単価表!$A$34:$C$38,MATCH($M134,単価表!$A$34:$C$34,0),0))))</f>
        <v/>
      </c>
      <c r="AJ134" s="493" t="str">
        <f t="shared" si="26"/>
        <v/>
      </c>
      <c r="AK134" s="497" t="str">
        <f t="shared" si="17"/>
        <v/>
      </c>
      <c r="AL134" s="493" t="str">
        <f>IF($AK134="","",IF(OR($O134="",$M134=""),"",VLOOKUP($O134,単価表!$A$34:$C$38,MATCH($M134,単価表!$A$34:$C$34,0),0)/2))</f>
        <v/>
      </c>
      <c r="AM134" s="493" t="str">
        <f t="shared" si="27"/>
        <v/>
      </c>
      <c r="AN134" s="489"/>
      <c r="AO134" s="489"/>
    </row>
    <row r="135" spans="4:41" ht="27.75" customHeight="1">
      <c r="D135" s="689"/>
      <c r="E135" s="476"/>
      <c r="F135" s="477" t="s">
        <v>258</v>
      </c>
      <c r="G135" s="478"/>
      <c r="H135" s="479"/>
      <c r="I135" s="818"/>
      <c r="J135" s="818"/>
      <c r="K135" s="489"/>
      <c r="L135" s="489"/>
      <c r="M135" s="480"/>
      <c r="N135" s="481"/>
      <c r="O135" s="490"/>
      <c r="P135" s="490"/>
      <c r="Q135" s="491"/>
      <c r="R135" s="492" t="str">
        <f t="shared" si="19"/>
        <v/>
      </c>
      <c r="S135" s="493" t="str">
        <f>IF($R135="","",IF(OR($O135="",$M135=""),"",IF($P135="サブ",VLOOKUP($O135,単価表!$A$5:$C$14,MATCH($M135,単価表!$A$5:$C$5,0),0)/2,VLOOKUP($O135,単価表!$A$5:$C$14,MATCH($M135,単価表!$A$5:$C$5,0),0))))</f>
        <v/>
      </c>
      <c r="T135" s="493" t="str">
        <f t="shared" si="20"/>
        <v/>
      </c>
      <c r="U135" s="492" t="str">
        <f t="shared" ref="U135:U190" si="28">IF($Q135="検討会等参加",IF($E135="","",TIME(HOUR($G135-$E135),ROUNDUP(MINUTE($G135-$E135)/30,0)*30,0)*24),"")</f>
        <v/>
      </c>
      <c r="V135" s="493" t="str">
        <f>IF($U135="","",IF(OR($M135="",$O135=""),"",VLOOKUP($O135,単価表!$A$5:$C$11,MATCH($M135,単価表!$A$5:$C$5,0),0)/2))</f>
        <v/>
      </c>
      <c r="W135" s="493" t="str">
        <f t="shared" si="21"/>
        <v/>
      </c>
      <c r="X135" s="481"/>
      <c r="Y135" s="494"/>
      <c r="Z135" s="480"/>
      <c r="AA135" s="493" t="str">
        <f t="shared" si="22"/>
        <v/>
      </c>
      <c r="AB135" s="493" t="str">
        <f t="shared" si="23"/>
        <v/>
      </c>
      <c r="AC135" s="495"/>
      <c r="AD135" s="479"/>
      <c r="AE135" s="493" t="str">
        <f t="shared" si="24"/>
        <v/>
      </c>
      <c r="AF135" s="493"/>
      <c r="AG135" s="493" t="str">
        <f t="shared" si="25"/>
        <v/>
      </c>
      <c r="AH135" s="492" t="str">
        <f t="shared" ref="AH135:AH190" si="29">IF($Q135="講習料",IF($E135="","",TIME(HOUR($G135-$E135),ROUNDUP(MINUTE($G135-$E135)/30,0)*30,0)*24),"")</f>
        <v/>
      </c>
      <c r="AI135" s="493" t="str">
        <f>IF($AH135="","",IF(OR($O135="",$M135=""),"",IF($P135="サブ",VLOOKUP($O135,単価表!$A$34:$C$38,MATCH($M135,単価表!$A$34:$C$34,0),0)/2,VLOOKUP($O135,単価表!$A$34:$C$38,MATCH($M135,単価表!$A$34:$C$34,0),0))))</f>
        <v/>
      </c>
      <c r="AJ135" s="493" t="str">
        <f t="shared" ref="AJ135:AJ166" si="30">IF($AH135="","",IF($M135="","",(AH135*AI135)))</f>
        <v/>
      </c>
      <c r="AK135" s="492" t="str">
        <f t="shared" ref="AK135:AK190" si="31">IF($Q135="検討会(法人参加)",IF($E135="","",TIME(HOUR($G135-$E135),ROUNDUP(MINUTE($G135-$E135)/30,0)*30,0)*24),"")</f>
        <v/>
      </c>
      <c r="AL135" s="493" t="str">
        <f>IF($AK135="","",IF(OR($O135="",$M135=""),"",VLOOKUP($O135,単価表!$A$34:$C$38,MATCH($M135,単価表!$A$34:$C$34,0),0)/2))</f>
        <v/>
      </c>
      <c r="AM135" s="493" t="str">
        <f t="shared" ref="AM135:AM166" si="32">IF($AK135="","",IF($M135="","",(AK135*AL135)))</f>
        <v/>
      </c>
      <c r="AN135" s="489"/>
      <c r="AO135" s="489"/>
    </row>
    <row r="136" spans="4:41" ht="27.75" customHeight="1">
      <c r="D136" s="689"/>
      <c r="E136" s="476"/>
      <c r="F136" s="477" t="s">
        <v>258</v>
      </c>
      <c r="G136" s="478"/>
      <c r="H136" s="479"/>
      <c r="I136" s="818"/>
      <c r="J136" s="818"/>
      <c r="K136" s="489"/>
      <c r="L136" s="489"/>
      <c r="M136" s="479"/>
      <c r="N136" s="481"/>
      <c r="O136" s="490"/>
      <c r="P136" s="490"/>
      <c r="Q136" s="491"/>
      <c r="R136" s="497" t="str">
        <f t="shared" ref="R136:R190" si="33">IF($Q136="講師",IF($E136="","",TIME(HOUR($G136-$E136),ROUNDUP(MINUTE($G136-$E136)/30,0)*30,0)*24),"")</f>
        <v/>
      </c>
      <c r="S136" s="493" t="str">
        <f>IF($R136="","",IF(OR($O136="",$M136=""),"",IF($P136="サブ",VLOOKUP($O136,単価表!$A$5:$C$14,MATCH($M136,単価表!$A$5:$C$5,0),0)/2,VLOOKUP($O136,単価表!$A$5:$C$14,MATCH($M136,単価表!$A$5:$C$5,0),0))))</f>
        <v/>
      </c>
      <c r="T136" s="493" t="str">
        <f t="shared" ref="T136:T190" si="34">IF($R136="","",IF($M136="","",(R136*S136)))</f>
        <v/>
      </c>
      <c r="U136" s="497" t="str">
        <f t="shared" si="28"/>
        <v/>
      </c>
      <c r="V136" s="493" t="str">
        <f>IF($U136="","",IF(OR($M136="",$O136=""),"",VLOOKUP($O136,単価表!$A$5:$C$11,MATCH($M136,単価表!$A$5:$C$5,0),0)/2))</f>
        <v/>
      </c>
      <c r="W136" s="493" t="str">
        <f t="shared" ref="W136:W190" si="35">IF($U136="","",IF($M136="","",(U136*V136)))</f>
        <v/>
      </c>
      <c r="X136" s="481"/>
      <c r="Y136" s="494"/>
      <c r="Z136" s="479"/>
      <c r="AA136" s="493" t="str">
        <f t="shared" ref="AA136:AA190" si="36">IF($Y136="","",IF($Z136="日","1,500",IF($Z136="外","5,500")))</f>
        <v/>
      </c>
      <c r="AB136" s="493" t="str">
        <f t="shared" ref="AB136:AB190" si="37">IF(OR($Y136="",$Z136=""),"",(Y136*AA136))</f>
        <v/>
      </c>
      <c r="AC136" s="495"/>
      <c r="AD136" s="479"/>
      <c r="AE136" s="493" t="str">
        <f t="shared" ref="AE136:AE190" si="38">IF($AC136="","",IF(OR($AC136="見学",$AC136="視察"),"10,000",IF($AC136="手土産","3,000")))</f>
        <v/>
      </c>
      <c r="AF136" s="493"/>
      <c r="AG136" s="493" t="str">
        <f t="shared" ref="AG136:AG182" si="39">IFERROR(ROUND(IF(AF136="","",IF(AF136="8%税込",AD136*AE136/1.08,IF(AF136="10%税込",AD136*AE136/1.1))),0),"")</f>
        <v/>
      </c>
      <c r="AH136" s="497" t="str">
        <f t="shared" si="29"/>
        <v/>
      </c>
      <c r="AI136" s="493" t="str">
        <f>IF($AH136="","",IF(OR($O136="",$M136=""),"",IF($P136="サブ",VLOOKUP($O136,単価表!$A$34:$C$38,MATCH($M136,単価表!$A$34:$C$34,0),0)/2,VLOOKUP($O136,単価表!$A$34:$C$38,MATCH($M136,単価表!$A$34:$C$34,0),0))))</f>
        <v/>
      </c>
      <c r="AJ136" s="493" t="str">
        <f t="shared" si="30"/>
        <v/>
      </c>
      <c r="AK136" s="497" t="str">
        <f t="shared" si="31"/>
        <v/>
      </c>
      <c r="AL136" s="493" t="str">
        <f>IF($AK136="","",IF(OR($O136="",$M136=""),"",VLOOKUP($O136,単価表!$A$34:$C$38,MATCH($M136,単価表!$A$34:$C$34,0),0)/2))</f>
        <v/>
      </c>
      <c r="AM136" s="493" t="str">
        <f t="shared" si="32"/>
        <v/>
      </c>
      <c r="AN136" s="489"/>
      <c r="AO136" s="489"/>
    </row>
    <row r="137" spans="4:41" ht="27.75" customHeight="1">
      <c r="D137" s="689"/>
      <c r="E137" s="476"/>
      <c r="F137" s="477" t="s">
        <v>258</v>
      </c>
      <c r="G137" s="478"/>
      <c r="H137" s="479"/>
      <c r="I137" s="818"/>
      <c r="J137" s="818"/>
      <c r="K137" s="489"/>
      <c r="L137" s="489"/>
      <c r="M137" s="480"/>
      <c r="N137" s="481"/>
      <c r="O137" s="490"/>
      <c r="P137" s="490"/>
      <c r="Q137" s="491"/>
      <c r="R137" s="492" t="str">
        <f t="shared" si="33"/>
        <v/>
      </c>
      <c r="S137" s="493" t="str">
        <f>IF($R137="","",IF(OR($O137="",$M137=""),"",IF($P137="サブ",VLOOKUP($O137,単価表!$A$5:$C$14,MATCH($M137,単価表!$A$5:$C$5,0),0)/2,VLOOKUP($O137,単価表!$A$5:$C$14,MATCH($M137,単価表!$A$5:$C$5,0),0))))</f>
        <v/>
      </c>
      <c r="T137" s="493" t="str">
        <f t="shared" si="34"/>
        <v/>
      </c>
      <c r="U137" s="492" t="str">
        <f t="shared" si="28"/>
        <v/>
      </c>
      <c r="V137" s="493" t="str">
        <f>IF($U137="","",IF(OR($M137="",$O137=""),"",VLOOKUP($O137,単価表!$A$5:$C$11,MATCH($M137,単価表!$A$5:$C$5,0),0)/2))</f>
        <v/>
      </c>
      <c r="W137" s="493" t="str">
        <f t="shared" si="35"/>
        <v/>
      </c>
      <c r="X137" s="481"/>
      <c r="Y137" s="494"/>
      <c r="Z137" s="480"/>
      <c r="AA137" s="493" t="str">
        <f t="shared" si="36"/>
        <v/>
      </c>
      <c r="AB137" s="493" t="str">
        <f t="shared" si="37"/>
        <v/>
      </c>
      <c r="AC137" s="495"/>
      <c r="AD137" s="479"/>
      <c r="AE137" s="493" t="str">
        <f t="shared" si="38"/>
        <v/>
      </c>
      <c r="AF137" s="493"/>
      <c r="AG137" s="493" t="str">
        <f t="shared" si="39"/>
        <v/>
      </c>
      <c r="AH137" s="492" t="str">
        <f t="shared" si="29"/>
        <v/>
      </c>
      <c r="AI137" s="493" t="str">
        <f>IF($AH137="","",IF(OR($O137="",$M137=""),"",IF($P137="サブ",VLOOKUP($O137,単価表!$A$34:$C$38,MATCH($M137,単価表!$A$34:$C$34,0),0)/2,VLOOKUP($O137,単価表!$A$34:$C$38,MATCH($M137,単価表!$A$34:$C$34,0),0))))</f>
        <v/>
      </c>
      <c r="AJ137" s="493" t="str">
        <f t="shared" si="30"/>
        <v/>
      </c>
      <c r="AK137" s="492" t="str">
        <f t="shared" si="31"/>
        <v/>
      </c>
      <c r="AL137" s="493" t="str">
        <f>IF($AK137="","",IF(OR($O137="",$M137=""),"",VLOOKUP($O137,単価表!$A$34:$C$38,MATCH($M137,単価表!$A$34:$C$34,0),0)/2))</f>
        <v/>
      </c>
      <c r="AM137" s="493" t="str">
        <f t="shared" si="32"/>
        <v/>
      </c>
      <c r="AN137" s="489"/>
      <c r="AO137" s="489"/>
    </row>
    <row r="138" spans="4:41" ht="27.75" customHeight="1">
      <c r="D138" s="689"/>
      <c r="E138" s="476"/>
      <c r="F138" s="477" t="s">
        <v>258</v>
      </c>
      <c r="G138" s="478"/>
      <c r="H138" s="479"/>
      <c r="I138" s="818"/>
      <c r="J138" s="818"/>
      <c r="K138" s="489"/>
      <c r="L138" s="489"/>
      <c r="M138" s="479"/>
      <c r="N138" s="481"/>
      <c r="O138" s="490"/>
      <c r="P138" s="490"/>
      <c r="Q138" s="491"/>
      <c r="R138" s="497" t="str">
        <f t="shared" si="33"/>
        <v/>
      </c>
      <c r="S138" s="493" t="str">
        <f>IF($R138="","",IF(OR($O138="",$M138=""),"",IF($P138="サブ",VLOOKUP($O138,単価表!$A$5:$C$14,MATCH($M138,単価表!$A$5:$C$5,0),0)/2,VLOOKUP($O138,単価表!$A$5:$C$14,MATCH($M138,単価表!$A$5:$C$5,0),0))))</f>
        <v/>
      </c>
      <c r="T138" s="493" t="str">
        <f t="shared" si="34"/>
        <v/>
      </c>
      <c r="U138" s="497" t="str">
        <f t="shared" si="28"/>
        <v/>
      </c>
      <c r="V138" s="493" t="str">
        <f>IF($U138="","",IF(OR($M138="",$O138=""),"",VLOOKUP($O138,単価表!$A$5:$C$11,MATCH($M138,単価表!$A$5:$C$5,0),0)/2))</f>
        <v/>
      </c>
      <c r="W138" s="493" t="str">
        <f t="shared" si="35"/>
        <v/>
      </c>
      <c r="X138" s="481"/>
      <c r="Y138" s="494"/>
      <c r="Z138" s="479"/>
      <c r="AA138" s="493" t="str">
        <f t="shared" si="36"/>
        <v/>
      </c>
      <c r="AB138" s="493" t="str">
        <f t="shared" si="37"/>
        <v/>
      </c>
      <c r="AC138" s="495"/>
      <c r="AD138" s="479"/>
      <c r="AE138" s="493" t="str">
        <f t="shared" si="38"/>
        <v/>
      </c>
      <c r="AF138" s="493"/>
      <c r="AG138" s="493" t="str">
        <f t="shared" si="39"/>
        <v/>
      </c>
      <c r="AH138" s="497" t="str">
        <f t="shared" si="29"/>
        <v/>
      </c>
      <c r="AI138" s="493" t="str">
        <f>IF($AH138="","",IF(OR($O138="",$M138=""),"",IF($P138="サブ",VLOOKUP($O138,単価表!$A$34:$C$38,MATCH($M138,単価表!$A$34:$C$34,0),0)/2,VLOOKUP($O138,単価表!$A$34:$C$38,MATCH($M138,単価表!$A$34:$C$34,0),0))))</f>
        <v/>
      </c>
      <c r="AJ138" s="493" t="str">
        <f t="shared" si="30"/>
        <v/>
      </c>
      <c r="AK138" s="497" t="str">
        <f t="shared" si="31"/>
        <v/>
      </c>
      <c r="AL138" s="493" t="str">
        <f>IF($AK138="","",IF(OR($O138="",$M138=""),"",VLOOKUP($O138,単価表!$A$34:$C$38,MATCH($M138,単価表!$A$34:$C$34,0),0)/2))</f>
        <v/>
      </c>
      <c r="AM138" s="493" t="str">
        <f t="shared" si="32"/>
        <v/>
      </c>
      <c r="AN138" s="489"/>
      <c r="AO138" s="489"/>
    </row>
    <row r="139" spans="4:41" ht="27.75" customHeight="1">
      <c r="D139" s="689"/>
      <c r="E139" s="476"/>
      <c r="F139" s="477" t="s">
        <v>258</v>
      </c>
      <c r="G139" s="478"/>
      <c r="H139" s="479"/>
      <c r="I139" s="818"/>
      <c r="J139" s="818"/>
      <c r="K139" s="489"/>
      <c r="L139" s="489"/>
      <c r="M139" s="480"/>
      <c r="N139" s="481"/>
      <c r="O139" s="490"/>
      <c r="P139" s="490"/>
      <c r="Q139" s="491"/>
      <c r="R139" s="492" t="str">
        <f t="shared" si="33"/>
        <v/>
      </c>
      <c r="S139" s="493" t="str">
        <f>IF($R139="","",IF(OR($O139="",$M139=""),"",IF($P139="サブ",VLOOKUP($O139,単価表!$A$5:$C$14,MATCH($M139,単価表!$A$5:$C$5,0),0)/2,VLOOKUP($O139,単価表!$A$5:$C$14,MATCH($M139,単価表!$A$5:$C$5,0),0))))</f>
        <v/>
      </c>
      <c r="T139" s="493" t="str">
        <f t="shared" si="34"/>
        <v/>
      </c>
      <c r="U139" s="492" t="str">
        <f t="shared" si="28"/>
        <v/>
      </c>
      <c r="V139" s="493" t="str">
        <f>IF($U139="","",IF(OR($M139="",$O139=""),"",VLOOKUP($O139,単価表!$A$5:$C$11,MATCH($M139,単価表!$A$5:$C$5,0),0)/2))</f>
        <v/>
      </c>
      <c r="W139" s="493" t="str">
        <f t="shared" si="35"/>
        <v/>
      </c>
      <c r="X139" s="481"/>
      <c r="Y139" s="494"/>
      <c r="Z139" s="480"/>
      <c r="AA139" s="493" t="str">
        <f t="shared" si="36"/>
        <v/>
      </c>
      <c r="AB139" s="493" t="str">
        <f t="shared" si="37"/>
        <v/>
      </c>
      <c r="AC139" s="495"/>
      <c r="AD139" s="479"/>
      <c r="AE139" s="493" t="str">
        <f t="shared" si="38"/>
        <v/>
      </c>
      <c r="AF139" s="493"/>
      <c r="AG139" s="493" t="str">
        <f t="shared" si="39"/>
        <v/>
      </c>
      <c r="AH139" s="492" t="str">
        <f t="shared" si="29"/>
        <v/>
      </c>
      <c r="AI139" s="493" t="str">
        <f>IF($AH139="","",IF(OR($O139="",$M139=""),"",IF($P139="サブ",VLOOKUP($O139,単価表!$A$34:$C$38,MATCH($M139,単価表!$A$34:$C$34,0),0)/2,VLOOKUP($O139,単価表!$A$34:$C$38,MATCH($M139,単価表!$A$34:$C$34,0),0))))</f>
        <v/>
      </c>
      <c r="AJ139" s="493" t="str">
        <f t="shared" si="30"/>
        <v/>
      </c>
      <c r="AK139" s="492" t="str">
        <f t="shared" si="31"/>
        <v/>
      </c>
      <c r="AL139" s="493" t="str">
        <f>IF($AK139="","",IF(OR($O139="",$M139=""),"",VLOOKUP($O139,単価表!$A$34:$C$38,MATCH($M139,単価表!$A$34:$C$34,0),0)/2))</f>
        <v/>
      </c>
      <c r="AM139" s="493" t="str">
        <f t="shared" si="32"/>
        <v/>
      </c>
      <c r="AN139" s="489"/>
      <c r="AO139" s="489"/>
    </row>
    <row r="140" spans="4:41" ht="27.75" customHeight="1">
      <c r="D140" s="689"/>
      <c r="E140" s="476"/>
      <c r="F140" s="477" t="s">
        <v>258</v>
      </c>
      <c r="G140" s="478"/>
      <c r="H140" s="479"/>
      <c r="I140" s="818"/>
      <c r="J140" s="818"/>
      <c r="K140" s="489"/>
      <c r="L140" s="489"/>
      <c r="M140" s="479"/>
      <c r="N140" s="481"/>
      <c r="O140" s="490"/>
      <c r="P140" s="490"/>
      <c r="Q140" s="491"/>
      <c r="R140" s="497" t="str">
        <f t="shared" si="33"/>
        <v/>
      </c>
      <c r="S140" s="493" t="str">
        <f>IF($R140="","",IF(OR($O140="",$M140=""),"",IF($P140="サブ",VLOOKUP($O140,単価表!$A$5:$C$14,MATCH($M140,単価表!$A$5:$C$5,0),0)/2,VLOOKUP($O140,単価表!$A$5:$C$14,MATCH($M140,単価表!$A$5:$C$5,0),0))))</f>
        <v/>
      </c>
      <c r="T140" s="493" t="str">
        <f t="shared" si="34"/>
        <v/>
      </c>
      <c r="U140" s="497" t="str">
        <f t="shared" si="28"/>
        <v/>
      </c>
      <c r="V140" s="493" t="str">
        <f>IF($U140="","",IF(OR($M140="",$O140=""),"",VLOOKUP($O140,単価表!$A$5:$C$11,MATCH($M140,単価表!$A$5:$C$5,0),0)/2))</f>
        <v/>
      </c>
      <c r="W140" s="493" t="str">
        <f t="shared" si="35"/>
        <v/>
      </c>
      <c r="X140" s="481"/>
      <c r="Y140" s="494"/>
      <c r="Z140" s="479"/>
      <c r="AA140" s="493" t="str">
        <f t="shared" si="36"/>
        <v/>
      </c>
      <c r="AB140" s="493" t="str">
        <f t="shared" si="37"/>
        <v/>
      </c>
      <c r="AC140" s="495"/>
      <c r="AD140" s="479"/>
      <c r="AE140" s="493" t="str">
        <f t="shared" si="38"/>
        <v/>
      </c>
      <c r="AF140" s="493"/>
      <c r="AG140" s="493" t="str">
        <f t="shared" si="39"/>
        <v/>
      </c>
      <c r="AH140" s="497" t="str">
        <f t="shared" si="29"/>
        <v/>
      </c>
      <c r="AI140" s="493" t="str">
        <f>IF($AH140="","",IF(OR($O140="",$M140=""),"",IF($P140="サブ",VLOOKUP($O140,単価表!$A$34:$C$38,MATCH($M140,単価表!$A$34:$C$34,0),0)/2,VLOOKUP($O140,単価表!$A$34:$C$38,MATCH($M140,単価表!$A$34:$C$34,0),0))))</f>
        <v/>
      </c>
      <c r="AJ140" s="493" t="str">
        <f t="shared" si="30"/>
        <v/>
      </c>
      <c r="AK140" s="497" t="str">
        <f t="shared" si="31"/>
        <v/>
      </c>
      <c r="AL140" s="493" t="str">
        <f>IF($AK140="","",IF(OR($O140="",$M140=""),"",VLOOKUP($O140,単価表!$A$34:$C$38,MATCH($M140,単価表!$A$34:$C$34,0),0)/2))</f>
        <v/>
      </c>
      <c r="AM140" s="493" t="str">
        <f t="shared" si="32"/>
        <v/>
      </c>
      <c r="AN140" s="489"/>
      <c r="AO140" s="489"/>
    </row>
    <row r="141" spans="4:41" ht="27.75" customHeight="1">
      <c r="D141" s="689"/>
      <c r="E141" s="476"/>
      <c r="F141" s="477" t="s">
        <v>258</v>
      </c>
      <c r="G141" s="478"/>
      <c r="H141" s="479"/>
      <c r="I141" s="818"/>
      <c r="J141" s="818"/>
      <c r="K141" s="489"/>
      <c r="L141" s="489"/>
      <c r="M141" s="480"/>
      <c r="N141" s="481"/>
      <c r="O141" s="490"/>
      <c r="P141" s="490"/>
      <c r="Q141" s="491"/>
      <c r="R141" s="492" t="str">
        <f t="shared" si="33"/>
        <v/>
      </c>
      <c r="S141" s="493" t="str">
        <f>IF($R141="","",IF(OR($O141="",$M141=""),"",IF($P141="サブ",VLOOKUP($O141,単価表!$A$5:$C$14,MATCH($M141,単価表!$A$5:$C$5,0),0)/2,VLOOKUP($O141,単価表!$A$5:$C$14,MATCH($M141,単価表!$A$5:$C$5,0),0))))</f>
        <v/>
      </c>
      <c r="T141" s="493" t="str">
        <f t="shared" si="34"/>
        <v/>
      </c>
      <c r="U141" s="492" t="str">
        <f t="shared" si="28"/>
        <v/>
      </c>
      <c r="V141" s="493" t="str">
        <f>IF($U141="","",IF(OR($M141="",$O141=""),"",VLOOKUP($O141,単価表!$A$5:$C$11,MATCH($M141,単価表!$A$5:$C$5,0),0)/2))</f>
        <v/>
      </c>
      <c r="W141" s="493" t="str">
        <f t="shared" si="35"/>
        <v/>
      </c>
      <c r="X141" s="481"/>
      <c r="Y141" s="494"/>
      <c r="Z141" s="480"/>
      <c r="AA141" s="493" t="str">
        <f t="shared" si="36"/>
        <v/>
      </c>
      <c r="AB141" s="493" t="str">
        <f t="shared" si="37"/>
        <v/>
      </c>
      <c r="AC141" s="495"/>
      <c r="AD141" s="479"/>
      <c r="AE141" s="493" t="str">
        <f t="shared" si="38"/>
        <v/>
      </c>
      <c r="AF141" s="493"/>
      <c r="AG141" s="493" t="str">
        <f t="shared" si="39"/>
        <v/>
      </c>
      <c r="AH141" s="492" t="str">
        <f t="shared" si="29"/>
        <v/>
      </c>
      <c r="AI141" s="493" t="str">
        <f>IF($AH141="","",IF(OR($O141="",$M141=""),"",IF($P141="サブ",VLOOKUP($O141,単価表!$A$34:$C$38,MATCH($M141,単価表!$A$34:$C$34,0),0)/2,VLOOKUP($O141,単価表!$A$34:$C$38,MATCH($M141,単価表!$A$34:$C$34,0),0))))</f>
        <v/>
      </c>
      <c r="AJ141" s="493" t="str">
        <f t="shared" si="30"/>
        <v/>
      </c>
      <c r="AK141" s="492" t="str">
        <f t="shared" si="31"/>
        <v/>
      </c>
      <c r="AL141" s="493" t="str">
        <f>IF($AK141="","",IF(OR($O141="",$M141=""),"",VLOOKUP($O141,単価表!$A$34:$C$38,MATCH($M141,単価表!$A$34:$C$34,0),0)/2))</f>
        <v/>
      </c>
      <c r="AM141" s="493" t="str">
        <f t="shared" si="32"/>
        <v/>
      </c>
      <c r="AN141" s="489"/>
      <c r="AO141" s="489"/>
    </row>
    <row r="142" spans="4:41" ht="27.75" customHeight="1">
      <c r="D142" s="689"/>
      <c r="E142" s="476"/>
      <c r="F142" s="477" t="s">
        <v>258</v>
      </c>
      <c r="G142" s="478"/>
      <c r="H142" s="479"/>
      <c r="I142" s="818"/>
      <c r="J142" s="818"/>
      <c r="K142" s="489"/>
      <c r="L142" s="489"/>
      <c r="M142" s="479"/>
      <c r="N142" s="481"/>
      <c r="O142" s="490"/>
      <c r="P142" s="490"/>
      <c r="Q142" s="491"/>
      <c r="R142" s="497" t="str">
        <f t="shared" si="33"/>
        <v/>
      </c>
      <c r="S142" s="493" t="str">
        <f>IF($R142="","",IF(OR($O142="",$M142=""),"",IF($P142="サブ",VLOOKUP($O142,単価表!$A$5:$C$14,MATCH($M142,単価表!$A$5:$C$5,0),0)/2,VLOOKUP($O142,単価表!$A$5:$C$14,MATCH($M142,単価表!$A$5:$C$5,0),0))))</f>
        <v/>
      </c>
      <c r="T142" s="493" t="str">
        <f t="shared" si="34"/>
        <v/>
      </c>
      <c r="U142" s="497" t="str">
        <f t="shared" si="28"/>
        <v/>
      </c>
      <c r="V142" s="493" t="str">
        <f>IF($U142="","",IF(OR($M142="",$O142=""),"",VLOOKUP($O142,単価表!$A$5:$C$11,MATCH($M142,単価表!$A$5:$C$5,0),0)/2))</f>
        <v/>
      </c>
      <c r="W142" s="493" t="str">
        <f t="shared" si="35"/>
        <v/>
      </c>
      <c r="X142" s="481"/>
      <c r="Y142" s="494"/>
      <c r="Z142" s="479"/>
      <c r="AA142" s="493" t="str">
        <f t="shared" si="36"/>
        <v/>
      </c>
      <c r="AB142" s="493" t="str">
        <f t="shared" si="37"/>
        <v/>
      </c>
      <c r="AC142" s="495"/>
      <c r="AD142" s="479"/>
      <c r="AE142" s="493" t="str">
        <f t="shared" si="38"/>
        <v/>
      </c>
      <c r="AF142" s="493"/>
      <c r="AG142" s="493" t="str">
        <f t="shared" si="39"/>
        <v/>
      </c>
      <c r="AH142" s="497" t="str">
        <f t="shared" si="29"/>
        <v/>
      </c>
      <c r="AI142" s="493" t="str">
        <f>IF($AH142="","",IF(OR($O142="",$M142=""),"",IF($P142="サブ",VLOOKUP($O142,単価表!$A$34:$C$38,MATCH($M142,単価表!$A$34:$C$34,0),0)/2,VLOOKUP($O142,単価表!$A$34:$C$38,MATCH($M142,単価表!$A$34:$C$34,0),0))))</f>
        <v/>
      </c>
      <c r="AJ142" s="493" t="str">
        <f t="shared" si="30"/>
        <v/>
      </c>
      <c r="AK142" s="497" t="str">
        <f t="shared" si="31"/>
        <v/>
      </c>
      <c r="AL142" s="493" t="str">
        <f>IF($AK142="","",IF(OR($O142="",$M142=""),"",VLOOKUP($O142,単価表!$A$34:$C$38,MATCH($M142,単価表!$A$34:$C$34,0),0)/2))</f>
        <v/>
      </c>
      <c r="AM142" s="493" t="str">
        <f t="shared" si="32"/>
        <v/>
      </c>
      <c r="AN142" s="489"/>
      <c r="AO142" s="489"/>
    </row>
    <row r="143" spans="4:41" ht="27.75" customHeight="1">
      <c r="D143" s="689"/>
      <c r="E143" s="476"/>
      <c r="F143" s="477" t="s">
        <v>258</v>
      </c>
      <c r="G143" s="478"/>
      <c r="H143" s="479"/>
      <c r="I143" s="818"/>
      <c r="J143" s="818"/>
      <c r="K143" s="489"/>
      <c r="L143" s="489"/>
      <c r="M143" s="480"/>
      <c r="N143" s="481"/>
      <c r="O143" s="490"/>
      <c r="P143" s="490"/>
      <c r="Q143" s="491"/>
      <c r="R143" s="492" t="str">
        <f t="shared" si="33"/>
        <v/>
      </c>
      <c r="S143" s="493" t="str">
        <f>IF($R143="","",IF(OR($O143="",$M143=""),"",IF($P143="サブ",VLOOKUP($O143,単価表!$A$5:$C$14,MATCH($M143,単価表!$A$5:$C$5,0),0)/2,VLOOKUP($O143,単価表!$A$5:$C$14,MATCH($M143,単価表!$A$5:$C$5,0),0))))</f>
        <v/>
      </c>
      <c r="T143" s="493" t="str">
        <f t="shared" si="34"/>
        <v/>
      </c>
      <c r="U143" s="492" t="str">
        <f t="shared" si="28"/>
        <v/>
      </c>
      <c r="V143" s="493" t="str">
        <f>IF($U143="","",IF(OR($M143="",$O143=""),"",VLOOKUP($O143,単価表!$A$5:$C$11,MATCH($M143,単価表!$A$5:$C$5,0),0)/2))</f>
        <v/>
      </c>
      <c r="W143" s="493" t="str">
        <f t="shared" si="35"/>
        <v/>
      </c>
      <c r="X143" s="481"/>
      <c r="Y143" s="494"/>
      <c r="Z143" s="480"/>
      <c r="AA143" s="493" t="str">
        <f t="shared" si="36"/>
        <v/>
      </c>
      <c r="AB143" s="493" t="str">
        <f t="shared" si="37"/>
        <v/>
      </c>
      <c r="AC143" s="495"/>
      <c r="AD143" s="479"/>
      <c r="AE143" s="493" t="str">
        <f t="shared" si="38"/>
        <v/>
      </c>
      <c r="AF143" s="493"/>
      <c r="AG143" s="493" t="str">
        <f t="shared" si="39"/>
        <v/>
      </c>
      <c r="AH143" s="492" t="str">
        <f t="shared" si="29"/>
        <v/>
      </c>
      <c r="AI143" s="493" t="str">
        <f>IF($AH143="","",IF(OR($O143="",$M143=""),"",IF($P143="サブ",VLOOKUP($O143,単価表!$A$34:$C$38,MATCH($M143,単価表!$A$34:$C$34,0),0)/2,VLOOKUP($O143,単価表!$A$34:$C$38,MATCH($M143,単価表!$A$34:$C$34,0),0))))</f>
        <v/>
      </c>
      <c r="AJ143" s="493" t="str">
        <f t="shared" si="30"/>
        <v/>
      </c>
      <c r="AK143" s="492" t="str">
        <f t="shared" si="31"/>
        <v/>
      </c>
      <c r="AL143" s="493" t="str">
        <f>IF($AK143="","",IF(OR($O143="",$M143=""),"",VLOOKUP($O143,単価表!$A$34:$C$38,MATCH($M143,単価表!$A$34:$C$34,0),0)/2))</f>
        <v/>
      </c>
      <c r="AM143" s="493" t="str">
        <f t="shared" si="32"/>
        <v/>
      </c>
      <c r="AN143" s="489"/>
      <c r="AO143" s="489"/>
    </row>
    <row r="144" spans="4:41" ht="27.75" customHeight="1">
      <c r="D144" s="689"/>
      <c r="E144" s="476"/>
      <c r="F144" s="477" t="s">
        <v>258</v>
      </c>
      <c r="G144" s="478"/>
      <c r="H144" s="479"/>
      <c r="I144" s="818"/>
      <c r="J144" s="818"/>
      <c r="K144" s="489"/>
      <c r="L144" s="489"/>
      <c r="M144" s="479"/>
      <c r="N144" s="481"/>
      <c r="O144" s="490"/>
      <c r="P144" s="490"/>
      <c r="Q144" s="491"/>
      <c r="R144" s="497" t="str">
        <f t="shared" si="33"/>
        <v/>
      </c>
      <c r="S144" s="493" t="str">
        <f>IF($R144="","",IF(OR($O144="",$M144=""),"",IF($P144="サブ",VLOOKUP($O144,単価表!$A$5:$C$14,MATCH($M144,単価表!$A$5:$C$5,0),0)/2,VLOOKUP($O144,単価表!$A$5:$C$14,MATCH($M144,単価表!$A$5:$C$5,0),0))))</f>
        <v/>
      </c>
      <c r="T144" s="493" t="str">
        <f t="shared" si="34"/>
        <v/>
      </c>
      <c r="U144" s="497" t="str">
        <f t="shared" si="28"/>
        <v/>
      </c>
      <c r="V144" s="493" t="str">
        <f>IF($U144="","",IF(OR($M144="",$O144=""),"",VLOOKUP($O144,単価表!$A$5:$C$11,MATCH($M144,単価表!$A$5:$C$5,0),0)/2))</f>
        <v/>
      </c>
      <c r="W144" s="493" t="str">
        <f t="shared" si="35"/>
        <v/>
      </c>
      <c r="X144" s="481"/>
      <c r="Y144" s="494"/>
      <c r="Z144" s="479"/>
      <c r="AA144" s="493" t="str">
        <f t="shared" si="36"/>
        <v/>
      </c>
      <c r="AB144" s="493" t="str">
        <f t="shared" si="37"/>
        <v/>
      </c>
      <c r="AC144" s="495"/>
      <c r="AD144" s="479"/>
      <c r="AE144" s="493" t="str">
        <f t="shared" si="38"/>
        <v/>
      </c>
      <c r="AF144" s="493"/>
      <c r="AG144" s="493" t="str">
        <f t="shared" si="39"/>
        <v/>
      </c>
      <c r="AH144" s="497" t="str">
        <f t="shared" si="29"/>
        <v/>
      </c>
      <c r="AI144" s="493" t="str">
        <f>IF($AH144="","",IF(OR($O144="",$M144=""),"",IF($P144="サブ",VLOOKUP($O144,単価表!$A$34:$C$38,MATCH($M144,単価表!$A$34:$C$34,0),0)/2,VLOOKUP($O144,単価表!$A$34:$C$38,MATCH($M144,単価表!$A$34:$C$34,0),0))))</f>
        <v/>
      </c>
      <c r="AJ144" s="493" t="str">
        <f t="shared" si="30"/>
        <v/>
      </c>
      <c r="AK144" s="497" t="str">
        <f t="shared" si="31"/>
        <v/>
      </c>
      <c r="AL144" s="493" t="str">
        <f>IF($AK144="","",IF(OR($O144="",$M144=""),"",VLOOKUP($O144,単価表!$A$34:$C$38,MATCH($M144,単価表!$A$34:$C$34,0),0)/2))</f>
        <v/>
      </c>
      <c r="AM144" s="493" t="str">
        <f t="shared" si="32"/>
        <v/>
      </c>
      <c r="AN144" s="489"/>
      <c r="AO144" s="489"/>
    </row>
    <row r="145" spans="4:41" ht="27.75" customHeight="1">
      <c r="D145" s="689"/>
      <c r="E145" s="476"/>
      <c r="F145" s="477" t="s">
        <v>258</v>
      </c>
      <c r="G145" s="478"/>
      <c r="H145" s="479"/>
      <c r="I145" s="818"/>
      <c r="J145" s="818"/>
      <c r="K145" s="489"/>
      <c r="L145" s="489"/>
      <c r="M145" s="480"/>
      <c r="N145" s="481"/>
      <c r="O145" s="490"/>
      <c r="P145" s="490"/>
      <c r="Q145" s="491"/>
      <c r="R145" s="492" t="str">
        <f t="shared" si="33"/>
        <v/>
      </c>
      <c r="S145" s="493" t="str">
        <f>IF($R145="","",IF(OR($O145="",$M145=""),"",IF($P145="サブ",VLOOKUP($O145,単価表!$A$5:$C$14,MATCH($M145,単価表!$A$5:$C$5,0),0)/2,VLOOKUP($O145,単価表!$A$5:$C$14,MATCH($M145,単価表!$A$5:$C$5,0),0))))</f>
        <v/>
      </c>
      <c r="T145" s="493" t="str">
        <f t="shared" si="34"/>
        <v/>
      </c>
      <c r="U145" s="492" t="str">
        <f t="shared" si="28"/>
        <v/>
      </c>
      <c r="V145" s="493" t="str">
        <f>IF($U145="","",IF(OR($M145="",$O145=""),"",VLOOKUP($O145,単価表!$A$5:$C$11,MATCH($M145,単価表!$A$5:$C$5,0),0)/2))</f>
        <v/>
      </c>
      <c r="W145" s="493" t="str">
        <f t="shared" si="35"/>
        <v/>
      </c>
      <c r="X145" s="481"/>
      <c r="Y145" s="494"/>
      <c r="Z145" s="480"/>
      <c r="AA145" s="493" t="str">
        <f t="shared" si="36"/>
        <v/>
      </c>
      <c r="AB145" s="493" t="str">
        <f t="shared" si="37"/>
        <v/>
      </c>
      <c r="AC145" s="495"/>
      <c r="AD145" s="479"/>
      <c r="AE145" s="493" t="str">
        <f t="shared" si="38"/>
        <v/>
      </c>
      <c r="AF145" s="493"/>
      <c r="AG145" s="493" t="str">
        <f t="shared" si="39"/>
        <v/>
      </c>
      <c r="AH145" s="492" t="str">
        <f t="shared" si="29"/>
        <v/>
      </c>
      <c r="AI145" s="493" t="str">
        <f>IF($AH145="","",IF(OR($O145="",$M145=""),"",IF($P145="サブ",VLOOKUP($O145,単価表!$A$34:$C$38,MATCH($M145,単価表!$A$34:$C$34,0),0)/2,VLOOKUP($O145,単価表!$A$34:$C$38,MATCH($M145,単価表!$A$34:$C$34,0),0))))</f>
        <v/>
      </c>
      <c r="AJ145" s="493" t="str">
        <f t="shared" si="30"/>
        <v/>
      </c>
      <c r="AK145" s="492" t="str">
        <f t="shared" si="31"/>
        <v/>
      </c>
      <c r="AL145" s="493" t="str">
        <f>IF($AK145="","",IF(OR($O145="",$M145=""),"",VLOOKUP($O145,単価表!$A$34:$C$38,MATCH($M145,単価表!$A$34:$C$34,0),0)/2))</f>
        <v/>
      </c>
      <c r="AM145" s="493" t="str">
        <f t="shared" si="32"/>
        <v/>
      </c>
      <c r="AN145" s="489"/>
      <c r="AO145" s="489"/>
    </row>
    <row r="146" spans="4:41" ht="27.75" customHeight="1">
      <c r="D146" s="689"/>
      <c r="E146" s="476"/>
      <c r="F146" s="477" t="s">
        <v>258</v>
      </c>
      <c r="G146" s="478"/>
      <c r="H146" s="479"/>
      <c r="I146" s="818"/>
      <c r="J146" s="818"/>
      <c r="K146" s="489"/>
      <c r="L146" s="489"/>
      <c r="M146" s="479"/>
      <c r="N146" s="481"/>
      <c r="O146" s="490"/>
      <c r="P146" s="490"/>
      <c r="Q146" s="491"/>
      <c r="R146" s="497" t="str">
        <f t="shared" si="33"/>
        <v/>
      </c>
      <c r="S146" s="493" t="str">
        <f>IF($R146="","",IF(OR($O146="",$M146=""),"",IF($P146="サブ",VLOOKUP($O146,単価表!$A$5:$C$14,MATCH($M146,単価表!$A$5:$C$5,0),0)/2,VLOOKUP($O146,単価表!$A$5:$C$14,MATCH($M146,単価表!$A$5:$C$5,0),0))))</f>
        <v/>
      </c>
      <c r="T146" s="493" t="str">
        <f t="shared" si="34"/>
        <v/>
      </c>
      <c r="U146" s="497" t="str">
        <f t="shared" si="28"/>
        <v/>
      </c>
      <c r="V146" s="493" t="str">
        <f>IF($U146="","",IF(OR($M146="",$O146=""),"",VLOOKUP($O146,単価表!$A$5:$C$11,MATCH($M146,単価表!$A$5:$C$5,0),0)/2))</f>
        <v/>
      </c>
      <c r="W146" s="493" t="str">
        <f t="shared" si="35"/>
        <v/>
      </c>
      <c r="X146" s="481"/>
      <c r="Y146" s="494"/>
      <c r="Z146" s="479"/>
      <c r="AA146" s="493" t="str">
        <f t="shared" si="36"/>
        <v/>
      </c>
      <c r="AB146" s="493" t="str">
        <f t="shared" si="37"/>
        <v/>
      </c>
      <c r="AC146" s="495"/>
      <c r="AD146" s="479"/>
      <c r="AE146" s="493" t="str">
        <f t="shared" si="38"/>
        <v/>
      </c>
      <c r="AF146" s="493"/>
      <c r="AG146" s="493" t="str">
        <f t="shared" si="39"/>
        <v/>
      </c>
      <c r="AH146" s="497" t="str">
        <f t="shared" si="29"/>
        <v/>
      </c>
      <c r="AI146" s="493" t="str">
        <f>IF($AH146="","",IF(OR($O146="",$M146=""),"",IF($P146="サブ",VLOOKUP($O146,単価表!$A$34:$C$38,MATCH($M146,単価表!$A$34:$C$34,0),0)/2,VLOOKUP($O146,単価表!$A$34:$C$38,MATCH($M146,単価表!$A$34:$C$34,0),0))))</f>
        <v/>
      </c>
      <c r="AJ146" s="493" t="str">
        <f t="shared" si="30"/>
        <v/>
      </c>
      <c r="AK146" s="497" t="str">
        <f t="shared" si="31"/>
        <v/>
      </c>
      <c r="AL146" s="493" t="str">
        <f>IF($AK146="","",IF(OR($O146="",$M146=""),"",VLOOKUP($O146,単価表!$A$34:$C$38,MATCH($M146,単価表!$A$34:$C$34,0),0)/2))</f>
        <v/>
      </c>
      <c r="AM146" s="493" t="str">
        <f t="shared" si="32"/>
        <v/>
      </c>
      <c r="AN146" s="489"/>
      <c r="AO146" s="489"/>
    </row>
    <row r="147" spans="4:41" ht="27.75" customHeight="1">
      <c r="D147" s="689"/>
      <c r="E147" s="476"/>
      <c r="F147" s="477" t="s">
        <v>258</v>
      </c>
      <c r="G147" s="478"/>
      <c r="H147" s="479"/>
      <c r="I147" s="818"/>
      <c r="J147" s="818"/>
      <c r="K147" s="489"/>
      <c r="L147" s="489"/>
      <c r="M147" s="480"/>
      <c r="N147" s="481"/>
      <c r="O147" s="490"/>
      <c r="P147" s="490"/>
      <c r="Q147" s="491"/>
      <c r="R147" s="492" t="str">
        <f t="shared" si="33"/>
        <v/>
      </c>
      <c r="S147" s="493" t="str">
        <f>IF($R147="","",IF(OR($O147="",$M147=""),"",IF($P147="サブ",VLOOKUP($O147,単価表!$A$5:$C$14,MATCH($M147,単価表!$A$5:$C$5,0),0)/2,VLOOKUP($O147,単価表!$A$5:$C$14,MATCH($M147,単価表!$A$5:$C$5,0),0))))</f>
        <v/>
      </c>
      <c r="T147" s="493" t="str">
        <f t="shared" si="34"/>
        <v/>
      </c>
      <c r="U147" s="492" t="str">
        <f t="shared" si="28"/>
        <v/>
      </c>
      <c r="V147" s="493" t="str">
        <f>IF($U147="","",IF(OR($M147="",$O147=""),"",VLOOKUP($O147,単価表!$A$5:$C$11,MATCH($M147,単価表!$A$5:$C$5,0),0)/2))</f>
        <v/>
      </c>
      <c r="W147" s="493" t="str">
        <f t="shared" si="35"/>
        <v/>
      </c>
      <c r="X147" s="481"/>
      <c r="Y147" s="494"/>
      <c r="Z147" s="480"/>
      <c r="AA147" s="493" t="str">
        <f t="shared" si="36"/>
        <v/>
      </c>
      <c r="AB147" s="493" t="str">
        <f t="shared" si="37"/>
        <v/>
      </c>
      <c r="AC147" s="495"/>
      <c r="AD147" s="479"/>
      <c r="AE147" s="493" t="str">
        <f t="shared" si="38"/>
        <v/>
      </c>
      <c r="AF147" s="493"/>
      <c r="AG147" s="493" t="str">
        <f t="shared" si="39"/>
        <v/>
      </c>
      <c r="AH147" s="492" t="str">
        <f t="shared" si="29"/>
        <v/>
      </c>
      <c r="AI147" s="493" t="str">
        <f>IF($AH147="","",IF(OR($O147="",$M147=""),"",IF($P147="サブ",VLOOKUP($O147,単価表!$A$34:$C$38,MATCH($M147,単価表!$A$34:$C$34,0),0)/2,VLOOKUP($O147,単価表!$A$34:$C$38,MATCH($M147,単価表!$A$34:$C$34,0),0))))</f>
        <v/>
      </c>
      <c r="AJ147" s="493" t="str">
        <f t="shared" si="30"/>
        <v/>
      </c>
      <c r="AK147" s="492" t="str">
        <f t="shared" si="31"/>
        <v/>
      </c>
      <c r="AL147" s="493" t="str">
        <f>IF($AK147="","",IF(OR($O147="",$M147=""),"",VLOOKUP($O147,単価表!$A$34:$C$38,MATCH($M147,単価表!$A$34:$C$34,0),0)/2))</f>
        <v/>
      </c>
      <c r="AM147" s="493" t="str">
        <f t="shared" si="32"/>
        <v/>
      </c>
      <c r="AN147" s="489"/>
      <c r="AO147" s="489"/>
    </row>
    <row r="148" spans="4:41" ht="27.75" customHeight="1">
      <c r="D148" s="689"/>
      <c r="E148" s="476"/>
      <c r="F148" s="477" t="s">
        <v>258</v>
      </c>
      <c r="G148" s="478"/>
      <c r="H148" s="479"/>
      <c r="I148" s="818"/>
      <c r="J148" s="818"/>
      <c r="K148" s="489"/>
      <c r="L148" s="489"/>
      <c r="M148" s="479"/>
      <c r="N148" s="481"/>
      <c r="O148" s="490"/>
      <c r="P148" s="490"/>
      <c r="Q148" s="491"/>
      <c r="R148" s="497" t="str">
        <f t="shared" si="33"/>
        <v/>
      </c>
      <c r="S148" s="493" t="str">
        <f>IF($R148="","",IF(OR($O148="",$M148=""),"",IF($P148="サブ",VLOOKUP($O148,単価表!$A$5:$C$14,MATCH($M148,単価表!$A$5:$C$5,0),0)/2,VLOOKUP($O148,単価表!$A$5:$C$14,MATCH($M148,単価表!$A$5:$C$5,0),0))))</f>
        <v/>
      </c>
      <c r="T148" s="493" t="str">
        <f t="shared" si="34"/>
        <v/>
      </c>
      <c r="U148" s="497" t="str">
        <f t="shared" si="28"/>
        <v/>
      </c>
      <c r="V148" s="493" t="str">
        <f>IF($U148="","",IF(OR($M148="",$O148=""),"",VLOOKUP($O148,単価表!$A$5:$C$11,MATCH($M148,単価表!$A$5:$C$5,0),0)/2))</f>
        <v/>
      </c>
      <c r="W148" s="493" t="str">
        <f t="shared" si="35"/>
        <v/>
      </c>
      <c r="X148" s="481"/>
      <c r="Y148" s="494"/>
      <c r="Z148" s="479"/>
      <c r="AA148" s="493" t="str">
        <f t="shared" si="36"/>
        <v/>
      </c>
      <c r="AB148" s="493" t="str">
        <f t="shared" si="37"/>
        <v/>
      </c>
      <c r="AC148" s="495"/>
      <c r="AD148" s="479"/>
      <c r="AE148" s="493" t="str">
        <f t="shared" si="38"/>
        <v/>
      </c>
      <c r="AF148" s="493"/>
      <c r="AG148" s="493" t="str">
        <f t="shared" si="39"/>
        <v/>
      </c>
      <c r="AH148" s="497" t="str">
        <f t="shared" si="29"/>
        <v/>
      </c>
      <c r="AI148" s="493" t="str">
        <f>IF($AH148="","",IF(OR($O148="",$M148=""),"",IF($P148="サブ",VLOOKUP($O148,単価表!$A$34:$C$38,MATCH($M148,単価表!$A$34:$C$34,0),0)/2,VLOOKUP($O148,単価表!$A$34:$C$38,MATCH($M148,単価表!$A$34:$C$34,0),0))))</f>
        <v/>
      </c>
      <c r="AJ148" s="493" t="str">
        <f t="shared" si="30"/>
        <v/>
      </c>
      <c r="AK148" s="497" t="str">
        <f t="shared" si="31"/>
        <v/>
      </c>
      <c r="AL148" s="493" t="str">
        <f>IF($AK148="","",IF(OR($O148="",$M148=""),"",VLOOKUP($O148,単価表!$A$34:$C$38,MATCH($M148,単価表!$A$34:$C$34,0),0)/2))</f>
        <v/>
      </c>
      <c r="AM148" s="493" t="str">
        <f t="shared" si="32"/>
        <v/>
      </c>
      <c r="AN148" s="489"/>
      <c r="AO148" s="489"/>
    </row>
    <row r="149" spans="4:41" ht="27.75" customHeight="1">
      <c r="D149" s="689"/>
      <c r="E149" s="476"/>
      <c r="F149" s="477" t="s">
        <v>258</v>
      </c>
      <c r="G149" s="478"/>
      <c r="H149" s="479"/>
      <c r="I149" s="818"/>
      <c r="J149" s="818"/>
      <c r="K149" s="489"/>
      <c r="L149" s="489"/>
      <c r="M149" s="480"/>
      <c r="N149" s="481"/>
      <c r="O149" s="490"/>
      <c r="P149" s="490"/>
      <c r="Q149" s="491"/>
      <c r="R149" s="492" t="str">
        <f t="shared" si="33"/>
        <v/>
      </c>
      <c r="S149" s="493" t="str">
        <f>IF($R149="","",IF(OR($O149="",$M149=""),"",IF($P149="サブ",VLOOKUP($O149,単価表!$A$5:$C$14,MATCH($M149,単価表!$A$5:$C$5,0),0)/2,VLOOKUP($O149,単価表!$A$5:$C$14,MATCH($M149,単価表!$A$5:$C$5,0),0))))</f>
        <v/>
      </c>
      <c r="T149" s="493" t="str">
        <f t="shared" si="34"/>
        <v/>
      </c>
      <c r="U149" s="492" t="str">
        <f t="shared" si="28"/>
        <v/>
      </c>
      <c r="V149" s="493" t="str">
        <f>IF($U149="","",IF(OR($M149="",$O149=""),"",VLOOKUP($O149,単価表!$A$5:$C$11,MATCH($M149,単価表!$A$5:$C$5,0),0)/2))</f>
        <v/>
      </c>
      <c r="W149" s="493" t="str">
        <f t="shared" si="35"/>
        <v/>
      </c>
      <c r="X149" s="481"/>
      <c r="Y149" s="494"/>
      <c r="Z149" s="480"/>
      <c r="AA149" s="493" t="str">
        <f t="shared" si="36"/>
        <v/>
      </c>
      <c r="AB149" s="493" t="str">
        <f t="shared" si="37"/>
        <v/>
      </c>
      <c r="AC149" s="495"/>
      <c r="AD149" s="479"/>
      <c r="AE149" s="493" t="str">
        <f t="shared" si="38"/>
        <v/>
      </c>
      <c r="AF149" s="493"/>
      <c r="AG149" s="493" t="str">
        <f t="shared" si="39"/>
        <v/>
      </c>
      <c r="AH149" s="492" t="str">
        <f t="shared" si="29"/>
        <v/>
      </c>
      <c r="AI149" s="493" t="str">
        <f>IF($AH149="","",IF(OR($O149="",$M149=""),"",IF($P149="サブ",VLOOKUP($O149,単価表!$A$34:$C$38,MATCH($M149,単価表!$A$34:$C$34,0),0)/2,VLOOKUP($O149,単価表!$A$34:$C$38,MATCH($M149,単価表!$A$34:$C$34,0),0))))</f>
        <v/>
      </c>
      <c r="AJ149" s="493" t="str">
        <f t="shared" si="30"/>
        <v/>
      </c>
      <c r="AK149" s="492" t="str">
        <f t="shared" si="31"/>
        <v/>
      </c>
      <c r="AL149" s="493" t="str">
        <f>IF($AK149="","",IF(OR($O149="",$M149=""),"",VLOOKUP($O149,単価表!$A$34:$C$38,MATCH($M149,単価表!$A$34:$C$34,0),0)/2))</f>
        <v/>
      </c>
      <c r="AM149" s="493" t="str">
        <f t="shared" si="32"/>
        <v/>
      </c>
      <c r="AN149" s="489"/>
      <c r="AO149" s="489"/>
    </row>
    <row r="150" spans="4:41" ht="27.75" customHeight="1">
      <c r="D150" s="689"/>
      <c r="E150" s="476"/>
      <c r="F150" s="477" t="s">
        <v>258</v>
      </c>
      <c r="G150" s="478"/>
      <c r="H150" s="479"/>
      <c r="I150" s="818"/>
      <c r="J150" s="818"/>
      <c r="K150" s="489"/>
      <c r="L150" s="489"/>
      <c r="M150" s="479"/>
      <c r="N150" s="481"/>
      <c r="O150" s="490"/>
      <c r="P150" s="490"/>
      <c r="Q150" s="491"/>
      <c r="R150" s="497" t="str">
        <f t="shared" si="33"/>
        <v/>
      </c>
      <c r="S150" s="493" t="str">
        <f>IF($R150="","",IF(OR($O150="",$M150=""),"",IF($P150="サブ",VLOOKUP($O150,単価表!$A$5:$C$14,MATCH($M150,単価表!$A$5:$C$5,0),0)/2,VLOOKUP($O150,単価表!$A$5:$C$14,MATCH($M150,単価表!$A$5:$C$5,0),0))))</f>
        <v/>
      </c>
      <c r="T150" s="493" t="str">
        <f t="shared" si="34"/>
        <v/>
      </c>
      <c r="U150" s="497" t="str">
        <f t="shared" si="28"/>
        <v/>
      </c>
      <c r="V150" s="493" t="str">
        <f>IF($U150="","",IF(OR($M150="",$O150=""),"",VLOOKUP($O150,単価表!$A$5:$C$11,MATCH($M150,単価表!$A$5:$C$5,0),0)/2))</f>
        <v/>
      </c>
      <c r="W150" s="493" t="str">
        <f t="shared" si="35"/>
        <v/>
      </c>
      <c r="X150" s="481"/>
      <c r="Y150" s="494"/>
      <c r="Z150" s="479"/>
      <c r="AA150" s="493" t="str">
        <f t="shared" si="36"/>
        <v/>
      </c>
      <c r="AB150" s="493" t="str">
        <f t="shared" si="37"/>
        <v/>
      </c>
      <c r="AC150" s="495"/>
      <c r="AD150" s="479"/>
      <c r="AE150" s="493" t="str">
        <f t="shared" si="38"/>
        <v/>
      </c>
      <c r="AF150" s="493"/>
      <c r="AG150" s="493" t="str">
        <f t="shared" si="39"/>
        <v/>
      </c>
      <c r="AH150" s="497" t="str">
        <f t="shared" si="29"/>
        <v/>
      </c>
      <c r="AI150" s="493" t="str">
        <f>IF($AH150="","",IF(OR($O150="",$M150=""),"",IF($P150="サブ",VLOOKUP($O150,単価表!$A$34:$C$38,MATCH($M150,単価表!$A$34:$C$34,0),0)/2,VLOOKUP($O150,単価表!$A$34:$C$38,MATCH($M150,単価表!$A$34:$C$34,0),0))))</f>
        <v/>
      </c>
      <c r="AJ150" s="493" t="str">
        <f t="shared" si="30"/>
        <v/>
      </c>
      <c r="AK150" s="497" t="str">
        <f t="shared" si="31"/>
        <v/>
      </c>
      <c r="AL150" s="493" t="str">
        <f>IF($AK150="","",IF(OR($O150="",$M150=""),"",VLOOKUP($O150,単価表!$A$34:$C$38,MATCH($M150,単価表!$A$34:$C$34,0),0)/2))</f>
        <v/>
      </c>
      <c r="AM150" s="493" t="str">
        <f t="shared" si="32"/>
        <v/>
      </c>
      <c r="AN150" s="489"/>
      <c r="AO150" s="489"/>
    </row>
    <row r="151" spans="4:41" ht="27.75" customHeight="1">
      <c r="D151" s="689"/>
      <c r="E151" s="476"/>
      <c r="F151" s="477" t="s">
        <v>258</v>
      </c>
      <c r="G151" s="478"/>
      <c r="H151" s="479"/>
      <c r="I151" s="818"/>
      <c r="J151" s="818"/>
      <c r="K151" s="489"/>
      <c r="L151" s="489"/>
      <c r="M151" s="480"/>
      <c r="N151" s="481"/>
      <c r="O151" s="490"/>
      <c r="P151" s="490"/>
      <c r="Q151" s="491"/>
      <c r="R151" s="492" t="str">
        <f t="shared" si="33"/>
        <v/>
      </c>
      <c r="S151" s="493" t="str">
        <f>IF($R151="","",IF(OR($O151="",$M151=""),"",IF($P151="サブ",VLOOKUP($O151,単価表!$A$5:$C$14,MATCH($M151,単価表!$A$5:$C$5,0),0)/2,VLOOKUP($O151,単価表!$A$5:$C$14,MATCH($M151,単価表!$A$5:$C$5,0),0))))</f>
        <v/>
      </c>
      <c r="T151" s="493" t="str">
        <f t="shared" si="34"/>
        <v/>
      </c>
      <c r="U151" s="492" t="str">
        <f t="shared" si="28"/>
        <v/>
      </c>
      <c r="V151" s="493" t="str">
        <f>IF($U151="","",IF(OR($M151="",$O151=""),"",VLOOKUP($O151,単価表!$A$5:$C$11,MATCH($M151,単価表!$A$5:$C$5,0),0)/2))</f>
        <v/>
      </c>
      <c r="W151" s="493" t="str">
        <f t="shared" si="35"/>
        <v/>
      </c>
      <c r="X151" s="481"/>
      <c r="Y151" s="494"/>
      <c r="Z151" s="480"/>
      <c r="AA151" s="493" t="str">
        <f t="shared" si="36"/>
        <v/>
      </c>
      <c r="AB151" s="493" t="str">
        <f t="shared" si="37"/>
        <v/>
      </c>
      <c r="AC151" s="495"/>
      <c r="AD151" s="479"/>
      <c r="AE151" s="493" t="str">
        <f t="shared" si="38"/>
        <v/>
      </c>
      <c r="AF151" s="493"/>
      <c r="AG151" s="493" t="str">
        <f t="shared" si="39"/>
        <v/>
      </c>
      <c r="AH151" s="492" t="str">
        <f t="shared" si="29"/>
        <v/>
      </c>
      <c r="AI151" s="493" t="str">
        <f>IF($AH151="","",IF(OR($O151="",$M151=""),"",IF($P151="サブ",VLOOKUP($O151,単価表!$A$34:$C$38,MATCH($M151,単価表!$A$34:$C$34,0),0)/2,VLOOKUP($O151,単価表!$A$34:$C$38,MATCH($M151,単価表!$A$34:$C$34,0),0))))</f>
        <v/>
      </c>
      <c r="AJ151" s="493" t="str">
        <f t="shared" si="30"/>
        <v/>
      </c>
      <c r="AK151" s="492" t="str">
        <f t="shared" si="31"/>
        <v/>
      </c>
      <c r="AL151" s="493" t="str">
        <f>IF($AK151="","",IF(OR($O151="",$M151=""),"",VLOOKUP($O151,単価表!$A$34:$C$38,MATCH($M151,単価表!$A$34:$C$34,0),0)/2))</f>
        <v/>
      </c>
      <c r="AM151" s="493" t="str">
        <f t="shared" si="32"/>
        <v/>
      </c>
      <c r="AN151" s="489"/>
      <c r="AO151" s="489"/>
    </row>
    <row r="152" spans="4:41" ht="27.75" customHeight="1">
      <c r="D152" s="689"/>
      <c r="E152" s="476"/>
      <c r="F152" s="477" t="s">
        <v>258</v>
      </c>
      <c r="G152" s="478"/>
      <c r="H152" s="479"/>
      <c r="I152" s="818"/>
      <c r="J152" s="818"/>
      <c r="K152" s="489"/>
      <c r="L152" s="489"/>
      <c r="M152" s="479"/>
      <c r="N152" s="481"/>
      <c r="O152" s="490"/>
      <c r="P152" s="490"/>
      <c r="Q152" s="491"/>
      <c r="R152" s="497" t="str">
        <f t="shared" si="33"/>
        <v/>
      </c>
      <c r="S152" s="493" t="str">
        <f>IF($R152="","",IF(OR($O152="",$M152=""),"",IF($P152="サブ",VLOOKUP($O152,単価表!$A$5:$C$14,MATCH($M152,単価表!$A$5:$C$5,0),0)/2,VLOOKUP($O152,単価表!$A$5:$C$14,MATCH($M152,単価表!$A$5:$C$5,0),0))))</f>
        <v/>
      </c>
      <c r="T152" s="493" t="str">
        <f t="shared" si="34"/>
        <v/>
      </c>
      <c r="U152" s="497" t="str">
        <f t="shared" si="28"/>
        <v/>
      </c>
      <c r="V152" s="493" t="str">
        <f>IF($U152="","",IF(OR($M152="",$O152=""),"",VLOOKUP($O152,単価表!$A$5:$C$11,MATCH($M152,単価表!$A$5:$C$5,0),0)/2))</f>
        <v/>
      </c>
      <c r="W152" s="493" t="str">
        <f t="shared" si="35"/>
        <v/>
      </c>
      <c r="X152" s="481"/>
      <c r="Y152" s="494"/>
      <c r="Z152" s="479"/>
      <c r="AA152" s="493" t="str">
        <f t="shared" si="36"/>
        <v/>
      </c>
      <c r="AB152" s="493" t="str">
        <f t="shared" si="37"/>
        <v/>
      </c>
      <c r="AC152" s="495"/>
      <c r="AD152" s="479"/>
      <c r="AE152" s="493" t="str">
        <f t="shared" si="38"/>
        <v/>
      </c>
      <c r="AF152" s="493"/>
      <c r="AG152" s="493" t="str">
        <f t="shared" si="39"/>
        <v/>
      </c>
      <c r="AH152" s="497" t="str">
        <f t="shared" si="29"/>
        <v/>
      </c>
      <c r="AI152" s="493" t="str">
        <f>IF($AH152="","",IF(OR($O152="",$M152=""),"",IF($P152="サブ",VLOOKUP($O152,単価表!$A$34:$C$38,MATCH($M152,単価表!$A$34:$C$34,0),0)/2,VLOOKUP($O152,単価表!$A$34:$C$38,MATCH($M152,単価表!$A$34:$C$34,0),0))))</f>
        <v/>
      </c>
      <c r="AJ152" s="493" t="str">
        <f t="shared" si="30"/>
        <v/>
      </c>
      <c r="AK152" s="497" t="str">
        <f t="shared" si="31"/>
        <v/>
      </c>
      <c r="AL152" s="493" t="str">
        <f>IF($AK152="","",IF(OR($O152="",$M152=""),"",VLOOKUP($O152,単価表!$A$34:$C$38,MATCH($M152,単価表!$A$34:$C$34,0),0)/2))</f>
        <v/>
      </c>
      <c r="AM152" s="493" t="str">
        <f t="shared" si="32"/>
        <v/>
      </c>
      <c r="AN152" s="489"/>
      <c r="AO152" s="489"/>
    </row>
    <row r="153" spans="4:41" ht="27.75" customHeight="1">
      <c r="D153" s="689"/>
      <c r="E153" s="476"/>
      <c r="F153" s="477" t="s">
        <v>258</v>
      </c>
      <c r="G153" s="478"/>
      <c r="H153" s="479"/>
      <c r="I153" s="818"/>
      <c r="J153" s="818"/>
      <c r="K153" s="489"/>
      <c r="L153" s="489"/>
      <c r="M153" s="480"/>
      <c r="N153" s="481"/>
      <c r="O153" s="490"/>
      <c r="P153" s="490"/>
      <c r="Q153" s="491"/>
      <c r="R153" s="492" t="str">
        <f t="shared" si="33"/>
        <v/>
      </c>
      <c r="S153" s="493" t="str">
        <f>IF($R153="","",IF(OR($O153="",$M153=""),"",IF($P153="サブ",VLOOKUP($O153,単価表!$A$5:$C$14,MATCH($M153,単価表!$A$5:$C$5,0),0)/2,VLOOKUP($O153,単価表!$A$5:$C$14,MATCH($M153,単価表!$A$5:$C$5,0),0))))</f>
        <v/>
      </c>
      <c r="T153" s="493" t="str">
        <f t="shared" si="34"/>
        <v/>
      </c>
      <c r="U153" s="492" t="str">
        <f t="shared" si="28"/>
        <v/>
      </c>
      <c r="V153" s="493" t="str">
        <f>IF($U153="","",IF(OR($M153="",$O153=""),"",VLOOKUP($O153,単価表!$A$5:$C$11,MATCH($M153,単価表!$A$5:$C$5,0),0)/2))</f>
        <v/>
      </c>
      <c r="W153" s="493" t="str">
        <f t="shared" si="35"/>
        <v/>
      </c>
      <c r="X153" s="481"/>
      <c r="Y153" s="494"/>
      <c r="Z153" s="480"/>
      <c r="AA153" s="493" t="str">
        <f t="shared" si="36"/>
        <v/>
      </c>
      <c r="AB153" s="493" t="str">
        <f t="shared" si="37"/>
        <v/>
      </c>
      <c r="AC153" s="495"/>
      <c r="AD153" s="479"/>
      <c r="AE153" s="493" t="str">
        <f t="shared" si="38"/>
        <v/>
      </c>
      <c r="AF153" s="493"/>
      <c r="AG153" s="493" t="str">
        <f t="shared" si="39"/>
        <v/>
      </c>
      <c r="AH153" s="492" t="str">
        <f t="shared" si="29"/>
        <v/>
      </c>
      <c r="AI153" s="493" t="str">
        <f>IF($AH153="","",IF(OR($O153="",$M153=""),"",IF($P153="サブ",VLOOKUP($O153,単価表!$A$34:$C$38,MATCH($M153,単価表!$A$34:$C$34,0),0)/2,VLOOKUP($O153,単価表!$A$34:$C$38,MATCH($M153,単価表!$A$34:$C$34,0),0))))</f>
        <v/>
      </c>
      <c r="AJ153" s="493" t="str">
        <f t="shared" si="30"/>
        <v/>
      </c>
      <c r="AK153" s="492" t="str">
        <f t="shared" si="31"/>
        <v/>
      </c>
      <c r="AL153" s="493" t="str">
        <f>IF($AK153="","",IF(OR($O153="",$M153=""),"",VLOOKUP($O153,単価表!$A$34:$C$38,MATCH($M153,単価表!$A$34:$C$34,0),0)/2))</f>
        <v/>
      </c>
      <c r="AM153" s="493" t="str">
        <f t="shared" si="32"/>
        <v/>
      </c>
      <c r="AN153" s="489"/>
      <c r="AO153" s="489"/>
    </row>
    <row r="154" spans="4:41" ht="27.75" customHeight="1">
      <c r="D154" s="689"/>
      <c r="E154" s="476"/>
      <c r="F154" s="477" t="s">
        <v>258</v>
      </c>
      <c r="G154" s="478"/>
      <c r="H154" s="479"/>
      <c r="I154" s="818"/>
      <c r="J154" s="818"/>
      <c r="K154" s="489"/>
      <c r="L154" s="489"/>
      <c r="M154" s="479"/>
      <c r="N154" s="481"/>
      <c r="O154" s="490"/>
      <c r="P154" s="490"/>
      <c r="Q154" s="491"/>
      <c r="R154" s="497" t="str">
        <f t="shared" si="33"/>
        <v/>
      </c>
      <c r="S154" s="493" t="str">
        <f>IF($R154="","",IF(OR($O154="",$M154=""),"",IF($P154="サブ",VLOOKUP($O154,単価表!$A$5:$C$14,MATCH($M154,単価表!$A$5:$C$5,0),0)/2,VLOOKUP($O154,単価表!$A$5:$C$14,MATCH($M154,単価表!$A$5:$C$5,0),0))))</f>
        <v/>
      </c>
      <c r="T154" s="493" t="str">
        <f t="shared" si="34"/>
        <v/>
      </c>
      <c r="U154" s="497" t="str">
        <f t="shared" si="28"/>
        <v/>
      </c>
      <c r="V154" s="493" t="str">
        <f>IF($U154="","",IF(OR($M154="",$O154=""),"",VLOOKUP($O154,単価表!$A$5:$C$11,MATCH($M154,単価表!$A$5:$C$5,0),0)/2))</f>
        <v/>
      </c>
      <c r="W154" s="493" t="str">
        <f t="shared" si="35"/>
        <v/>
      </c>
      <c r="X154" s="481"/>
      <c r="Y154" s="494"/>
      <c r="Z154" s="479"/>
      <c r="AA154" s="493" t="str">
        <f t="shared" si="36"/>
        <v/>
      </c>
      <c r="AB154" s="493" t="str">
        <f t="shared" si="37"/>
        <v/>
      </c>
      <c r="AC154" s="495"/>
      <c r="AD154" s="479"/>
      <c r="AE154" s="493" t="str">
        <f t="shared" si="38"/>
        <v/>
      </c>
      <c r="AF154" s="493"/>
      <c r="AG154" s="493" t="str">
        <f t="shared" si="39"/>
        <v/>
      </c>
      <c r="AH154" s="497" t="str">
        <f t="shared" si="29"/>
        <v/>
      </c>
      <c r="AI154" s="493" t="str">
        <f>IF($AH154="","",IF(OR($O154="",$M154=""),"",IF($P154="サブ",VLOOKUP($O154,単価表!$A$34:$C$38,MATCH($M154,単価表!$A$34:$C$34,0),0)/2,VLOOKUP($O154,単価表!$A$34:$C$38,MATCH($M154,単価表!$A$34:$C$34,0),0))))</f>
        <v/>
      </c>
      <c r="AJ154" s="493" t="str">
        <f t="shared" si="30"/>
        <v/>
      </c>
      <c r="AK154" s="497" t="str">
        <f t="shared" si="31"/>
        <v/>
      </c>
      <c r="AL154" s="493" t="str">
        <f>IF($AK154="","",IF(OR($O154="",$M154=""),"",VLOOKUP($O154,単価表!$A$34:$C$38,MATCH($M154,単価表!$A$34:$C$34,0),0)/2))</f>
        <v/>
      </c>
      <c r="AM154" s="493" t="str">
        <f t="shared" si="32"/>
        <v/>
      </c>
      <c r="AN154" s="489"/>
      <c r="AO154" s="489"/>
    </row>
    <row r="155" spans="4:41" ht="27.75" customHeight="1">
      <c r="D155" s="689"/>
      <c r="E155" s="476"/>
      <c r="F155" s="477" t="s">
        <v>258</v>
      </c>
      <c r="G155" s="478"/>
      <c r="H155" s="479"/>
      <c r="I155" s="818"/>
      <c r="J155" s="818"/>
      <c r="K155" s="489"/>
      <c r="L155" s="489"/>
      <c r="M155" s="480"/>
      <c r="N155" s="481"/>
      <c r="O155" s="490"/>
      <c r="P155" s="490"/>
      <c r="Q155" s="491"/>
      <c r="R155" s="492" t="str">
        <f t="shared" si="33"/>
        <v/>
      </c>
      <c r="S155" s="493" t="str">
        <f>IF($R155="","",IF(OR($O155="",$M155=""),"",IF($P155="サブ",VLOOKUP($O155,単価表!$A$5:$C$14,MATCH($M155,単価表!$A$5:$C$5,0),0)/2,VLOOKUP($O155,単価表!$A$5:$C$14,MATCH($M155,単価表!$A$5:$C$5,0),0))))</f>
        <v/>
      </c>
      <c r="T155" s="493" t="str">
        <f t="shared" si="34"/>
        <v/>
      </c>
      <c r="U155" s="492" t="str">
        <f t="shared" si="28"/>
        <v/>
      </c>
      <c r="V155" s="493" t="str">
        <f>IF($U155="","",IF(OR($M155="",$O155=""),"",VLOOKUP($O155,単価表!$A$5:$C$11,MATCH($M155,単価表!$A$5:$C$5,0),0)/2))</f>
        <v/>
      </c>
      <c r="W155" s="493" t="str">
        <f t="shared" si="35"/>
        <v/>
      </c>
      <c r="X155" s="481"/>
      <c r="Y155" s="494"/>
      <c r="Z155" s="480"/>
      <c r="AA155" s="493" t="str">
        <f t="shared" si="36"/>
        <v/>
      </c>
      <c r="AB155" s="493" t="str">
        <f t="shared" si="37"/>
        <v/>
      </c>
      <c r="AC155" s="495"/>
      <c r="AD155" s="479"/>
      <c r="AE155" s="493" t="str">
        <f t="shared" si="38"/>
        <v/>
      </c>
      <c r="AF155" s="493"/>
      <c r="AG155" s="493" t="str">
        <f t="shared" si="39"/>
        <v/>
      </c>
      <c r="AH155" s="492" t="str">
        <f t="shared" si="29"/>
        <v/>
      </c>
      <c r="AI155" s="493" t="str">
        <f>IF($AH155="","",IF(OR($O155="",$M155=""),"",IF($P155="サブ",VLOOKUP($O155,単価表!$A$34:$C$38,MATCH($M155,単価表!$A$34:$C$34,0),0)/2,VLOOKUP($O155,単価表!$A$34:$C$38,MATCH($M155,単価表!$A$34:$C$34,0),0))))</f>
        <v/>
      </c>
      <c r="AJ155" s="493" t="str">
        <f t="shared" si="30"/>
        <v/>
      </c>
      <c r="AK155" s="492" t="str">
        <f t="shared" si="31"/>
        <v/>
      </c>
      <c r="AL155" s="493" t="str">
        <f>IF($AK155="","",IF(OR($O155="",$M155=""),"",VLOOKUP($O155,単価表!$A$34:$C$38,MATCH($M155,単価表!$A$34:$C$34,0),0)/2))</f>
        <v/>
      </c>
      <c r="AM155" s="493" t="str">
        <f t="shared" si="32"/>
        <v/>
      </c>
      <c r="AN155" s="489"/>
      <c r="AO155" s="489"/>
    </row>
    <row r="156" spans="4:41" ht="27.75" customHeight="1">
      <c r="D156" s="689"/>
      <c r="E156" s="476"/>
      <c r="F156" s="477" t="s">
        <v>258</v>
      </c>
      <c r="G156" s="478"/>
      <c r="H156" s="479"/>
      <c r="I156" s="818"/>
      <c r="J156" s="818"/>
      <c r="K156" s="489"/>
      <c r="L156" s="489"/>
      <c r="M156" s="479"/>
      <c r="N156" s="481"/>
      <c r="O156" s="490"/>
      <c r="P156" s="490"/>
      <c r="Q156" s="491"/>
      <c r="R156" s="497" t="str">
        <f t="shared" si="33"/>
        <v/>
      </c>
      <c r="S156" s="493" t="str">
        <f>IF($R156="","",IF(OR($O156="",$M156=""),"",IF($P156="サブ",VLOOKUP($O156,単価表!$A$5:$C$14,MATCH($M156,単価表!$A$5:$C$5,0),0)/2,VLOOKUP($O156,単価表!$A$5:$C$14,MATCH($M156,単価表!$A$5:$C$5,0),0))))</f>
        <v/>
      </c>
      <c r="T156" s="493" t="str">
        <f t="shared" si="34"/>
        <v/>
      </c>
      <c r="U156" s="497" t="str">
        <f t="shared" si="28"/>
        <v/>
      </c>
      <c r="V156" s="493" t="str">
        <f>IF($U156="","",IF(OR($M156="",$O156=""),"",VLOOKUP($O156,単価表!$A$5:$C$11,MATCH($M156,単価表!$A$5:$C$5,0),0)/2))</f>
        <v/>
      </c>
      <c r="W156" s="493" t="str">
        <f t="shared" si="35"/>
        <v/>
      </c>
      <c r="X156" s="481"/>
      <c r="Y156" s="494"/>
      <c r="Z156" s="479"/>
      <c r="AA156" s="493" t="str">
        <f t="shared" si="36"/>
        <v/>
      </c>
      <c r="AB156" s="493" t="str">
        <f t="shared" si="37"/>
        <v/>
      </c>
      <c r="AC156" s="495"/>
      <c r="AD156" s="479"/>
      <c r="AE156" s="493" t="str">
        <f t="shared" si="38"/>
        <v/>
      </c>
      <c r="AF156" s="493"/>
      <c r="AG156" s="493" t="str">
        <f t="shared" si="39"/>
        <v/>
      </c>
      <c r="AH156" s="497" t="str">
        <f t="shared" si="29"/>
        <v/>
      </c>
      <c r="AI156" s="493" t="str">
        <f>IF($AH156="","",IF(OR($O156="",$M156=""),"",IF($P156="サブ",VLOOKUP($O156,単価表!$A$34:$C$38,MATCH($M156,単価表!$A$34:$C$34,0),0)/2,VLOOKUP($O156,単価表!$A$34:$C$38,MATCH($M156,単価表!$A$34:$C$34,0),0))))</f>
        <v/>
      </c>
      <c r="AJ156" s="493" t="str">
        <f t="shared" si="30"/>
        <v/>
      </c>
      <c r="AK156" s="497" t="str">
        <f t="shared" si="31"/>
        <v/>
      </c>
      <c r="AL156" s="493" t="str">
        <f>IF($AK156="","",IF(OR($O156="",$M156=""),"",VLOOKUP($O156,単価表!$A$34:$C$38,MATCH($M156,単価表!$A$34:$C$34,0),0)/2))</f>
        <v/>
      </c>
      <c r="AM156" s="493" t="str">
        <f t="shared" si="32"/>
        <v/>
      </c>
      <c r="AN156" s="489"/>
      <c r="AO156" s="489"/>
    </row>
    <row r="157" spans="4:41" ht="27.75" customHeight="1">
      <c r="D157" s="689"/>
      <c r="E157" s="476"/>
      <c r="F157" s="477" t="s">
        <v>258</v>
      </c>
      <c r="G157" s="478"/>
      <c r="H157" s="479"/>
      <c r="I157" s="818"/>
      <c r="J157" s="818"/>
      <c r="K157" s="489"/>
      <c r="L157" s="489"/>
      <c r="M157" s="480"/>
      <c r="N157" s="481"/>
      <c r="O157" s="490"/>
      <c r="P157" s="490"/>
      <c r="Q157" s="491"/>
      <c r="R157" s="492" t="str">
        <f t="shared" si="33"/>
        <v/>
      </c>
      <c r="S157" s="493" t="str">
        <f>IF($R157="","",IF(OR($O157="",$M157=""),"",IF($P157="サブ",VLOOKUP($O157,単価表!$A$5:$C$14,MATCH($M157,単価表!$A$5:$C$5,0),0)/2,VLOOKUP($O157,単価表!$A$5:$C$14,MATCH($M157,単価表!$A$5:$C$5,0),0))))</f>
        <v/>
      </c>
      <c r="T157" s="493" t="str">
        <f t="shared" si="34"/>
        <v/>
      </c>
      <c r="U157" s="492" t="str">
        <f t="shared" si="28"/>
        <v/>
      </c>
      <c r="V157" s="493" t="str">
        <f>IF($U157="","",IF(OR($M157="",$O157=""),"",VLOOKUP($O157,単価表!$A$5:$C$11,MATCH($M157,単価表!$A$5:$C$5,0),0)/2))</f>
        <v/>
      </c>
      <c r="W157" s="493" t="str">
        <f t="shared" si="35"/>
        <v/>
      </c>
      <c r="X157" s="481"/>
      <c r="Y157" s="494"/>
      <c r="Z157" s="480"/>
      <c r="AA157" s="493" t="str">
        <f t="shared" si="36"/>
        <v/>
      </c>
      <c r="AB157" s="493" t="str">
        <f t="shared" si="37"/>
        <v/>
      </c>
      <c r="AC157" s="495"/>
      <c r="AD157" s="479"/>
      <c r="AE157" s="493" t="str">
        <f t="shared" si="38"/>
        <v/>
      </c>
      <c r="AF157" s="493"/>
      <c r="AG157" s="493" t="str">
        <f t="shared" si="39"/>
        <v/>
      </c>
      <c r="AH157" s="492" t="str">
        <f t="shared" si="29"/>
        <v/>
      </c>
      <c r="AI157" s="493" t="str">
        <f>IF($AH157="","",IF(OR($O157="",$M157=""),"",IF($P157="サブ",VLOOKUP($O157,単価表!$A$34:$C$38,MATCH($M157,単価表!$A$34:$C$34,0),0)/2,VLOOKUP($O157,単価表!$A$34:$C$38,MATCH($M157,単価表!$A$34:$C$34,0),0))))</f>
        <v/>
      </c>
      <c r="AJ157" s="493" t="str">
        <f t="shared" si="30"/>
        <v/>
      </c>
      <c r="AK157" s="492" t="str">
        <f t="shared" si="31"/>
        <v/>
      </c>
      <c r="AL157" s="493" t="str">
        <f>IF($AK157="","",IF(OR($O157="",$M157=""),"",VLOOKUP($O157,単価表!$A$34:$C$38,MATCH($M157,単価表!$A$34:$C$34,0),0)/2))</f>
        <v/>
      </c>
      <c r="AM157" s="493" t="str">
        <f t="shared" si="32"/>
        <v/>
      </c>
      <c r="AN157" s="489"/>
      <c r="AO157" s="489"/>
    </row>
    <row r="158" spans="4:41" ht="27.75" customHeight="1">
      <c r="D158" s="689"/>
      <c r="E158" s="476"/>
      <c r="F158" s="477" t="s">
        <v>258</v>
      </c>
      <c r="G158" s="478"/>
      <c r="H158" s="479"/>
      <c r="I158" s="818"/>
      <c r="J158" s="818"/>
      <c r="K158" s="489"/>
      <c r="L158" s="489"/>
      <c r="M158" s="479"/>
      <c r="N158" s="481"/>
      <c r="O158" s="490"/>
      <c r="P158" s="490"/>
      <c r="Q158" s="491"/>
      <c r="R158" s="497" t="str">
        <f t="shared" si="33"/>
        <v/>
      </c>
      <c r="S158" s="493" t="str">
        <f>IF($R158="","",IF(OR($O158="",$M158=""),"",IF($P158="サブ",VLOOKUP($O158,単価表!$A$5:$C$14,MATCH($M158,単価表!$A$5:$C$5,0),0)/2,VLOOKUP($O158,単価表!$A$5:$C$14,MATCH($M158,単価表!$A$5:$C$5,0),0))))</f>
        <v/>
      </c>
      <c r="T158" s="493" t="str">
        <f t="shared" si="34"/>
        <v/>
      </c>
      <c r="U158" s="497" t="str">
        <f t="shared" si="28"/>
        <v/>
      </c>
      <c r="V158" s="493" t="str">
        <f>IF($U158="","",IF(OR($M158="",$O158=""),"",VLOOKUP($O158,単価表!$A$5:$C$11,MATCH($M158,単価表!$A$5:$C$5,0),0)/2))</f>
        <v/>
      </c>
      <c r="W158" s="493" t="str">
        <f t="shared" si="35"/>
        <v/>
      </c>
      <c r="X158" s="481"/>
      <c r="Y158" s="494"/>
      <c r="Z158" s="479"/>
      <c r="AA158" s="493" t="str">
        <f t="shared" si="36"/>
        <v/>
      </c>
      <c r="AB158" s="493" t="str">
        <f t="shared" si="37"/>
        <v/>
      </c>
      <c r="AC158" s="495"/>
      <c r="AD158" s="479"/>
      <c r="AE158" s="493" t="str">
        <f t="shared" si="38"/>
        <v/>
      </c>
      <c r="AF158" s="493"/>
      <c r="AG158" s="493" t="str">
        <f t="shared" si="39"/>
        <v/>
      </c>
      <c r="AH158" s="497" t="str">
        <f t="shared" si="29"/>
        <v/>
      </c>
      <c r="AI158" s="493" t="str">
        <f>IF($AH158="","",IF(OR($O158="",$M158=""),"",IF($P158="サブ",VLOOKUP($O158,単価表!$A$34:$C$38,MATCH($M158,単価表!$A$34:$C$34,0),0)/2,VLOOKUP($O158,単価表!$A$34:$C$38,MATCH($M158,単価表!$A$34:$C$34,0),0))))</f>
        <v/>
      </c>
      <c r="AJ158" s="493" t="str">
        <f t="shared" si="30"/>
        <v/>
      </c>
      <c r="AK158" s="497" t="str">
        <f t="shared" si="31"/>
        <v/>
      </c>
      <c r="AL158" s="493" t="str">
        <f>IF($AK158="","",IF(OR($O158="",$M158=""),"",VLOOKUP($O158,単価表!$A$34:$C$38,MATCH($M158,単価表!$A$34:$C$34,0),0)/2))</f>
        <v/>
      </c>
      <c r="AM158" s="493" t="str">
        <f t="shared" si="32"/>
        <v/>
      </c>
      <c r="AN158" s="489"/>
      <c r="AO158" s="489"/>
    </row>
    <row r="159" spans="4:41" ht="27.75" customHeight="1">
      <c r="D159" s="689"/>
      <c r="E159" s="476"/>
      <c r="F159" s="477" t="s">
        <v>258</v>
      </c>
      <c r="G159" s="478"/>
      <c r="H159" s="479"/>
      <c r="I159" s="818"/>
      <c r="J159" s="818"/>
      <c r="K159" s="489"/>
      <c r="L159" s="489"/>
      <c r="M159" s="480"/>
      <c r="N159" s="481"/>
      <c r="O159" s="490"/>
      <c r="P159" s="490"/>
      <c r="Q159" s="491"/>
      <c r="R159" s="492" t="str">
        <f t="shared" si="33"/>
        <v/>
      </c>
      <c r="S159" s="493" t="str">
        <f>IF($R159="","",IF(OR($O159="",$M159=""),"",IF($P159="サブ",VLOOKUP($O159,単価表!$A$5:$C$14,MATCH($M159,単価表!$A$5:$C$5,0),0)/2,VLOOKUP($O159,単価表!$A$5:$C$14,MATCH($M159,単価表!$A$5:$C$5,0),0))))</f>
        <v/>
      </c>
      <c r="T159" s="493" t="str">
        <f t="shared" si="34"/>
        <v/>
      </c>
      <c r="U159" s="492" t="str">
        <f t="shared" si="28"/>
        <v/>
      </c>
      <c r="V159" s="493" t="str">
        <f>IF($U159="","",IF(OR($M159="",$O159=""),"",VLOOKUP($O159,単価表!$A$5:$C$11,MATCH($M159,単価表!$A$5:$C$5,0),0)/2))</f>
        <v/>
      </c>
      <c r="W159" s="493" t="str">
        <f t="shared" si="35"/>
        <v/>
      </c>
      <c r="X159" s="481"/>
      <c r="Y159" s="494"/>
      <c r="Z159" s="480"/>
      <c r="AA159" s="493" t="str">
        <f t="shared" si="36"/>
        <v/>
      </c>
      <c r="AB159" s="493" t="str">
        <f t="shared" si="37"/>
        <v/>
      </c>
      <c r="AC159" s="495"/>
      <c r="AD159" s="479"/>
      <c r="AE159" s="493" t="str">
        <f t="shared" si="38"/>
        <v/>
      </c>
      <c r="AF159" s="493"/>
      <c r="AG159" s="493" t="str">
        <f t="shared" si="39"/>
        <v/>
      </c>
      <c r="AH159" s="492" t="str">
        <f t="shared" si="29"/>
        <v/>
      </c>
      <c r="AI159" s="493" t="str">
        <f>IF($AH159="","",IF(OR($O159="",$M159=""),"",IF($P159="サブ",VLOOKUP($O159,単価表!$A$34:$C$38,MATCH($M159,単価表!$A$34:$C$34,0),0)/2,VLOOKUP($O159,単価表!$A$34:$C$38,MATCH($M159,単価表!$A$34:$C$34,0),0))))</f>
        <v/>
      </c>
      <c r="AJ159" s="493" t="str">
        <f t="shared" si="30"/>
        <v/>
      </c>
      <c r="AK159" s="492" t="str">
        <f t="shared" si="31"/>
        <v/>
      </c>
      <c r="AL159" s="493" t="str">
        <f>IF($AK159="","",IF(OR($O159="",$M159=""),"",VLOOKUP($O159,単価表!$A$34:$C$38,MATCH($M159,単価表!$A$34:$C$34,0),0)/2))</f>
        <v/>
      </c>
      <c r="AM159" s="493" t="str">
        <f t="shared" si="32"/>
        <v/>
      </c>
      <c r="AN159" s="489"/>
      <c r="AO159" s="489"/>
    </row>
    <row r="160" spans="4:41" ht="27.75" customHeight="1">
      <c r="D160" s="689"/>
      <c r="E160" s="476"/>
      <c r="F160" s="477" t="s">
        <v>258</v>
      </c>
      <c r="G160" s="478"/>
      <c r="H160" s="479"/>
      <c r="I160" s="818"/>
      <c r="J160" s="818"/>
      <c r="K160" s="489"/>
      <c r="L160" s="489"/>
      <c r="M160" s="479"/>
      <c r="N160" s="481"/>
      <c r="O160" s="490"/>
      <c r="P160" s="490"/>
      <c r="Q160" s="491"/>
      <c r="R160" s="497" t="str">
        <f t="shared" si="33"/>
        <v/>
      </c>
      <c r="S160" s="493" t="str">
        <f>IF($R160="","",IF(OR($O160="",$M160=""),"",IF($P160="サブ",VLOOKUP($O160,単価表!$A$5:$C$14,MATCH($M160,単価表!$A$5:$C$5,0),0)/2,VLOOKUP($O160,単価表!$A$5:$C$14,MATCH($M160,単価表!$A$5:$C$5,0),0))))</f>
        <v/>
      </c>
      <c r="T160" s="493" t="str">
        <f t="shared" si="34"/>
        <v/>
      </c>
      <c r="U160" s="497" t="str">
        <f t="shared" si="28"/>
        <v/>
      </c>
      <c r="V160" s="493" t="str">
        <f>IF($U160="","",IF(OR($M160="",$O160=""),"",VLOOKUP($O160,単価表!$A$5:$C$11,MATCH($M160,単価表!$A$5:$C$5,0),0)/2))</f>
        <v/>
      </c>
      <c r="W160" s="493" t="str">
        <f t="shared" si="35"/>
        <v/>
      </c>
      <c r="X160" s="481"/>
      <c r="Y160" s="494"/>
      <c r="Z160" s="479"/>
      <c r="AA160" s="493" t="str">
        <f t="shared" si="36"/>
        <v/>
      </c>
      <c r="AB160" s="493" t="str">
        <f t="shared" si="37"/>
        <v/>
      </c>
      <c r="AC160" s="495"/>
      <c r="AD160" s="479"/>
      <c r="AE160" s="493" t="str">
        <f t="shared" si="38"/>
        <v/>
      </c>
      <c r="AF160" s="493"/>
      <c r="AG160" s="493" t="str">
        <f t="shared" si="39"/>
        <v/>
      </c>
      <c r="AH160" s="497" t="str">
        <f t="shared" si="29"/>
        <v/>
      </c>
      <c r="AI160" s="493" t="str">
        <f>IF($AH160="","",IF(OR($O160="",$M160=""),"",IF($P160="サブ",VLOOKUP($O160,単価表!$A$34:$C$38,MATCH($M160,単価表!$A$34:$C$34,0),0)/2,VLOOKUP($O160,単価表!$A$34:$C$38,MATCH($M160,単価表!$A$34:$C$34,0),0))))</f>
        <v/>
      </c>
      <c r="AJ160" s="493" t="str">
        <f t="shared" si="30"/>
        <v/>
      </c>
      <c r="AK160" s="497" t="str">
        <f t="shared" si="31"/>
        <v/>
      </c>
      <c r="AL160" s="493" t="str">
        <f>IF($AK160="","",IF(OR($O160="",$M160=""),"",VLOOKUP($O160,単価表!$A$34:$C$38,MATCH($M160,単価表!$A$34:$C$34,0),0)/2))</f>
        <v/>
      </c>
      <c r="AM160" s="493" t="str">
        <f t="shared" si="32"/>
        <v/>
      </c>
      <c r="AN160" s="489"/>
      <c r="AO160" s="489"/>
    </row>
    <row r="161" spans="4:41" ht="27.75" customHeight="1">
      <c r="D161" s="689"/>
      <c r="E161" s="476"/>
      <c r="F161" s="477" t="s">
        <v>258</v>
      </c>
      <c r="G161" s="478"/>
      <c r="H161" s="479"/>
      <c r="I161" s="818"/>
      <c r="J161" s="818"/>
      <c r="K161" s="489"/>
      <c r="L161" s="489"/>
      <c r="M161" s="480"/>
      <c r="N161" s="481"/>
      <c r="O161" s="490"/>
      <c r="P161" s="490"/>
      <c r="Q161" s="491"/>
      <c r="R161" s="492" t="str">
        <f t="shared" si="33"/>
        <v/>
      </c>
      <c r="S161" s="493" t="str">
        <f>IF($R161="","",IF(OR($O161="",$M161=""),"",IF($P161="サブ",VLOOKUP($O161,単価表!$A$5:$C$14,MATCH($M161,単価表!$A$5:$C$5,0),0)/2,VLOOKUP($O161,単価表!$A$5:$C$14,MATCH($M161,単価表!$A$5:$C$5,0),0))))</f>
        <v/>
      </c>
      <c r="T161" s="493" t="str">
        <f t="shared" si="34"/>
        <v/>
      </c>
      <c r="U161" s="492" t="str">
        <f t="shared" si="28"/>
        <v/>
      </c>
      <c r="V161" s="493" t="str">
        <f>IF($U161="","",IF(OR($M161="",$O161=""),"",VLOOKUP($O161,単価表!$A$5:$C$11,MATCH($M161,単価表!$A$5:$C$5,0),0)/2))</f>
        <v/>
      </c>
      <c r="W161" s="493" t="str">
        <f t="shared" si="35"/>
        <v/>
      </c>
      <c r="X161" s="481"/>
      <c r="Y161" s="494"/>
      <c r="Z161" s="480"/>
      <c r="AA161" s="493" t="str">
        <f t="shared" si="36"/>
        <v/>
      </c>
      <c r="AB161" s="493" t="str">
        <f t="shared" si="37"/>
        <v/>
      </c>
      <c r="AC161" s="495"/>
      <c r="AD161" s="479"/>
      <c r="AE161" s="493" t="str">
        <f t="shared" si="38"/>
        <v/>
      </c>
      <c r="AF161" s="493"/>
      <c r="AG161" s="493" t="str">
        <f t="shared" si="39"/>
        <v/>
      </c>
      <c r="AH161" s="492" t="str">
        <f t="shared" si="29"/>
        <v/>
      </c>
      <c r="AI161" s="493" t="str">
        <f>IF($AH161="","",IF(OR($O161="",$M161=""),"",IF($P161="サブ",VLOOKUP($O161,単価表!$A$34:$C$38,MATCH($M161,単価表!$A$34:$C$34,0),0)/2,VLOOKUP($O161,単価表!$A$34:$C$38,MATCH($M161,単価表!$A$34:$C$34,0),0))))</f>
        <v/>
      </c>
      <c r="AJ161" s="493" t="str">
        <f t="shared" si="30"/>
        <v/>
      </c>
      <c r="AK161" s="492" t="str">
        <f t="shared" si="31"/>
        <v/>
      </c>
      <c r="AL161" s="493" t="str">
        <f>IF($AK161="","",IF(OR($O161="",$M161=""),"",VLOOKUP($O161,単価表!$A$34:$C$38,MATCH($M161,単価表!$A$34:$C$34,0),0)/2))</f>
        <v/>
      </c>
      <c r="AM161" s="493" t="str">
        <f t="shared" si="32"/>
        <v/>
      </c>
      <c r="AN161" s="489"/>
      <c r="AO161" s="489"/>
    </row>
    <row r="162" spans="4:41" ht="27.75" customHeight="1">
      <c r="D162" s="689"/>
      <c r="E162" s="476"/>
      <c r="F162" s="477" t="s">
        <v>258</v>
      </c>
      <c r="G162" s="478"/>
      <c r="H162" s="479"/>
      <c r="I162" s="818"/>
      <c r="J162" s="818"/>
      <c r="K162" s="489"/>
      <c r="L162" s="489"/>
      <c r="M162" s="479"/>
      <c r="N162" s="481"/>
      <c r="O162" s="490"/>
      <c r="P162" s="490"/>
      <c r="Q162" s="491"/>
      <c r="R162" s="497" t="str">
        <f t="shared" si="33"/>
        <v/>
      </c>
      <c r="S162" s="493" t="str">
        <f>IF($R162="","",IF(OR($O162="",$M162=""),"",IF($P162="サブ",VLOOKUP($O162,単価表!$A$5:$C$14,MATCH($M162,単価表!$A$5:$C$5,0),0)/2,VLOOKUP($O162,単価表!$A$5:$C$14,MATCH($M162,単価表!$A$5:$C$5,0),0))))</f>
        <v/>
      </c>
      <c r="T162" s="493" t="str">
        <f t="shared" si="34"/>
        <v/>
      </c>
      <c r="U162" s="497" t="str">
        <f t="shared" si="28"/>
        <v/>
      </c>
      <c r="V162" s="493" t="str">
        <f>IF($U162="","",IF(OR($M162="",$O162=""),"",VLOOKUP($O162,単価表!$A$5:$C$11,MATCH($M162,単価表!$A$5:$C$5,0),0)/2))</f>
        <v/>
      </c>
      <c r="W162" s="493" t="str">
        <f t="shared" si="35"/>
        <v/>
      </c>
      <c r="X162" s="481"/>
      <c r="Y162" s="494"/>
      <c r="Z162" s="479"/>
      <c r="AA162" s="493" t="str">
        <f t="shared" si="36"/>
        <v/>
      </c>
      <c r="AB162" s="493" t="str">
        <f t="shared" si="37"/>
        <v/>
      </c>
      <c r="AC162" s="495"/>
      <c r="AD162" s="479"/>
      <c r="AE162" s="493" t="str">
        <f t="shared" si="38"/>
        <v/>
      </c>
      <c r="AF162" s="493"/>
      <c r="AG162" s="493" t="str">
        <f t="shared" si="39"/>
        <v/>
      </c>
      <c r="AH162" s="497" t="str">
        <f t="shared" si="29"/>
        <v/>
      </c>
      <c r="AI162" s="493" t="str">
        <f>IF($AH162="","",IF(OR($O162="",$M162=""),"",IF($P162="サブ",VLOOKUP($O162,単価表!$A$34:$C$38,MATCH($M162,単価表!$A$34:$C$34,0),0)/2,VLOOKUP($O162,単価表!$A$34:$C$38,MATCH($M162,単価表!$A$34:$C$34,0),0))))</f>
        <v/>
      </c>
      <c r="AJ162" s="493" t="str">
        <f t="shared" si="30"/>
        <v/>
      </c>
      <c r="AK162" s="497" t="str">
        <f t="shared" si="31"/>
        <v/>
      </c>
      <c r="AL162" s="493" t="str">
        <f>IF($AK162="","",IF(OR($O162="",$M162=""),"",VLOOKUP($O162,単価表!$A$34:$C$38,MATCH($M162,単価表!$A$34:$C$34,0),0)/2))</f>
        <v/>
      </c>
      <c r="AM162" s="493" t="str">
        <f t="shared" si="32"/>
        <v/>
      </c>
      <c r="AN162" s="489"/>
      <c r="AO162" s="489"/>
    </row>
    <row r="163" spans="4:41" ht="27.75" customHeight="1">
      <c r="D163" s="689"/>
      <c r="E163" s="476"/>
      <c r="F163" s="477" t="s">
        <v>258</v>
      </c>
      <c r="G163" s="478"/>
      <c r="H163" s="479"/>
      <c r="I163" s="818"/>
      <c r="J163" s="818"/>
      <c r="K163" s="489"/>
      <c r="L163" s="489"/>
      <c r="M163" s="480"/>
      <c r="N163" s="481"/>
      <c r="O163" s="490"/>
      <c r="P163" s="490"/>
      <c r="Q163" s="491"/>
      <c r="R163" s="492" t="str">
        <f t="shared" si="33"/>
        <v/>
      </c>
      <c r="S163" s="493" t="str">
        <f>IF($R163="","",IF(OR($O163="",$M163=""),"",IF($P163="サブ",VLOOKUP($O163,単価表!$A$5:$C$14,MATCH($M163,単価表!$A$5:$C$5,0),0)/2,VLOOKUP($O163,単価表!$A$5:$C$14,MATCH($M163,単価表!$A$5:$C$5,0),0))))</f>
        <v/>
      </c>
      <c r="T163" s="493" t="str">
        <f t="shared" si="34"/>
        <v/>
      </c>
      <c r="U163" s="492" t="str">
        <f t="shared" si="28"/>
        <v/>
      </c>
      <c r="V163" s="493" t="str">
        <f>IF($U163="","",IF(OR($M163="",$O163=""),"",VLOOKUP($O163,単価表!$A$5:$C$11,MATCH($M163,単価表!$A$5:$C$5,0),0)/2))</f>
        <v/>
      </c>
      <c r="W163" s="493" t="str">
        <f t="shared" si="35"/>
        <v/>
      </c>
      <c r="X163" s="481"/>
      <c r="Y163" s="494"/>
      <c r="Z163" s="480"/>
      <c r="AA163" s="493" t="str">
        <f t="shared" si="36"/>
        <v/>
      </c>
      <c r="AB163" s="493" t="str">
        <f t="shared" si="37"/>
        <v/>
      </c>
      <c r="AC163" s="495"/>
      <c r="AD163" s="479"/>
      <c r="AE163" s="493" t="str">
        <f t="shared" si="38"/>
        <v/>
      </c>
      <c r="AF163" s="493"/>
      <c r="AG163" s="493" t="str">
        <f t="shared" si="39"/>
        <v/>
      </c>
      <c r="AH163" s="492" t="str">
        <f t="shared" si="29"/>
        <v/>
      </c>
      <c r="AI163" s="493" t="str">
        <f>IF($AH163="","",IF(OR($O163="",$M163=""),"",IF($P163="サブ",VLOOKUP($O163,単価表!$A$34:$C$38,MATCH($M163,単価表!$A$34:$C$34,0),0)/2,VLOOKUP($O163,単価表!$A$34:$C$38,MATCH($M163,単価表!$A$34:$C$34,0),0))))</f>
        <v/>
      </c>
      <c r="AJ163" s="493" t="str">
        <f t="shared" si="30"/>
        <v/>
      </c>
      <c r="AK163" s="492" t="str">
        <f t="shared" si="31"/>
        <v/>
      </c>
      <c r="AL163" s="493" t="str">
        <f>IF($AK163="","",IF(OR($O163="",$M163=""),"",VLOOKUP($O163,単価表!$A$34:$C$38,MATCH($M163,単価表!$A$34:$C$34,0),0)/2))</f>
        <v/>
      </c>
      <c r="AM163" s="493" t="str">
        <f t="shared" si="32"/>
        <v/>
      </c>
      <c r="AN163" s="489"/>
      <c r="AO163" s="489"/>
    </row>
    <row r="164" spans="4:41" ht="27.75" customHeight="1">
      <c r="D164" s="689"/>
      <c r="E164" s="476"/>
      <c r="F164" s="477" t="s">
        <v>258</v>
      </c>
      <c r="G164" s="478"/>
      <c r="H164" s="479"/>
      <c r="I164" s="818"/>
      <c r="J164" s="818"/>
      <c r="K164" s="489"/>
      <c r="L164" s="489"/>
      <c r="M164" s="479"/>
      <c r="N164" s="481"/>
      <c r="O164" s="490"/>
      <c r="P164" s="490"/>
      <c r="Q164" s="491"/>
      <c r="R164" s="497" t="str">
        <f t="shared" si="33"/>
        <v/>
      </c>
      <c r="S164" s="493" t="str">
        <f>IF($R164="","",IF(OR($O164="",$M164=""),"",IF($P164="サブ",VLOOKUP($O164,単価表!$A$5:$C$14,MATCH($M164,単価表!$A$5:$C$5,0),0)/2,VLOOKUP($O164,単価表!$A$5:$C$14,MATCH($M164,単価表!$A$5:$C$5,0),0))))</f>
        <v/>
      </c>
      <c r="T164" s="493" t="str">
        <f t="shared" si="34"/>
        <v/>
      </c>
      <c r="U164" s="497" t="str">
        <f t="shared" si="28"/>
        <v/>
      </c>
      <c r="V164" s="493" t="str">
        <f>IF($U164="","",IF(OR($M164="",$O164=""),"",VLOOKUP($O164,単価表!$A$5:$C$11,MATCH($M164,単価表!$A$5:$C$5,0),0)/2))</f>
        <v/>
      </c>
      <c r="W164" s="493" t="str">
        <f t="shared" si="35"/>
        <v/>
      </c>
      <c r="X164" s="481"/>
      <c r="Y164" s="494"/>
      <c r="Z164" s="479"/>
      <c r="AA164" s="493" t="str">
        <f t="shared" si="36"/>
        <v/>
      </c>
      <c r="AB164" s="493" t="str">
        <f t="shared" si="37"/>
        <v/>
      </c>
      <c r="AC164" s="495"/>
      <c r="AD164" s="479"/>
      <c r="AE164" s="493" t="str">
        <f t="shared" si="38"/>
        <v/>
      </c>
      <c r="AF164" s="493"/>
      <c r="AG164" s="493" t="str">
        <f t="shared" si="39"/>
        <v/>
      </c>
      <c r="AH164" s="497" t="str">
        <f t="shared" si="29"/>
        <v/>
      </c>
      <c r="AI164" s="493" t="str">
        <f>IF($AH164="","",IF(OR($O164="",$M164=""),"",IF($P164="サブ",VLOOKUP($O164,単価表!$A$34:$C$38,MATCH($M164,単価表!$A$34:$C$34,0),0)/2,VLOOKUP($O164,単価表!$A$34:$C$38,MATCH($M164,単価表!$A$34:$C$34,0),0))))</f>
        <v/>
      </c>
      <c r="AJ164" s="493" t="str">
        <f t="shared" si="30"/>
        <v/>
      </c>
      <c r="AK164" s="497" t="str">
        <f t="shared" si="31"/>
        <v/>
      </c>
      <c r="AL164" s="493" t="str">
        <f>IF($AK164="","",IF(OR($O164="",$M164=""),"",VLOOKUP($O164,単価表!$A$34:$C$38,MATCH($M164,単価表!$A$34:$C$34,0),0)/2))</f>
        <v/>
      </c>
      <c r="AM164" s="493" t="str">
        <f t="shared" si="32"/>
        <v/>
      </c>
      <c r="AN164" s="489"/>
      <c r="AO164" s="489"/>
    </row>
    <row r="165" spans="4:41" ht="27.75" customHeight="1">
      <c r="D165" s="689"/>
      <c r="E165" s="476"/>
      <c r="F165" s="477" t="s">
        <v>258</v>
      </c>
      <c r="G165" s="478"/>
      <c r="H165" s="479"/>
      <c r="I165" s="818"/>
      <c r="J165" s="818"/>
      <c r="K165" s="489"/>
      <c r="L165" s="489"/>
      <c r="M165" s="480"/>
      <c r="N165" s="481"/>
      <c r="O165" s="490"/>
      <c r="P165" s="490"/>
      <c r="Q165" s="491"/>
      <c r="R165" s="492" t="str">
        <f t="shared" si="33"/>
        <v/>
      </c>
      <c r="S165" s="493" t="str">
        <f>IF($R165="","",IF(OR($O165="",$M165=""),"",IF($P165="サブ",VLOOKUP($O165,単価表!$A$5:$C$14,MATCH($M165,単価表!$A$5:$C$5,0),0)/2,VLOOKUP($O165,単価表!$A$5:$C$14,MATCH($M165,単価表!$A$5:$C$5,0),0))))</f>
        <v/>
      </c>
      <c r="T165" s="493" t="str">
        <f t="shared" si="34"/>
        <v/>
      </c>
      <c r="U165" s="492" t="str">
        <f t="shared" si="28"/>
        <v/>
      </c>
      <c r="V165" s="493" t="str">
        <f>IF($U165="","",IF(OR($M165="",$O165=""),"",VLOOKUP($O165,単価表!$A$5:$C$11,MATCH($M165,単価表!$A$5:$C$5,0),0)/2))</f>
        <v/>
      </c>
      <c r="W165" s="493" t="str">
        <f t="shared" si="35"/>
        <v/>
      </c>
      <c r="X165" s="481"/>
      <c r="Y165" s="494"/>
      <c r="Z165" s="480"/>
      <c r="AA165" s="493" t="str">
        <f t="shared" si="36"/>
        <v/>
      </c>
      <c r="AB165" s="493" t="str">
        <f t="shared" si="37"/>
        <v/>
      </c>
      <c r="AC165" s="495"/>
      <c r="AD165" s="479"/>
      <c r="AE165" s="493" t="str">
        <f t="shared" si="38"/>
        <v/>
      </c>
      <c r="AF165" s="493"/>
      <c r="AG165" s="493" t="str">
        <f t="shared" si="39"/>
        <v/>
      </c>
      <c r="AH165" s="492" t="str">
        <f t="shared" si="29"/>
        <v/>
      </c>
      <c r="AI165" s="493" t="str">
        <f>IF($AH165="","",IF(OR($O165="",$M165=""),"",IF($P165="サブ",VLOOKUP($O165,単価表!$A$34:$C$38,MATCH($M165,単価表!$A$34:$C$34,0),0)/2,VLOOKUP($O165,単価表!$A$34:$C$38,MATCH($M165,単価表!$A$34:$C$34,0),0))))</f>
        <v/>
      </c>
      <c r="AJ165" s="493" t="str">
        <f t="shared" si="30"/>
        <v/>
      </c>
      <c r="AK165" s="492" t="str">
        <f t="shared" si="31"/>
        <v/>
      </c>
      <c r="AL165" s="493" t="str">
        <f>IF($AK165="","",IF(OR($O165="",$M165=""),"",VLOOKUP($O165,単価表!$A$34:$C$38,MATCH($M165,単価表!$A$34:$C$34,0),0)/2))</f>
        <v/>
      </c>
      <c r="AM165" s="493" t="str">
        <f t="shared" si="32"/>
        <v/>
      </c>
      <c r="AN165" s="489"/>
      <c r="AO165" s="489"/>
    </row>
    <row r="166" spans="4:41" ht="27.75" customHeight="1">
      <c r="D166" s="689"/>
      <c r="E166" s="476"/>
      <c r="F166" s="477" t="s">
        <v>258</v>
      </c>
      <c r="G166" s="478"/>
      <c r="H166" s="479"/>
      <c r="I166" s="818"/>
      <c r="J166" s="818"/>
      <c r="K166" s="489"/>
      <c r="L166" s="489"/>
      <c r="M166" s="479"/>
      <c r="N166" s="481"/>
      <c r="O166" s="490"/>
      <c r="P166" s="490"/>
      <c r="Q166" s="491"/>
      <c r="R166" s="497" t="str">
        <f t="shared" si="33"/>
        <v/>
      </c>
      <c r="S166" s="493" t="str">
        <f>IF($R166="","",IF(OR($O166="",$M166=""),"",IF($P166="サブ",VLOOKUP($O166,単価表!$A$5:$C$14,MATCH($M166,単価表!$A$5:$C$5,0),0)/2,VLOOKUP($O166,単価表!$A$5:$C$14,MATCH($M166,単価表!$A$5:$C$5,0),0))))</f>
        <v/>
      </c>
      <c r="T166" s="493" t="str">
        <f t="shared" si="34"/>
        <v/>
      </c>
      <c r="U166" s="497" t="str">
        <f t="shared" si="28"/>
        <v/>
      </c>
      <c r="V166" s="493" t="str">
        <f>IF($U166="","",IF(OR($M166="",$O166=""),"",VLOOKUP($O166,単価表!$A$5:$C$11,MATCH($M166,単価表!$A$5:$C$5,0),0)/2))</f>
        <v/>
      </c>
      <c r="W166" s="493" t="str">
        <f t="shared" si="35"/>
        <v/>
      </c>
      <c r="X166" s="481"/>
      <c r="Y166" s="494"/>
      <c r="Z166" s="479"/>
      <c r="AA166" s="493" t="str">
        <f t="shared" si="36"/>
        <v/>
      </c>
      <c r="AB166" s="493" t="str">
        <f t="shared" si="37"/>
        <v/>
      </c>
      <c r="AC166" s="495"/>
      <c r="AD166" s="479"/>
      <c r="AE166" s="493" t="str">
        <f t="shared" si="38"/>
        <v/>
      </c>
      <c r="AF166" s="493"/>
      <c r="AG166" s="493" t="str">
        <f t="shared" si="39"/>
        <v/>
      </c>
      <c r="AH166" s="497" t="str">
        <f t="shared" si="29"/>
        <v/>
      </c>
      <c r="AI166" s="493" t="str">
        <f>IF($AH166="","",IF(OR($O166="",$M166=""),"",IF($P166="サブ",VLOOKUP($O166,単価表!$A$34:$C$38,MATCH($M166,単価表!$A$34:$C$34,0),0)/2,VLOOKUP($O166,単価表!$A$34:$C$38,MATCH($M166,単価表!$A$34:$C$34,0),0))))</f>
        <v/>
      </c>
      <c r="AJ166" s="493" t="str">
        <f t="shared" si="30"/>
        <v/>
      </c>
      <c r="AK166" s="497" t="str">
        <f t="shared" si="31"/>
        <v/>
      </c>
      <c r="AL166" s="493" t="str">
        <f>IF($AK166="","",IF(OR($O166="",$M166=""),"",VLOOKUP($O166,単価表!$A$34:$C$38,MATCH($M166,単価表!$A$34:$C$34,0),0)/2))</f>
        <v/>
      </c>
      <c r="AM166" s="493" t="str">
        <f t="shared" si="32"/>
        <v/>
      </c>
      <c r="AN166" s="489"/>
      <c r="AO166" s="489"/>
    </row>
    <row r="167" spans="4:41" ht="27.75" customHeight="1">
      <c r="D167" s="689"/>
      <c r="E167" s="476"/>
      <c r="F167" s="477" t="s">
        <v>258</v>
      </c>
      <c r="G167" s="478"/>
      <c r="H167" s="479"/>
      <c r="I167" s="818"/>
      <c r="J167" s="818"/>
      <c r="K167" s="489"/>
      <c r="L167" s="489"/>
      <c r="M167" s="480"/>
      <c r="N167" s="481"/>
      <c r="O167" s="490"/>
      <c r="P167" s="490"/>
      <c r="Q167" s="491"/>
      <c r="R167" s="492" t="str">
        <f t="shared" si="33"/>
        <v/>
      </c>
      <c r="S167" s="493" t="str">
        <f>IF($R167="","",IF(OR($O167="",$M167=""),"",IF($P167="サブ",VLOOKUP($O167,単価表!$A$5:$C$14,MATCH($M167,単価表!$A$5:$C$5,0),0)/2,VLOOKUP($O167,単価表!$A$5:$C$14,MATCH($M167,単価表!$A$5:$C$5,0),0))))</f>
        <v/>
      </c>
      <c r="T167" s="493" t="str">
        <f t="shared" si="34"/>
        <v/>
      </c>
      <c r="U167" s="492" t="str">
        <f t="shared" si="28"/>
        <v/>
      </c>
      <c r="V167" s="493" t="str">
        <f>IF($U167="","",IF(OR($M167="",$O167=""),"",VLOOKUP($O167,単価表!$A$5:$C$11,MATCH($M167,単価表!$A$5:$C$5,0),0)/2))</f>
        <v/>
      </c>
      <c r="W167" s="493" t="str">
        <f t="shared" si="35"/>
        <v/>
      </c>
      <c r="X167" s="481"/>
      <c r="Y167" s="494"/>
      <c r="Z167" s="480"/>
      <c r="AA167" s="493" t="str">
        <f t="shared" si="36"/>
        <v/>
      </c>
      <c r="AB167" s="493" t="str">
        <f t="shared" si="37"/>
        <v/>
      </c>
      <c r="AC167" s="495"/>
      <c r="AD167" s="479"/>
      <c r="AE167" s="493" t="str">
        <f t="shared" si="38"/>
        <v/>
      </c>
      <c r="AF167" s="493"/>
      <c r="AG167" s="493" t="str">
        <f t="shared" si="39"/>
        <v/>
      </c>
      <c r="AH167" s="492" t="str">
        <f t="shared" si="29"/>
        <v/>
      </c>
      <c r="AI167" s="493" t="str">
        <f>IF($AH167="","",IF(OR($O167="",$M167=""),"",IF($P167="サブ",VLOOKUP($O167,単価表!$A$34:$C$38,MATCH($M167,単価表!$A$34:$C$34,0),0)/2,VLOOKUP($O167,単価表!$A$34:$C$38,MATCH($M167,単価表!$A$34:$C$34,0),0))))</f>
        <v/>
      </c>
      <c r="AJ167" s="493" t="str">
        <f t="shared" ref="AJ167:AJ190" si="40">IF($AH167="","",IF($M167="","",(AH167*AI167)))</f>
        <v/>
      </c>
      <c r="AK167" s="492" t="str">
        <f t="shared" si="31"/>
        <v/>
      </c>
      <c r="AL167" s="493" t="str">
        <f>IF($AK167="","",IF(OR($O167="",$M167=""),"",VLOOKUP($O167,単価表!$A$34:$C$38,MATCH($M167,単価表!$A$34:$C$34,0),0)/2))</f>
        <v/>
      </c>
      <c r="AM167" s="493" t="str">
        <f t="shared" ref="AM167:AM190" si="41">IF($AK167="","",IF($M167="","",(AK167*AL167)))</f>
        <v/>
      </c>
      <c r="AN167" s="489"/>
      <c r="AO167" s="489"/>
    </row>
    <row r="168" spans="4:41" ht="27.75" customHeight="1">
      <c r="D168" s="689"/>
      <c r="E168" s="476"/>
      <c r="F168" s="477" t="s">
        <v>258</v>
      </c>
      <c r="G168" s="478"/>
      <c r="H168" s="479"/>
      <c r="I168" s="818"/>
      <c r="J168" s="818"/>
      <c r="K168" s="489"/>
      <c r="L168" s="489"/>
      <c r="M168" s="479"/>
      <c r="N168" s="481"/>
      <c r="O168" s="490"/>
      <c r="P168" s="490"/>
      <c r="Q168" s="491"/>
      <c r="R168" s="497" t="str">
        <f t="shared" si="33"/>
        <v/>
      </c>
      <c r="S168" s="493" t="str">
        <f>IF($R168="","",IF(OR($O168="",$M168=""),"",IF($P168="サブ",VLOOKUP($O168,単価表!$A$5:$C$14,MATCH($M168,単価表!$A$5:$C$5,0),0)/2,VLOOKUP($O168,単価表!$A$5:$C$14,MATCH($M168,単価表!$A$5:$C$5,0),0))))</f>
        <v/>
      </c>
      <c r="T168" s="493" t="str">
        <f t="shared" si="34"/>
        <v/>
      </c>
      <c r="U168" s="497" t="str">
        <f t="shared" si="28"/>
        <v/>
      </c>
      <c r="V168" s="493" t="str">
        <f>IF($U168="","",IF(OR($M168="",$O168=""),"",VLOOKUP($O168,単価表!$A$5:$C$11,MATCH($M168,単価表!$A$5:$C$5,0),0)/2))</f>
        <v/>
      </c>
      <c r="W168" s="493" t="str">
        <f t="shared" si="35"/>
        <v/>
      </c>
      <c r="X168" s="481"/>
      <c r="Y168" s="494"/>
      <c r="Z168" s="479"/>
      <c r="AA168" s="493" t="str">
        <f t="shared" si="36"/>
        <v/>
      </c>
      <c r="AB168" s="493" t="str">
        <f t="shared" si="37"/>
        <v/>
      </c>
      <c r="AC168" s="495"/>
      <c r="AD168" s="479"/>
      <c r="AE168" s="493" t="str">
        <f t="shared" si="38"/>
        <v/>
      </c>
      <c r="AF168" s="493"/>
      <c r="AG168" s="493" t="str">
        <f t="shared" si="39"/>
        <v/>
      </c>
      <c r="AH168" s="497" t="str">
        <f t="shared" si="29"/>
        <v/>
      </c>
      <c r="AI168" s="493" t="str">
        <f>IF($AH168="","",IF(OR($O168="",$M168=""),"",IF($P168="サブ",VLOOKUP($O168,単価表!$A$34:$C$38,MATCH($M168,単価表!$A$34:$C$34,0),0)/2,VLOOKUP($O168,単価表!$A$34:$C$38,MATCH($M168,単価表!$A$34:$C$34,0),0))))</f>
        <v/>
      </c>
      <c r="AJ168" s="493" t="str">
        <f t="shared" si="40"/>
        <v/>
      </c>
      <c r="AK168" s="497" t="str">
        <f t="shared" si="31"/>
        <v/>
      </c>
      <c r="AL168" s="493" t="str">
        <f>IF($AK168="","",IF(OR($O168="",$M168=""),"",VLOOKUP($O168,単価表!$A$34:$C$38,MATCH($M168,単価表!$A$34:$C$34,0),0)/2))</f>
        <v/>
      </c>
      <c r="AM168" s="493" t="str">
        <f t="shared" si="41"/>
        <v/>
      </c>
      <c r="AN168" s="489"/>
      <c r="AO168" s="489"/>
    </row>
    <row r="169" spans="4:41" ht="27.75" customHeight="1">
      <c r="D169" s="689"/>
      <c r="E169" s="476"/>
      <c r="F169" s="477" t="s">
        <v>258</v>
      </c>
      <c r="G169" s="478"/>
      <c r="H169" s="479"/>
      <c r="I169" s="818"/>
      <c r="J169" s="818"/>
      <c r="K169" s="489"/>
      <c r="L169" s="489"/>
      <c r="M169" s="480"/>
      <c r="N169" s="481"/>
      <c r="O169" s="490"/>
      <c r="P169" s="490"/>
      <c r="Q169" s="491"/>
      <c r="R169" s="492" t="str">
        <f t="shared" si="33"/>
        <v/>
      </c>
      <c r="S169" s="493" t="str">
        <f>IF($R169="","",IF(OR($O169="",$M169=""),"",IF($P169="サブ",VLOOKUP($O169,単価表!$A$5:$C$14,MATCH($M169,単価表!$A$5:$C$5,0),0)/2,VLOOKUP($O169,単価表!$A$5:$C$14,MATCH($M169,単価表!$A$5:$C$5,0),0))))</f>
        <v/>
      </c>
      <c r="T169" s="493" t="str">
        <f t="shared" si="34"/>
        <v/>
      </c>
      <c r="U169" s="492" t="str">
        <f t="shared" si="28"/>
        <v/>
      </c>
      <c r="V169" s="493" t="str">
        <f>IF($U169="","",IF(OR($M169="",$O169=""),"",VLOOKUP($O169,単価表!$A$5:$C$11,MATCH($M169,単価表!$A$5:$C$5,0),0)/2))</f>
        <v/>
      </c>
      <c r="W169" s="493" t="str">
        <f t="shared" si="35"/>
        <v/>
      </c>
      <c r="X169" s="481"/>
      <c r="Y169" s="494"/>
      <c r="Z169" s="480"/>
      <c r="AA169" s="493" t="str">
        <f t="shared" si="36"/>
        <v/>
      </c>
      <c r="AB169" s="493" t="str">
        <f t="shared" si="37"/>
        <v/>
      </c>
      <c r="AC169" s="495"/>
      <c r="AD169" s="479"/>
      <c r="AE169" s="493" t="str">
        <f t="shared" si="38"/>
        <v/>
      </c>
      <c r="AF169" s="493"/>
      <c r="AG169" s="493" t="str">
        <f t="shared" si="39"/>
        <v/>
      </c>
      <c r="AH169" s="492" t="str">
        <f t="shared" si="29"/>
        <v/>
      </c>
      <c r="AI169" s="493" t="str">
        <f>IF($AH169="","",IF(OR($O169="",$M169=""),"",IF($P169="サブ",VLOOKUP($O169,単価表!$A$34:$C$38,MATCH($M169,単価表!$A$34:$C$34,0),0)/2,VLOOKUP($O169,単価表!$A$34:$C$38,MATCH($M169,単価表!$A$34:$C$34,0),0))))</f>
        <v/>
      </c>
      <c r="AJ169" s="493" t="str">
        <f t="shared" si="40"/>
        <v/>
      </c>
      <c r="AK169" s="492" t="str">
        <f t="shared" si="31"/>
        <v/>
      </c>
      <c r="AL169" s="493" t="str">
        <f>IF($AK169="","",IF(OR($O169="",$M169=""),"",VLOOKUP($O169,単価表!$A$34:$C$38,MATCH($M169,単価表!$A$34:$C$34,0),0)/2))</f>
        <v/>
      </c>
      <c r="AM169" s="493" t="str">
        <f t="shared" si="41"/>
        <v/>
      </c>
      <c r="AN169" s="489"/>
      <c r="AO169" s="489"/>
    </row>
    <row r="170" spans="4:41" ht="27.75" customHeight="1">
      <c r="D170" s="689"/>
      <c r="E170" s="476"/>
      <c r="F170" s="477" t="s">
        <v>258</v>
      </c>
      <c r="G170" s="478"/>
      <c r="H170" s="479"/>
      <c r="I170" s="818"/>
      <c r="J170" s="818"/>
      <c r="K170" s="489"/>
      <c r="L170" s="489"/>
      <c r="M170" s="479"/>
      <c r="N170" s="481"/>
      <c r="O170" s="490"/>
      <c r="P170" s="490"/>
      <c r="Q170" s="491"/>
      <c r="R170" s="497" t="str">
        <f t="shared" si="33"/>
        <v/>
      </c>
      <c r="S170" s="493" t="str">
        <f>IF($R170="","",IF(OR($O170="",$M170=""),"",IF($P170="サブ",VLOOKUP($O170,単価表!$A$5:$C$14,MATCH($M170,単価表!$A$5:$C$5,0),0)/2,VLOOKUP($O170,単価表!$A$5:$C$14,MATCH($M170,単価表!$A$5:$C$5,0),0))))</f>
        <v/>
      </c>
      <c r="T170" s="493" t="str">
        <f t="shared" si="34"/>
        <v/>
      </c>
      <c r="U170" s="497" t="str">
        <f t="shared" si="28"/>
        <v/>
      </c>
      <c r="V170" s="493" t="str">
        <f>IF($U170="","",IF(OR($M170="",$O170=""),"",VLOOKUP($O170,単価表!$A$5:$C$11,MATCH($M170,単価表!$A$5:$C$5,0),0)/2))</f>
        <v/>
      </c>
      <c r="W170" s="493" t="str">
        <f t="shared" si="35"/>
        <v/>
      </c>
      <c r="X170" s="481"/>
      <c r="Y170" s="494"/>
      <c r="Z170" s="479"/>
      <c r="AA170" s="493" t="str">
        <f t="shared" si="36"/>
        <v/>
      </c>
      <c r="AB170" s="493" t="str">
        <f t="shared" si="37"/>
        <v/>
      </c>
      <c r="AC170" s="495"/>
      <c r="AD170" s="479"/>
      <c r="AE170" s="493" t="str">
        <f t="shared" si="38"/>
        <v/>
      </c>
      <c r="AF170" s="493"/>
      <c r="AG170" s="493" t="str">
        <f t="shared" si="39"/>
        <v/>
      </c>
      <c r="AH170" s="497" t="str">
        <f t="shared" si="29"/>
        <v/>
      </c>
      <c r="AI170" s="493" t="str">
        <f>IF($AH170="","",IF(OR($O170="",$M170=""),"",IF($P170="サブ",VLOOKUP($O170,単価表!$A$34:$C$38,MATCH($M170,単価表!$A$34:$C$34,0),0)/2,VLOOKUP($O170,単価表!$A$34:$C$38,MATCH($M170,単価表!$A$34:$C$34,0),0))))</f>
        <v/>
      </c>
      <c r="AJ170" s="493" t="str">
        <f t="shared" si="40"/>
        <v/>
      </c>
      <c r="AK170" s="497" t="str">
        <f t="shared" si="31"/>
        <v/>
      </c>
      <c r="AL170" s="493" t="str">
        <f>IF($AK170="","",IF(OR($O170="",$M170=""),"",VLOOKUP($O170,単価表!$A$34:$C$38,MATCH($M170,単価表!$A$34:$C$34,0),0)/2))</f>
        <v/>
      </c>
      <c r="AM170" s="493" t="str">
        <f t="shared" si="41"/>
        <v/>
      </c>
      <c r="AN170" s="489"/>
      <c r="AO170" s="489"/>
    </row>
    <row r="171" spans="4:41" ht="27.75" customHeight="1">
      <c r="D171" s="689"/>
      <c r="E171" s="476"/>
      <c r="F171" s="477" t="s">
        <v>258</v>
      </c>
      <c r="G171" s="478"/>
      <c r="H171" s="479"/>
      <c r="I171" s="818"/>
      <c r="J171" s="818"/>
      <c r="K171" s="489"/>
      <c r="L171" s="489"/>
      <c r="M171" s="480"/>
      <c r="N171" s="481"/>
      <c r="O171" s="490"/>
      <c r="P171" s="490"/>
      <c r="Q171" s="491"/>
      <c r="R171" s="492" t="str">
        <f t="shared" si="33"/>
        <v/>
      </c>
      <c r="S171" s="493" t="str">
        <f>IF($R171="","",IF(OR($O171="",$M171=""),"",IF($P171="サブ",VLOOKUP($O171,単価表!$A$5:$C$14,MATCH($M171,単価表!$A$5:$C$5,0),0)/2,VLOOKUP($O171,単価表!$A$5:$C$14,MATCH($M171,単価表!$A$5:$C$5,0),0))))</f>
        <v/>
      </c>
      <c r="T171" s="493" t="str">
        <f t="shared" si="34"/>
        <v/>
      </c>
      <c r="U171" s="492" t="str">
        <f t="shared" si="28"/>
        <v/>
      </c>
      <c r="V171" s="493" t="str">
        <f>IF($U171="","",IF(OR($M171="",$O171=""),"",VLOOKUP($O171,単価表!$A$5:$C$11,MATCH($M171,単価表!$A$5:$C$5,0),0)/2))</f>
        <v/>
      </c>
      <c r="W171" s="493" t="str">
        <f t="shared" si="35"/>
        <v/>
      </c>
      <c r="X171" s="481"/>
      <c r="Y171" s="494"/>
      <c r="Z171" s="480"/>
      <c r="AA171" s="493" t="str">
        <f t="shared" si="36"/>
        <v/>
      </c>
      <c r="AB171" s="493" t="str">
        <f t="shared" si="37"/>
        <v/>
      </c>
      <c r="AC171" s="495"/>
      <c r="AD171" s="479"/>
      <c r="AE171" s="493" t="str">
        <f t="shared" si="38"/>
        <v/>
      </c>
      <c r="AF171" s="493"/>
      <c r="AG171" s="493" t="str">
        <f t="shared" si="39"/>
        <v/>
      </c>
      <c r="AH171" s="492" t="str">
        <f t="shared" si="29"/>
        <v/>
      </c>
      <c r="AI171" s="493" t="str">
        <f>IF($AH171="","",IF(OR($O171="",$M171=""),"",IF($P171="サブ",VLOOKUP($O171,単価表!$A$34:$C$38,MATCH($M171,単価表!$A$34:$C$34,0),0)/2,VLOOKUP($O171,単価表!$A$34:$C$38,MATCH($M171,単価表!$A$34:$C$34,0),0))))</f>
        <v/>
      </c>
      <c r="AJ171" s="493" t="str">
        <f t="shared" si="40"/>
        <v/>
      </c>
      <c r="AK171" s="492" t="str">
        <f t="shared" si="31"/>
        <v/>
      </c>
      <c r="AL171" s="493" t="str">
        <f>IF($AK171="","",IF(OR($O171="",$M171=""),"",VLOOKUP($O171,単価表!$A$34:$C$38,MATCH($M171,単価表!$A$34:$C$34,0),0)/2))</f>
        <v/>
      </c>
      <c r="AM171" s="493" t="str">
        <f t="shared" si="41"/>
        <v/>
      </c>
      <c r="AN171" s="489"/>
      <c r="AO171" s="489"/>
    </row>
    <row r="172" spans="4:41" ht="27.75" customHeight="1">
      <c r="D172" s="689"/>
      <c r="E172" s="476"/>
      <c r="F172" s="477" t="s">
        <v>258</v>
      </c>
      <c r="G172" s="478"/>
      <c r="H172" s="479"/>
      <c r="I172" s="818"/>
      <c r="J172" s="818"/>
      <c r="K172" s="489"/>
      <c r="L172" s="489"/>
      <c r="M172" s="479"/>
      <c r="N172" s="481"/>
      <c r="O172" s="490"/>
      <c r="P172" s="490"/>
      <c r="Q172" s="491"/>
      <c r="R172" s="497" t="str">
        <f t="shared" si="33"/>
        <v/>
      </c>
      <c r="S172" s="493" t="str">
        <f>IF($R172="","",IF(OR($O172="",$M172=""),"",IF($P172="サブ",VLOOKUP($O172,単価表!$A$5:$C$14,MATCH($M172,単価表!$A$5:$C$5,0),0)/2,VLOOKUP($O172,単価表!$A$5:$C$14,MATCH($M172,単価表!$A$5:$C$5,0),0))))</f>
        <v/>
      </c>
      <c r="T172" s="493" t="str">
        <f t="shared" si="34"/>
        <v/>
      </c>
      <c r="U172" s="497" t="str">
        <f t="shared" si="28"/>
        <v/>
      </c>
      <c r="V172" s="493" t="str">
        <f>IF($U172="","",IF(OR($M172="",$O172=""),"",VLOOKUP($O172,単価表!$A$5:$C$11,MATCH($M172,単価表!$A$5:$C$5,0),0)/2))</f>
        <v/>
      </c>
      <c r="W172" s="493" t="str">
        <f t="shared" si="35"/>
        <v/>
      </c>
      <c r="X172" s="481"/>
      <c r="Y172" s="494"/>
      <c r="Z172" s="479"/>
      <c r="AA172" s="493" t="str">
        <f t="shared" si="36"/>
        <v/>
      </c>
      <c r="AB172" s="493" t="str">
        <f t="shared" si="37"/>
        <v/>
      </c>
      <c r="AC172" s="495"/>
      <c r="AD172" s="479"/>
      <c r="AE172" s="493" t="str">
        <f t="shared" si="38"/>
        <v/>
      </c>
      <c r="AF172" s="493"/>
      <c r="AG172" s="493" t="str">
        <f t="shared" si="39"/>
        <v/>
      </c>
      <c r="AH172" s="497" t="str">
        <f t="shared" si="29"/>
        <v/>
      </c>
      <c r="AI172" s="493" t="str">
        <f>IF($AH172="","",IF(OR($O172="",$M172=""),"",IF($P172="サブ",VLOOKUP($O172,単価表!$A$34:$C$38,MATCH($M172,単価表!$A$34:$C$34,0),0)/2,VLOOKUP($O172,単価表!$A$34:$C$38,MATCH($M172,単価表!$A$34:$C$34,0),0))))</f>
        <v/>
      </c>
      <c r="AJ172" s="493" t="str">
        <f t="shared" si="40"/>
        <v/>
      </c>
      <c r="AK172" s="497" t="str">
        <f t="shared" si="31"/>
        <v/>
      </c>
      <c r="AL172" s="493" t="str">
        <f>IF($AK172="","",IF(OR($O172="",$M172=""),"",VLOOKUP($O172,単価表!$A$34:$C$38,MATCH($M172,単価表!$A$34:$C$34,0),0)/2))</f>
        <v/>
      </c>
      <c r="AM172" s="493" t="str">
        <f t="shared" si="41"/>
        <v/>
      </c>
      <c r="AN172" s="489"/>
      <c r="AO172" s="489"/>
    </row>
    <row r="173" spans="4:41" ht="27.75" customHeight="1">
      <c r="D173" s="689"/>
      <c r="E173" s="476"/>
      <c r="F173" s="477" t="s">
        <v>258</v>
      </c>
      <c r="G173" s="478"/>
      <c r="H173" s="479"/>
      <c r="I173" s="818"/>
      <c r="J173" s="818"/>
      <c r="K173" s="489"/>
      <c r="L173" s="489"/>
      <c r="M173" s="480"/>
      <c r="N173" s="481"/>
      <c r="O173" s="490"/>
      <c r="P173" s="490"/>
      <c r="Q173" s="491"/>
      <c r="R173" s="492" t="str">
        <f t="shared" si="33"/>
        <v/>
      </c>
      <c r="S173" s="493" t="str">
        <f>IF($R173="","",IF(OR($O173="",$M173=""),"",IF($P173="サブ",VLOOKUP($O173,単価表!$A$5:$C$14,MATCH($M173,単価表!$A$5:$C$5,0),0)/2,VLOOKUP($O173,単価表!$A$5:$C$14,MATCH($M173,単価表!$A$5:$C$5,0),0))))</f>
        <v/>
      </c>
      <c r="T173" s="493" t="str">
        <f t="shared" si="34"/>
        <v/>
      </c>
      <c r="U173" s="492" t="str">
        <f t="shared" si="28"/>
        <v/>
      </c>
      <c r="V173" s="493" t="str">
        <f>IF($U173="","",IF(OR($M173="",$O173=""),"",VLOOKUP($O173,単価表!$A$5:$C$11,MATCH($M173,単価表!$A$5:$C$5,0),0)/2))</f>
        <v/>
      </c>
      <c r="W173" s="493" t="str">
        <f t="shared" si="35"/>
        <v/>
      </c>
      <c r="X173" s="481"/>
      <c r="Y173" s="494"/>
      <c r="Z173" s="480"/>
      <c r="AA173" s="493" t="str">
        <f t="shared" si="36"/>
        <v/>
      </c>
      <c r="AB173" s="493" t="str">
        <f t="shared" si="37"/>
        <v/>
      </c>
      <c r="AC173" s="495"/>
      <c r="AD173" s="479"/>
      <c r="AE173" s="493" t="str">
        <f t="shared" si="38"/>
        <v/>
      </c>
      <c r="AF173" s="493"/>
      <c r="AG173" s="493" t="str">
        <f t="shared" si="39"/>
        <v/>
      </c>
      <c r="AH173" s="492" t="str">
        <f t="shared" si="29"/>
        <v/>
      </c>
      <c r="AI173" s="493" t="str">
        <f>IF($AH173="","",IF(OR($O173="",$M173=""),"",IF($P173="サブ",VLOOKUP($O173,単価表!$A$34:$C$38,MATCH($M173,単価表!$A$34:$C$34,0),0)/2,VLOOKUP($O173,単価表!$A$34:$C$38,MATCH($M173,単価表!$A$34:$C$34,0),0))))</f>
        <v/>
      </c>
      <c r="AJ173" s="493" t="str">
        <f t="shared" si="40"/>
        <v/>
      </c>
      <c r="AK173" s="492" t="str">
        <f t="shared" si="31"/>
        <v/>
      </c>
      <c r="AL173" s="493" t="str">
        <f>IF($AK173="","",IF(OR($O173="",$M173=""),"",VLOOKUP($O173,単価表!$A$34:$C$38,MATCH($M173,単価表!$A$34:$C$34,0),0)/2))</f>
        <v/>
      </c>
      <c r="AM173" s="493" t="str">
        <f t="shared" si="41"/>
        <v/>
      </c>
      <c r="AN173" s="489"/>
      <c r="AO173" s="489"/>
    </row>
    <row r="174" spans="4:41" ht="27.75" customHeight="1">
      <c r="D174" s="689"/>
      <c r="E174" s="476"/>
      <c r="F174" s="477" t="s">
        <v>258</v>
      </c>
      <c r="G174" s="478"/>
      <c r="H174" s="479"/>
      <c r="I174" s="818"/>
      <c r="J174" s="818"/>
      <c r="K174" s="489"/>
      <c r="L174" s="489"/>
      <c r="M174" s="479"/>
      <c r="N174" s="481"/>
      <c r="O174" s="490"/>
      <c r="P174" s="490"/>
      <c r="Q174" s="491"/>
      <c r="R174" s="497" t="str">
        <f t="shared" si="33"/>
        <v/>
      </c>
      <c r="S174" s="493" t="str">
        <f>IF($R174="","",IF(OR($O174="",$M174=""),"",IF($P174="サブ",VLOOKUP($O174,単価表!$A$5:$C$14,MATCH($M174,単価表!$A$5:$C$5,0),0)/2,VLOOKUP($O174,単価表!$A$5:$C$14,MATCH($M174,単価表!$A$5:$C$5,0),0))))</f>
        <v/>
      </c>
      <c r="T174" s="493" t="str">
        <f t="shared" si="34"/>
        <v/>
      </c>
      <c r="U174" s="497" t="str">
        <f t="shared" si="28"/>
        <v/>
      </c>
      <c r="V174" s="493" t="str">
        <f>IF($U174="","",IF(OR($M174="",$O174=""),"",VLOOKUP($O174,単価表!$A$5:$C$11,MATCH($M174,単価表!$A$5:$C$5,0),0)/2))</f>
        <v/>
      </c>
      <c r="W174" s="493" t="str">
        <f t="shared" si="35"/>
        <v/>
      </c>
      <c r="X174" s="481"/>
      <c r="Y174" s="494"/>
      <c r="Z174" s="479"/>
      <c r="AA174" s="493" t="str">
        <f t="shared" si="36"/>
        <v/>
      </c>
      <c r="AB174" s="493" t="str">
        <f t="shared" si="37"/>
        <v/>
      </c>
      <c r="AC174" s="495"/>
      <c r="AD174" s="479"/>
      <c r="AE174" s="493" t="str">
        <f t="shared" si="38"/>
        <v/>
      </c>
      <c r="AF174" s="493"/>
      <c r="AG174" s="493" t="str">
        <f t="shared" si="39"/>
        <v/>
      </c>
      <c r="AH174" s="497" t="str">
        <f t="shared" si="29"/>
        <v/>
      </c>
      <c r="AI174" s="493" t="str">
        <f>IF($AH174="","",IF(OR($O174="",$M174=""),"",IF($P174="サブ",VLOOKUP($O174,単価表!$A$34:$C$38,MATCH($M174,単価表!$A$34:$C$34,0),0)/2,VLOOKUP($O174,単価表!$A$34:$C$38,MATCH($M174,単価表!$A$34:$C$34,0),0))))</f>
        <v/>
      </c>
      <c r="AJ174" s="493" t="str">
        <f t="shared" si="40"/>
        <v/>
      </c>
      <c r="AK174" s="497" t="str">
        <f t="shared" si="31"/>
        <v/>
      </c>
      <c r="AL174" s="493" t="str">
        <f>IF($AK174="","",IF(OR($O174="",$M174=""),"",VLOOKUP($O174,単価表!$A$34:$C$38,MATCH($M174,単価表!$A$34:$C$34,0),0)/2))</f>
        <v/>
      </c>
      <c r="AM174" s="493" t="str">
        <f t="shared" si="41"/>
        <v/>
      </c>
      <c r="AN174" s="489"/>
      <c r="AO174" s="489"/>
    </row>
    <row r="175" spans="4:41" ht="27.75" customHeight="1">
      <c r="D175" s="689"/>
      <c r="E175" s="476"/>
      <c r="F175" s="477" t="s">
        <v>258</v>
      </c>
      <c r="G175" s="478"/>
      <c r="H175" s="479"/>
      <c r="I175" s="818"/>
      <c r="J175" s="818"/>
      <c r="K175" s="489"/>
      <c r="L175" s="489"/>
      <c r="M175" s="480"/>
      <c r="N175" s="481"/>
      <c r="O175" s="490"/>
      <c r="P175" s="490"/>
      <c r="Q175" s="491"/>
      <c r="R175" s="492" t="str">
        <f t="shared" si="33"/>
        <v/>
      </c>
      <c r="S175" s="493" t="str">
        <f>IF($R175="","",IF(OR($O175="",$M175=""),"",IF($P175="サブ",VLOOKUP($O175,単価表!$A$5:$C$14,MATCH($M175,単価表!$A$5:$C$5,0),0)/2,VLOOKUP($O175,単価表!$A$5:$C$14,MATCH($M175,単価表!$A$5:$C$5,0),0))))</f>
        <v/>
      </c>
      <c r="T175" s="493" t="str">
        <f t="shared" si="34"/>
        <v/>
      </c>
      <c r="U175" s="492" t="str">
        <f t="shared" si="28"/>
        <v/>
      </c>
      <c r="V175" s="493" t="str">
        <f>IF($U175="","",IF(OR($M175="",$O175=""),"",VLOOKUP($O175,単価表!$A$5:$C$11,MATCH($M175,単価表!$A$5:$C$5,0),0)/2))</f>
        <v/>
      </c>
      <c r="W175" s="493" t="str">
        <f t="shared" si="35"/>
        <v/>
      </c>
      <c r="X175" s="481"/>
      <c r="Y175" s="494"/>
      <c r="Z175" s="480"/>
      <c r="AA175" s="493" t="str">
        <f t="shared" si="36"/>
        <v/>
      </c>
      <c r="AB175" s="493" t="str">
        <f t="shared" si="37"/>
        <v/>
      </c>
      <c r="AC175" s="495"/>
      <c r="AD175" s="479"/>
      <c r="AE175" s="493" t="str">
        <f t="shared" si="38"/>
        <v/>
      </c>
      <c r="AF175" s="493"/>
      <c r="AG175" s="493" t="str">
        <f t="shared" si="39"/>
        <v/>
      </c>
      <c r="AH175" s="492" t="str">
        <f t="shared" si="29"/>
        <v/>
      </c>
      <c r="AI175" s="493" t="str">
        <f>IF($AH175="","",IF(OR($O175="",$M175=""),"",IF($P175="サブ",VLOOKUP($O175,単価表!$A$34:$C$38,MATCH($M175,単価表!$A$34:$C$34,0),0)/2,VLOOKUP($O175,単価表!$A$34:$C$38,MATCH($M175,単価表!$A$34:$C$34,0),0))))</f>
        <v/>
      </c>
      <c r="AJ175" s="493" t="str">
        <f t="shared" si="40"/>
        <v/>
      </c>
      <c r="AK175" s="492" t="str">
        <f t="shared" si="31"/>
        <v/>
      </c>
      <c r="AL175" s="493" t="str">
        <f>IF($AK175="","",IF(OR($O175="",$M175=""),"",VLOOKUP($O175,単価表!$A$34:$C$38,MATCH($M175,単価表!$A$34:$C$34,0),0)/2))</f>
        <v/>
      </c>
      <c r="AM175" s="493" t="str">
        <f t="shared" si="41"/>
        <v/>
      </c>
      <c r="AN175" s="489"/>
      <c r="AO175" s="489"/>
    </row>
    <row r="176" spans="4:41" ht="27.75" customHeight="1">
      <c r="D176" s="689"/>
      <c r="E176" s="476"/>
      <c r="F176" s="477" t="s">
        <v>258</v>
      </c>
      <c r="G176" s="478"/>
      <c r="H176" s="479"/>
      <c r="I176" s="818"/>
      <c r="J176" s="818"/>
      <c r="K176" s="489"/>
      <c r="L176" s="489"/>
      <c r="M176" s="479"/>
      <c r="N176" s="481"/>
      <c r="O176" s="490"/>
      <c r="P176" s="490"/>
      <c r="Q176" s="491"/>
      <c r="R176" s="497" t="str">
        <f t="shared" si="33"/>
        <v/>
      </c>
      <c r="S176" s="493" t="str">
        <f>IF($R176="","",IF(OR($O176="",$M176=""),"",IF($P176="サブ",VLOOKUP($O176,単価表!$A$5:$C$14,MATCH($M176,単価表!$A$5:$C$5,0),0)/2,VLOOKUP($O176,単価表!$A$5:$C$14,MATCH($M176,単価表!$A$5:$C$5,0),0))))</f>
        <v/>
      </c>
      <c r="T176" s="493" t="str">
        <f t="shared" si="34"/>
        <v/>
      </c>
      <c r="U176" s="497" t="str">
        <f t="shared" si="28"/>
        <v/>
      </c>
      <c r="V176" s="493" t="str">
        <f>IF($U176="","",IF(OR($M176="",$O176=""),"",VLOOKUP($O176,単価表!$A$5:$C$11,MATCH($M176,単価表!$A$5:$C$5,0),0)/2))</f>
        <v/>
      </c>
      <c r="W176" s="493" t="str">
        <f t="shared" si="35"/>
        <v/>
      </c>
      <c r="X176" s="481"/>
      <c r="Y176" s="494"/>
      <c r="Z176" s="479"/>
      <c r="AA176" s="493" t="str">
        <f t="shared" si="36"/>
        <v/>
      </c>
      <c r="AB176" s="493" t="str">
        <f t="shared" si="37"/>
        <v/>
      </c>
      <c r="AC176" s="495"/>
      <c r="AD176" s="479"/>
      <c r="AE176" s="493" t="str">
        <f t="shared" si="38"/>
        <v/>
      </c>
      <c r="AF176" s="493"/>
      <c r="AG176" s="493" t="str">
        <f t="shared" si="39"/>
        <v/>
      </c>
      <c r="AH176" s="497" t="str">
        <f t="shared" si="29"/>
        <v/>
      </c>
      <c r="AI176" s="493" t="str">
        <f>IF($AH176="","",IF(OR($O176="",$M176=""),"",IF($P176="サブ",VLOOKUP($O176,単価表!$A$34:$C$38,MATCH($M176,単価表!$A$34:$C$34,0),0)/2,VLOOKUP($O176,単価表!$A$34:$C$38,MATCH($M176,単価表!$A$34:$C$34,0),0))))</f>
        <v/>
      </c>
      <c r="AJ176" s="493" t="str">
        <f t="shared" si="40"/>
        <v/>
      </c>
      <c r="AK176" s="497" t="str">
        <f t="shared" si="31"/>
        <v/>
      </c>
      <c r="AL176" s="493" t="str">
        <f>IF($AK176="","",IF(OR($O176="",$M176=""),"",VLOOKUP($O176,単価表!$A$34:$C$38,MATCH($M176,単価表!$A$34:$C$34,0),0)/2))</f>
        <v/>
      </c>
      <c r="AM176" s="493" t="str">
        <f t="shared" si="41"/>
        <v/>
      </c>
      <c r="AN176" s="489"/>
      <c r="AO176" s="489"/>
    </row>
    <row r="177" spans="3:41" ht="27.75" customHeight="1">
      <c r="D177" s="689"/>
      <c r="E177" s="476"/>
      <c r="F177" s="477" t="s">
        <v>258</v>
      </c>
      <c r="G177" s="478"/>
      <c r="H177" s="479"/>
      <c r="I177" s="818"/>
      <c r="J177" s="818"/>
      <c r="K177" s="489"/>
      <c r="L177" s="489"/>
      <c r="M177" s="480"/>
      <c r="N177" s="481"/>
      <c r="O177" s="490"/>
      <c r="P177" s="490"/>
      <c r="Q177" s="491"/>
      <c r="R177" s="492" t="str">
        <f t="shared" si="33"/>
        <v/>
      </c>
      <c r="S177" s="493" t="str">
        <f>IF($R177="","",IF(OR($O177="",$M177=""),"",IF($P177="サブ",VLOOKUP($O177,単価表!$A$5:$C$14,MATCH($M177,単価表!$A$5:$C$5,0),0)/2,VLOOKUP($O177,単価表!$A$5:$C$14,MATCH($M177,単価表!$A$5:$C$5,0),0))))</f>
        <v/>
      </c>
      <c r="T177" s="493" t="str">
        <f t="shared" si="34"/>
        <v/>
      </c>
      <c r="U177" s="492" t="str">
        <f t="shared" si="28"/>
        <v/>
      </c>
      <c r="V177" s="493" t="str">
        <f>IF($U177="","",IF(OR($M177="",$O177=""),"",VLOOKUP($O177,単価表!$A$5:$C$11,MATCH($M177,単価表!$A$5:$C$5,0),0)/2))</f>
        <v/>
      </c>
      <c r="W177" s="493" t="str">
        <f t="shared" si="35"/>
        <v/>
      </c>
      <c r="X177" s="481"/>
      <c r="Y177" s="494"/>
      <c r="Z177" s="480"/>
      <c r="AA177" s="493" t="str">
        <f t="shared" si="36"/>
        <v/>
      </c>
      <c r="AB177" s="493" t="str">
        <f t="shared" si="37"/>
        <v/>
      </c>
      <c r="AC177" s="495"/>
      <c r="AD177" s="479"/>
      <c r="AE177" s="493" t="str">
        <f t="shared" si="38"/>
        <v/>
      </c>
      <c r="AF177" s="493"/>
      <c r="AG177" s="493" t="str">
        <f t="shared" si="39"/>
        <v/>
      </c>
      <c r="AH177" s="492" t="str">
        <f t="shared" si="29"/>
        <v/>
      </c>
      <c r="AI177" s="493" t="str">
        <f>IF($AH177="","",IF(OR($O177="",$M177=""),"",IF($P177="サブ",VLOOKUP($O177,単価表!$A$34:$C$38,MATCH($M177,単価表!$A$34:$C$34,0),0)/2,VLOOKUP($O177,単価表!$A$34:$C$38,MATCH($M177,単価表!$A$34:$C$34,0),0))))</f>
        <v/>
      </c>
      <c r="AJ177" s="493" t="str">
        <f t="shared" si="40"/>
        <v/>
      </c>
      <c r="AK177" s="492" t="str">
        <f t="shared" si="31"/>
        <v/>
      </c>
      <c r="AL177" s="493" t="str">
        <f>IF($AK177="","",IF(OR($O177="",$M177=""),"",VLOOKUP($O177,単価表!$A$34:$C$38,MATCH($M177,単価表!$A$34:$C$34,0),0)/2))</f>
        <v/>
      </c>
      <c r="AM177" s="493" t="str">
        <f t="shared" si="41"/>
        <v/>
      </c>
      <c r="AN177" s="489"/>
      <c r="AO177" s="489"/>
    </row>
    <row r="178" spans="3:41" ht="27.75" customHeight="1">
      <c r="D178" s="689"/>
      <c r="E178" s="476"/>
      <c r="F178" s="477" t="s">
        <v>258</v>
      </c>
      <c r="G178" s="478"/>
      <c r="H178" s="479"/>
      <c r="I178" s="818"/>
      <c r="J178" s="818"/>
      <c r="K178" s="489"/>
      <c r="L178" s="489"/>
      <c r="M178" s="479"/>
      <c r="N178" s="481"/>
      <c r="O178" s="490"/>
      <c r="P178" s="490"/>
      <c r="Q178" s="491"/>
      <c r="R178" s="497" t="str">
        <f t="shared" si="33"/>
        <v/>
      </c>
      <c r="S178" s="493" t="str">
        <f>IF($R178="","",IF(OR($O178="",$M178=""),"",IF($P178="サブ",VLOOKUP($O178,単価表!$A$5:$C$14,MATCH($M178,単価表!$A$5:$C$5,0),0)/2,VLOOKUP($O178,単価表!$A$5:$C$14,MATCH($M178,単価表!$A$5:$C$5,0),0))))</f>
        <v/>
      </c>
      <c r="T178" s="493" t="str">
        <f t="shared" si="34"/>
        <v/>
      </c>
      <c r="U178" s="497" t="str">
        <f t="shared" si="28"/>
        <v/>
      </c>
      <c r="V178" s="493" t="str">
        <f>IF($U178="","",IF(OR($M178="",$O178=""),"",VLOOKUP($O178,単価表!$A$5:$C$11,MATCH($M178,単価表!$A$5:$C$5,0),0)/2))</f>
        <v/>
      </c>
      <c r="W178" s="493" t="str">
        <f t="shared" si="35"/>
        <v/>
      </c>
      <c r="X178" s="481"/>
      <c r="Y178" s="494"/>
      <c r="Z178" s="479"/>
      <c r="AA178" s="493" t="str">
        <f t="shared" si="36"/>
        <v/>
      </c>
      <c r="AB178" s="493" t="str">
        <f t="shared" si="37"/>
        <v/>
      </c>
      <c r="AC178" s="495"/>
      <c r="AD178" s="479"/>
      <c r="AE178" s="493" t="str">
        <f t="shared" si="38"/>
        <v/>
      </c>
      <c r="AF178" s="493"/>
      <c r="AG178" s="493" t="str">
        <f t="shared" si="39"/>
        <v/>
      </c>
      <c r="AH178" s="497" t="str">
        <f t="shared" si="29"/>
        <v/>
      </c>
      <c r="AI178" s="493" t="str">
        <f>IF($AH178="","",IF(OR($O178="",$M178=""),"",IF($P178="サブ",VLOOKUP($O178,単価表!$A$34:$C$38,MATCH($M178,単価表!$A$34:$C$34,0),0)/2,VLOOKUP($O178,単価表!$A$34:$C$38,MATCH($M178,単価表!$A$34:$C$34,0),0))))</f>
        <v/>
      </c>
      <c r="AJ178" s="493" t="str">
        <f t="shared" si="40"/>
        <v/>
      </c>
      <c r="AK178" s="497" t="str">
        <f t="shared" si="31"/>
        <v/>
      </c>
      <c r="AL178" s="493" t="str">
        <f>IF($AK178="","",IF(OR($O178="",$M178=""),"",VLOOKUP($O178,単価表!$A$34:$C$38,MATCH($M178,単価表!$A$34:$C$34,0),0)/2))</f>
        <v/>
      </c>
      <c r="AM178" s="493" t="str">
        <f t="shared" si="41"/>
        <v/>
      </c>
      <c r="AN178" s="489"/>
      <c r="AO178" s="489"/>
    </row>
    <row r="179" spans="3:41" ht="27.75" customHeight="1">
      <c r="D179" s="689"/>
      <c r="E179" s="476"/>
      <c r="F179" s="477" t="s">
        <v>258</v>
      </c>
      <c r="G179" s="478"/>
      <c r="H179" s="479"/>
      <c r="I179" s="818"/>
      <c r="J179" s="818"/>
      <c r="K179" s="489"/>
      <c r="L179" s="489"/>
      <c r="M179" s="480"/>
      <c r="N179" s="481"/>
      <c r="O179" s="490"/>
      <c r="P179" s="490"/>
      <c r="Q179" s="491"/>
      <c r="R179" s="492" t="str">
        <f t="shared" si="33"/>
        <v/>
      </c>
      <c r="S179" s="493" t="str">
        <f>IF($R179="","",IF(OR($O179="",$M179=""),"",IF($P179="サブ",VLOOKUP($O179,単価表!$A$5:$C$14,MATCH($M179,単価表!$A$5:$C$5,0),0)/2,VLOOKUP($O179,単価表!$A$5:$C$14,MATCH($M179,単価表!$A$5:$C$5,0),0))))</f>
        <v/>
      </c>
      <c r="T179" s="493" t="str">
        <f t="shared" si="34"/>
        <v/>
      </c>
      <c r="U179" s="492" t="str">
        <f t="shared" si="28"/>
        <v/>
      </c>
      <c r="V179" s="493" t="str">
        <f>IF($U179="","",IF(OR($M179="",$O179=""),"",VLOOKUP($O179,単価表!$A$5:$C$11,MATCH($M179,単価表!$A$5:$C$5,0),0)/2))</f>
        <v/>
      </c>
      <c r="W179" s="493" t="str">
        <f t="shared" si="35"/>
        <v/>
      </c>
      <c r="X179" s="481"/>
      <c r="Y179" s="494"/>
      <c r="Z179" s="480"/>
      <c r="AA179" s="493" t="str">
        <f t="shared" si="36"/>
        <v/>
      </c>
      <c r="AB179" s="493" t="str">
        <f t="shared" si="37"/>
        <v/>
      </c>
      <c r="AC179" s="495"/>
      <c r="AD179" s="479"/>
      <c r="AE179" s="493" t="str">
        <f t="shared" si="38"/>
        <v/>
      </c>
      <c r="AF179" s="493"/>
      <c r="AG179" s="493" t="str">
        <f t="shared" si="39"/>
        <v/>
      </c>
      <c r="AH179" s="492" t="str">
        <f t="shared" si="29"/>
        <v/>
      </c>
      <c r="AI179" s="493" t="str">
        <f>IF($AH179="","",IF(OR($O179="",$M179=""),"",IF($P179="サブ",VLOOKUP($O179,単価表!$A$34:$C$38,MATCH($M179,単価表!$A$34:$C$34,0),0)/2,VLOOKUP($O179,単価表!$A$34:$C$38,MATCH($M179,単価表!$A$34:$C$34,0),0))))</f>
        <v/>
      </c>
      <c r="AJ179" s="493" t="str">
        <f t="shared" si="40"/>
        <v/>
      </c>
      <c r="AK179" s="492" t="str">
        <f t="shared" si="31"/>
        <v/>
      </c>
      <c r="AL179" s="493" t="str">
        <f>IF($AK179="","",IF(OR($O179="",$M179=""),"",VLOOKUP($O179,単価表!$A$34:$C$38,MATCH($M179,単価表!$A$34:$C$34,0),0)/2))</f>
        <v/>
      </c>
      <c r="AM179" s="493" t="str">
        <f t="shared" si="41"/>
        <v/>
      </c>
      <c r="AN179" s="489"/>
      <c r="AO179" s="489"/>
    </row>
    <row r="180" spans="3:41" ht="27.75" customHeight="1">
      <c r="D180" s="689"/>
      <c r="E180" s="476"/>
      <c r="F180" s="477" t="s">
        <v>258</v>
      </c>
      <c r="G180" s="478"/>
      <c r="H180" s="479"/>
      <c r="I180" s="818"/>
      <c r="J180" s="818"/>
      <c r="K180" s="489"/>
      <c r="L180" s="489"/>
      <c r="M180" s="479"/>
      <c r="N180" s="481"/>
      <c r="O180" s="490"/>
      <c r="P180" s="490"/>
      <c r="Q180" s="491"/>
      <c r="R180" s="497" t="str">
        <f t="shared" si="33"/>
        <v/>
      </c>
      <c r="S180" s="493" t="str">
        <f>IF($R180="","",IF(OR($O180="",$M180=""),"",IF($P180="サブ",VLOOKUP($O180,単価表!$A$5:$C$14,MATCH($M180,単価表!$A$5:$C$5,0),0)/2,VLOOKUP($O180,単価表!$A$5:$C$14,MATCH($M180,単価表!$A$5:$C$5,0),0))))</f>
        <v/>
      </c>
      <c r="T180" s="493" t="str">
        <f t="shared" si="34"/>
        <v/>
      </c>
      <c r="U180" s="497" t="str">
        <f t="shared" si="28"/>
        <v/>
      </c>
      <c r="V180" s="493" t="str">
        <f>IF($U180="","",IF(OR($M180="",$O180=""),"",VLOOKUP($O180,単価表!$A$5:$C$11,MATCH($M180,単価表!$A$5:$C$5,0),0)/2))</f>
        <v/>
      </c>
      <c r="W180" s="493" t="str">
        <f t="shared" si="35"/>
        <v/>
      </c>
      <c r="X180" s="481"/>
      <c r="Y180" s="494"/>
      <c r="Z180" s="479"/>
      <c r="AA180" s="493" t="str">
        <f t="shared" si="36"/>
        <v/>
      </c>
      <c r="AB180" s="493" t="str">
        <f t="shared" si="37"/>
        <v/>
      </c>
      <c r="AC180" s="495"/>
      <c r="AD180" s="479"/>
      <c r="AE180" s="493" t="str">
        <f t="shared" si="38"/>
        <v/>
      </c>
      <c r="AF180" s="493"/>
      <c r="AG180" s="493" t="str">
        <f t="shared" si="39"/>
        <v/>
      </c>
      <c r="AH180" s="497" t="str">
        <f t="shared" si="29"/>
        <v/>
      </c>
      <c r="AI180" s="493" t="str">
        <f>IF($AH180="","",IF(OR($O180="",$M180=""),"",IF($P180="サブ",VLOOKUP($O180,単価表!$A$34:$C$38,MATCH($M180,単価表!$A$34:$C$34,0),0)/2,VLOOKUP($O180,単価表!$A$34:$C$38,MATCH($M180,単価表!$A$34:$C$34,0),0))))</f>
        <v/>
      </c>
      <c r="AJ180" s="493" t="str">
        <f t="shared" si="40"/>
        <v/>
      </c>
      <c r="AK180" s="497" t="str">
        <f t="shared" si="31"/>
        <v/>
      </c>
      <c r="AL180" s="493" t="str">
        <f>IF($AK180="","",IF(OR($O180="",$M180=""),"",VLOOKUP($O180,単価表!$A$34:$C$38,MATCH($M180,単価表!$A$34:$C$34,0),0)/2))</f>
        <v/>
      </c>
      <c r="AM180" s="493" t="str">
        <f t="shared" si="41"/>
        <v/>
      </c>
      <c r="AN180" s="489"/>
      <c r="AO180" s="489"/>
    </row>
    <row r="181" spans="3:41" ht="27.75" customHeight="1">
      <c r="D181" s="689"/>
      <c r="E181" s="476"/>
      <c r="F181" s="477" t="s">
        <v>258</v>
      </c>
      <c r="G181" s="478"/>
      <c r="H181" s="479"/>
      <c r="I181" s="818"/>
      <c r="J181" s="818"/>
      <c r="K181" s="489"/>
      <c r="L181" s="489"/>
      <c r="M181" s="480"/>
      <c r="N181" s="481"/>
      <c r="O181" s="490"/>
      <c r="P181" s="490"/>
      <c r="Q181" s="491"/>
      <c r="R181" s="492" t="str">
        <f t="shared" si="33"/>
        <v/>
      </c>
      <c r="S181" s="493" t="str">
        <f>IF($R181="","",IF(OR($O181="",$M181=""),"",IF($P181="サブ",VLOOKUP($O181,単価表!$A$5:$C$14,MATCH($M181,単価表!$A$5:$C$5,0),0)/2,VLOOKUP($O181,単価表!$A$5:$C$14,MATCH($M181,単価表!$A$5:$C$5,0),0))))</f>
        <v/>
      </c>
      <c r="T181" s="493" t="str">
        <f t="shared" si="34"/>
        <v/>
      </c>
      <c r="U181" s="492" t="str">
        <f t="shared" si="28"/>
        <v/>
      </c>
      <c r="V181" s="493" t="str">
        <f>IF($U181="","",IF(OR($M181="",$O181=""),"",VLOOKUP($O181,単価表!$A$5:$C$11,MATCH($M181,単価表!$A$5:$C$5,0),0)/2))</f>
        <v/>
      </c>
      <c r="W181" s="493" t="str">
        <f t="shared" si="35"/>
        <v/>
      </c>
      <c r="X181" s="481"/>
      <c r="Y181" s="494"/>
      <c r="Z181" s="480"/>
      <c r="AA181" s="493" t="str">
        <f t="shared" si="36"/>
        <v/>
      </c>
      <c r="AB181" s="493" t="str">
        <f t="shared" si="37"/>
        <v/>
      </c>
      <c r="AC181" s="495"/>
      <c r="AD181" s="479"/>
      <c r="AE181" s="493" t="str">
        <f t="shared" si="38"/>
        <v/>
      </c>
      <c r="AF181" s="493"/>
      <c r="AG181" s="493" t="str">
        <f t="shared" si="39"/>
        <v/>
      </c>
      <c r="AH181" s="492" t="str">
        <f t="shared" si="29"/>
        <v/>
      </c>
      <c r="AI181" s="493" t="str">
        <f>IF($AH181="","",IF(OR($O181="",$M181=""),"",IF($P181="サブ",VLOOKUP($O181,単価表!$A$34:$C$38,MATCH($M181,単価表!$A$34:$C$34,0),0)/2,VLOOKUP($O181,単価表!$A$34:$C$38,MATCH($M181,単価表!$A$34:$C$34,0),0))))</f>
        <v/>
      </c>
      <c r="AJ181" s="493" t="str">
        <f t="shared" si="40"/>
        <v/>
      </c>
      <c r="AK181" s="492" t="str">
        <f t="shared" si="31"/>
        <v/>
      </c>
      <c r="AL181" s="493" t="str">
        <f>IF($AK181="","",IF(OR($O181="",$M181=""),"",VLOOKUP($O181,単価表!$A$34:$C$38,MATCH($M181,単価表!$A$34:$C$34,0),0)/2))</f>
        <v/>
      </c>
      <c r="AM181" s="493" t="str">
        <f t="shared" si="41"/>
        <v/>
      </c>
      <c r="AN181" s="489"/>
      <c r="AO181" s="489"/>
    </row>
    <row r="182" spans="3:41" ht="27.75" customHeight="1">
      <c r="D182" s="689"/>
      <c r="E182" s="476"/>
      <c r="F182" s="477" t="s">
        <v>258</v>
      </c>
      <c r="G182" s="478"/>
      <c r="H182" s="479"/>
      <c r="I182" s="818"/>
      <c r="J182" s="818"/>
      <c r="K182" s="489"/>
      <c r="L182" s="489"/>
      <c r="M182" s="479"/>
      <c r="N182" s="481"/>
      <c r="O182" s="490"/>
      <c r="P182" s="490"/>
      <c r="Q182" s="491"/>
      <c r="R182" s="497" t="str">
        <f t="shared" si="33"/>
        <v/>
      </c>
      <c r="S182" s="493" t="str">
        <f>IF($R182="","",IF(OR($O182="",$M182=""),"",IF($P182="サブ",VLOOKUP($O182,単価表!$A$5:$C$14,MATCH($M182,単価表!$A$5:$C$5,0),0)/2,VLOOKUP($O182,単価表!$A$5:$C$14,MATCH($M182,単価表!$A$5:$C$5,0),0))))</f>
        <v/>
      </c>
      <c r="T182" s="493" t="str">
        <f t="shared" si="34"/>
        <v/>
      </c>
      <c r="U182" s="497" t="str">
        <f t="shared" si="28"/>
        <v/>
      </c>
      <c r="V182" s="493" t="str">
        <f>IF($U182="","",IF(OR($M182="",$O182=""),"",VLOOKUP($O182,単価表!$A$5:$C$11,MATCH($M182,単価表!$A$5:$C$5,0),0)/2))</f>
        <v/>
      </c>
      <c r="W182" s="493" t="str">
        <f t="shared" si="35"/>
        <v/>
      </c>
      <c r="X182" s="481"/>
      <c r="Y182" s="494"/>
      <c r="Z182" s="479"/>
      <c r="AA182" s="493" t="str">
        <f t="shared" si="36"/>
        <v/>
      </c>
      <c r="AB182" s="493" t="str">
        <f t="shared" si="37"/>
        <v/>
      </c>
      <c r="AC182" s="495"/>
      <c r="AD182" s="479"/>
      <c r="AE182" s="493" t="str">
        <f t="shared" si="38"/>
        <v/>
      </c>
      <c r="AF182" s="493"/>
      <c r="AG182" s="493" t="str">
        <f t="shared" si="39"/>
        <v/>
      </c>
      <c r="AH182" s="497" t="str">
        <f t="shared" si="29"/>
        <v/>
      </c>
      <c r="AI182" s="493" t="str">
        <f>IF($AH182="","",IF(OR($O182="",$M182=""),"",IF($P182="サブ",VLOOKUP($O182,単価表!$A$34:$C$38,MATCH($M182,単価表!$A$34:$C$34,0),0)/2,VLOOKUP($O182,単価表!$A$34:$C$38,MATCH($M182,単価表!$A$34:$C$34,0),0))))</f>
        <v/>
      </c>
      <c r="AJ182" s="493" t="str">
        <f t="shared" si="40"/>
        <v/>
      </c>
      <c r="AK182" s="497" t="str">
        <f t="shared" si="31"/>
        <v/>
      </c>
      <c r="AL182" s="493" t="str">
        <f>IF($AK182="","",IF(OR($O182="",$M182=""),"",VLOOKUP($O182,単価表!$A$34:$C$38,MATCH($M182,単価表!$A$34:$C$34,0),0)/2))</f>
        <v/>
      </c>
      <c r="AM182" s="493" t="str">
        <f t="shared" si="41"/>
        <v/>
      </c>
      <c r="AN182" s="489"/>
      <c r="AO182" s="489"/>
    </row>
    <row r="183" spans="3:41" ht="27.75" customHeight="1">
      <c r="D183" s="689"/>
      <c r="E183" s="476"/>
      <c r="F183" s="477" t="s">
        <v>258</v>
      </c>
      <c r="G183" s="478"/>
      <c r="H183" s="479"/>
      <c r="I183" s="818"/>
      <c r="J183" s="818"/>
      <c r="K183" s="489"/>
      <c r="L183" s="489"/>
      <c r="M183" s="480"/>
      <c r="N183" s="481"/>
      <c r="O183" s="490"/>
      <c r="P183" s="490"/>
      <c r="Q183" s="491"/>
      <c r="R183" s="492" t="str">
        <f t="shared" si="33"/>
        <v/>
      </c>
      <c r="S183" s="493" t="str">
        <f>IF($R183="","",IF(OR($O183="",$M183=""),"",IF($P183="サブ",VLOOKUP($O183,単価表!$A$5:$C$14,MATCH($M183,単価表!$A$5:$C$5,0),0)/2,VLOOKUP($O183,単価表!$A$5:$C$14,MATCH($M183,単価表!$A$5:$C$5,0),0))))</f>
        <v/>
      </c>
      <c r="T183" s="493" t="str">
        <f t="shared" si="34"/>
        <v/>
      </c>
      <c r="U183" s="492" t="str">
        <f t="shared" si="28"/>
        <v/>
      </c>
      <c r="V183" s="493" t="str">
        <f>IF($U183="","",IF(OR($M183="",$O183=""),"",VLOOKUP($O183,単価表!$A$5:$C$11,MATCH($M183,単価表!$A$5:$C$5,0),0)/2))</f>
        <v/>
      </c>
      <c r="W183" s="493" t="str">
        <f t="shared" si="35"/>
        <v/>
      </c>
      <c r="X183" s="481"/>
      <c r="Y183" s="494"/>
      <c r="Z183" s="480"/>
      <c r="AA183" s="493" t="str">
        <f t="shared" si="36"/>
        <v/>
      </c>
      <c r="AB183" s="493" t="str">
        <f t="shared" si="37"/>
        <v/>
      </c>
      <c r="AC183" s="495"/>
      <c r="AD183" s="479"/>
      <c r="AE183" s="493" t="str">
        <f t="shared" si="38"/>
        <v/>
      </c>
      <c r="AF183" s="493"/>
      <c r="AG183" s="493" t="str">
        <f>IFERROR(ROUND(IF(AF183="","",IF(AF183="8%税込",AD183*AE183/1.08,IF(AF183="10%税込",AD183*AE183/1.1))),0),"")</f>
        <v/>
      </c>
      <c r="AH183" s="492" t="str">
        <f t="shared" si="29"/>
        <v/>
      </c>
      <c r="AI183" s="493" t="str">
        <f>IF($AH183="","",IF(OR($O183="",$M183=""),"",IF($P183="サブ",VLOOKUP($O183,単価表!$A$34:$C$38,MATCH($M183,単価表!$A$34:$C$34,0),0)/2,VLOOKUP($O183,単価表!$A$34:$C$38,MATCH($M183,単価表!$A$34:$C$34,0),0))))</f>
        <v/>
      </c>
      <c r="AJ183" s="493" t="str">
        <f t="shared" si="40"/>
        <v/>
      </c>
      <c r="AK183" s="492" t="str">
        <f t="shared" si="31"/>
        <v/>
      </c>
      <c r="AL183" s="493" t="str">
        <f>IF($AK183="","",IF(OR($O183="",$M183=""),"",VLOOKUP($O183,単価表!$A$34:$C$38,MATCH($M183,単価表!$A$34:$C$34,0),0)/2))</f>
        <v/>
      </c>
      <c r="AM183" s="493" t="str">
        <f t="shared" si="41"/>
        <v/>
      </c>
      <c r="AN183" s="489"/>
      <c r="AO183" s="489"/>
    </row>
    <row r="184" spans="3:41" ht="27.75" customHeight="1">
      <c r="D184" s="689"/>
      <c r="E184" s="476"/>
      <c r="F184" s="477" t="s">
        <v>258</v>
      </c>
      <c r="G184" s="478"/>
      <c r="H184" s="479"/>
      <c r="I184" s="818"/>
      <c r="J184" s="818"/>
      <c r="K184" s="489"/>
      <c r="L184" s="489"/>
      <c r="M184" s="479"/>
      <c r="N184" s="481"/>
      <c r="O184" s="490"/>
      <c r="P184" s="490"/>
      <c r="Q184" s="491"/>
      <c r="R184" s="497" t="str">
        <f t="shared" si="33"/>
        <v/>
      </c>
      <c r="S184" s="493" t="str">
        <f>IF($R184="","",IF(OR($O184="",$M184=""),"",IF($P184="サブ",VLOOKUP($O184,単価表!$A$5:$C$14,MATCH($M184,単価表!$A$5:$C$5,0),0)/2,VLOOKUP($O184,単価表!$A$5:$C$14,MATCH($M184,単価表!$A$5:$C$5,0),0))))</f>
        <v/>
      </c>
      <c r="T184" s="493" t="str">
        <f t="shared" si="34"/>
        <v/>
      </c>
      <c r="U184" s="497" t="str">
        <f t="shared" si="28"/>
        <v/>
      </c>
      <c r="V184" s="493" t="str">
        <f>IF($U184="","",IF(OR($M184="",$O184=""),"",VLOOKUP($O184,単価表!$A$5:$C$11,MATCH($M184,単価表!$A$5:$C$5,0),0)/2))</f>
        <v/>
      </c>
      <c r="W184" s="493" t="str">
        <f t="shared" si="35"/>
        <v/>
      </c>
      <c r="X184" s="481"/>
      <c r="Y184" s="494"/>
      <c r="Z184" s="479"/>
      <c r="AA184" s="493" t="str">
        <f t="shared" si="36"/>
        <v/>
      </c>
      <c r="AB184" s="493" t="str">
        <f t="shared" si="37"/>
        <v/>
      </c>
      <c r="AC184" s="495"/>
      <c r="AD184" s="479"/>
      <c r="AE184" s="493" t="str">
        <f t="shared" si="38"/>
        <v/>
      </c>
      <c r="AF184" s="493"/>
      <c r="AG184" s="493" t="str">
        <f t="shared" ref="AG184:AG190" si="42">IFERROR(ROUND(IF(AF184="","",IF(AF184="8%税込",AD184*AE184/1.08,IF(AF184="10%税込",AD184*AE184/1.1))),0),"")</f>
        <v/>
      </c>
      <c r="AH184" s="497" t="str">
        <f t="shared" si="29"/>
        <v/>
      </c>
      <c r="AI184" s="493" t="str">
        <f>IF($AH184="","",IF(OR($O184="",$M184=""),"",IF($P184="サブ",VLOOKUP($O184,単価表!$A$34:$C$38,MATCH($M184,単価表!$A$34:$C$34,0),0)/2,VLOOKUP($O184,単価表!$A$34:$C$38,MATCH($M184,単価表!$A$34:$C$34,0),0))))</f>
        <v/>
      </c>
      <c r="AJ184" s="493" t="str">
        <f t="shared" si="40"/>
        <v/>
      </c>
      <c r="AK184" s="497" t="str">
        <f t="shared" si="31"/>
        <v/>
      </c>
      <c r="AL184" s="493" t="str">
        <f>IF($AK184="","",IF(OR($O184="",$M184=""),"",VLOOKUP($O184,単価表!$A$34:$C$38,MATCH($M184,単価表!$A$34:$C$34,0),0)/2))</f>
        <v/>
      </c>
      <c r="AM184" s="493" t="str">
        <f t="shared" si="41"/>
        <v/>
      </c>
      <c r="AN184" s="489"/>
      <c r="AO184" s="489"/>
    </row>
    <row r="185" spans="3:41" ht="27.75" customHeight="1">
      <c r="D185" s="689"/>
      <c r="E185" s="476"/>
      <c r="F185" s="477" t="s">
        <v>258</v>
      </c>
      <c r="G185" s="478"/>
      <c r="H185" s="479"/>
      <c r="I185" s="818"/>
      <c r="J185" s="818"/>
      <c r="K185" s="489"/>
      <c r="L185" s="489"/>
      <c r="M185" s="480"/>
      <c r="N185" s="481"/>
      <c r="O185" s="490"/>
      <c r="P185" s="490"/>
      <c r="Q185" s="491"/>
      <c r="R185" s="492" t="str">
        <f t="shared" si="33"/>
        <v/>
      </c>
      <c r="S185" s="493" t="str">
        <f>IF($R185="","",IF(OR($O185="",$M185=""),"",IF($P185="サブ",VLOOKUP($O185,単価表!$A$5:$C$14,MATCH($M185,単価表!$A$5:$C$5,0),0)/2,VLOOKUP($O185,単価表!$A$5:$C$14,MATCH($M185,単価表!$A$5:$C$5,0),0))))</f>
        <v/>
      </c>
      <c r="T185" s="493" t="str">
        <f t="shared" si="34"/>
        <v/>
      </c>
      <c r="U185" s="492" t="str">
        <f t="shared" si="28"/>
        <v/>
      </c>
      <c r="V185" s="493" t="str">
        <f>IF($U185="","",IF(OR($M185="",$O185=""),"",VLOOKUP($O185,単価表!$A$5:$C$11,MATCH($M185,単価表!$A$5:$C$5,0),0)/2))</f>
        <v/>
      </c>
      <c r="W185" s="493" t="str">
        <f t="shared" si="35"/>
        <v/>
      </c>
      <c r="X185" s="481"/>
      <c r="Y185" s="494"/>
      <c r="Z185" s="480"/>
      <c r="AA185" s="493" t="str">
        <f t="shared" si="36"/>
        <v/>
      </c>
      <c r="AB185" s="493" t="str">
        <f t="shared" si="37"/>
        <v/>
      </c>
      <c r="AC185" s="495"/>
      <c r="AD185" s="479"/>
      <c r="AE185" s="493" t="str">
        <f t="shared" si="38"/>
        <v/>
      </c>
      <c r="AF185" s="493"/>
      <c r="AG185" s="493" t="str">
        <f t="shared" si="42"/>
        <v/>
      </c>
      <c r="AH185" s="492" t="str">
        <f t="shared" si="29"/>
        <v/>
      </c>
      <c r="AI185" s="493" t="str">
        <f>IF($AH185="","",IF(OR($O185="",$M185=""),"",IF($P185="サブ",VLOOKUP($O185,単価表!$A$34:$C$38,MATCH($M185,単価表!$A$34:$C$34,0),0)/2,VLOOKUP($O185,単価表!$A$34:$C$38,MATCH($M185,単価表!$A$34:$C$34,0),0))))</f>
        <v/>
      </c>
      <c r="AJ185" s="493" t="str">
        <f t="shared" si="40"/>
        <v/>
      </c>
      <c r="AK185" s="492" t="str">
        <f t="shared" si="31"/>
        <v/>
      </c>
      <c r="AL185" s="493" t="str">
        <f>IF($AK185="","",IF(OR($O185="",$M185=""),"",VLOOKUP($O185,単価表!$A$34:$C$38,MATCH($M185,単価表!$A$34:$C$34,0),0)/2))</f>
        <v/>
      </c>
      <c r="AM185" s="493" t="str">
        <f t="shared" si="41"/>
        <v/>
      </c>
      <c r="AN185" s="489"/>
      <c r="AO185" s="489"/>
    </row>
    <row r="186" spans="3:41" ht="27.75" customHeight="1">
      <c r="D186" s="689"/>
      <c r="E186" s="476"/>
      <c r="F186" s="477" t="s">
        <v>258</v>
      </c>
      <c r="G186" s="478"/>
      <c r="H186" s="479"/>
      <c r="I186" s="818"/>
      <c r="J186" s="818"/>
      <c r="K186" s="489"/>
      <c r="L186" s="489"/>
      <c r="M186" s="479"/>
      <c r="N186" s="481"/>
      <c r="O186" s="490"/>
      <c r="P186" s="490"/>
      <c r="Q186" s="491"/>
      <c r="R186" s="497" t="str">
        <f t="shared" si="33"/>
        <v/>
      </c>
      <c r="S186" s="493" t="str">
        <f>IF($R186="","",IF(OR($O186="",$M186=""),"",IF($P186="サブ",VLOOKUP($O186,単価表!$A$5:$C$14,MATCH($M186,単価表!$A$5:$C$5,0),0)/2,VLOOKUP($O186,単価表!$A$5:$C$14,MATCH($M186,単価表!$A$5:$C$5,0),0))))</f>
        <v/>
      </c>
      <c r="T186" s="493" t="str">
        <f t="shared" si="34"/>
        <v/>
      </c>
      <c r="U186" s="497" t="str">
        <f t="shared" si="28"/>
        <v/>
      </c>
      <c r="V186" s="493" t="str">
        <f>IF($U186="","",IF(OR($M186="",$O186=""),"",VLOOKUP($O186,単価表!$A$5:$C$11,MATCH($M186,単価表!$A$5:$C$5,0),0)/2))</f>
        <v/>
      </c>
      <c r="W186" s="493" t="str">
        <f t="shared" si="35"/>
        <v/>
      </c>
      <c r="X186" s="481"/>
      <c r="Y186" s="494"/>
      <c r="Z186" s="479"/>
      <c r="AA186" s="493" t="str">
        <f t="shared" si="36"/>
        <v/>
      </c>
      <c r="AB186" s="493" t="str">
        <f t="shared" si="37"/>
        <v/>
      </c>
      <c r="AC186" s="495"/>
      <c r="AD186" s="479"/>
      <c r="AE186" s="493" t="str">
        <f t="shared" si="38"/>
        <v/>
      </c>
      <c r="AF186" s="493"/>
      <c r="AG186" s="493" t="str">
        <f t="shared" si="42"/>
        <v/>
      </c>
      <c r="AH186" s="497" t="str">
        <f t="shared" si="29"/>
        <v/>
      </c>
      <c r="AI186" s="493" t="str">
        <f>IF($AH186="","",IF(OR($O186="",$M186=""),"",IF($P186="サブ",VLOOKUP($O186,単価表!$A$34:$C$38,MATCH($M186,単価表!$A$34:$C$34,0),0)/2,VLOOKUP($O186,単価表!$A$34:$C$38,MATCH($M186,単価表!$A$34:$C$34,0),0))))</f>
        <v/>
      </c>
      <c r="AJ186" s="493" t="str">
        <f t="shared" si="40"/>
        <v/>
      </c>
      <c r="AK186" s="497" t="str">
        <f t="shared" si="31"/>
        <v/>
      </c>
      <c r="AL186" s="493" t="str">
        <f>IF($AK186="","",IF(OR($O186="",$M186=""),"",VLOOKUP($O186,単価表!$A$34:$C$38,MATCH($M186,単価表!$A$34:$C$34,0),0)/2))</f>
        <v/>
      </c>
      <c r="AM186" s="493" t="str">
        <f t="shared" si="41"/>
        <v/>
      </c>
      <c r="AN186" s="489"/>
      <c r="AO186" s="489"/>
    </row>
    <row r="187" spans="3:41" ht="27.75" customHeight="1">
      <c r="D187" s="689"/>
      <c r="E187" s="476"/>
      <c r="F187" s="477" t="s">
        <v>258</v>
      </c>
      <c r="G187" s="478"/>
      <c r="H187" s="479"/>
      <c r="I187" s="818"/>
      <c r="J187" s="818"/>
      <c r="K187" s="489"/>
      <c r="L187" s="489"/>
      <c r="M187" s="480"/>
      <c r="N187" s="481"/>
      <c r="O187" s="490"/>
      <c r="P187" s="490"/>
      <c r="Q187" s="491"/>
      <c r="R187" s="492" t="str">
        <f t="shared" si="33"/>
        <v/>
      </c>
      <c r="S187" s="493" t="str">
        <f>IF($R187="","",IF(OR($O187="",$M187=""),"",IF($P187="サブ",VLOOKUP($O187,単価表!$A$5:$C$14,MATCH($M187,単価表!$A$5:$C$5,0),0)/2,VLOOKUP($O187,単価表!$A$5:$C$14,MATCH($M187,単価表!$A$5:$C$5,0),0))))</f>
        <v/>
      </c>
      <c r="T187" s="493" t="str">
        <f t="shared" si="34"/>
        <v/>
      </c>
      <c r="U187" s="492" t="str">
        <f t="shared" si="28"/>
        <v/>
      </c>
      <c r="V187" s="493" t="str">
        <f>IF($U187="","",IF(OR($M187="",$O187=""),"",VLOOKUP($O187,単価表!$A$5:$C$11,MATCH($M187,単価表!$A$5:$C$5,0),0)/2))</f>
        <v/>
      </c>
      <c r="W187" s="493" t="str">
        <f t="shared" si="35"/>
        <v/>
      </c>
      <c r="X187" s="481"/>
      <c r="Y187" s="494"/>
      <c r="Z187" s="480"/>
      <c r="AA187" s="493" t="str">
        <f t="shared" si="36"/>
        <v/>
      </c>
      <c r="AB187" s="493" t="str">
        <f t="shared" si="37"/>
        <v/>
      </c>
      <c r="AC187" s="495"/>
      <c r="AD187" s="479"/>
      <c r="AE187" s="493" t="str">
        <f t="shared" si="38"/>
        <v/>
      </c>
      <c r="AF187" s="493"/>
      <c r="AG187" s="493" t="str">
        <f t="shared" si="42"/>
        <v/>
      </c>
      <c r="AH187" s="492" t="str">
        <f t="shared" si="29"/>
        <v/>
      </c>
      <c r="AI187" s="493" t="str">
        <f>IF($AH187="","",IF(OR($O187="",$M187=""),"",IF($P187="サブ",VLOOKUP($O187,単価表!$A$34:$C$38,MATCH($M187,単価表!$A$34:$C$34,0),0)/2,VLOOKUP($O187,単価表!$A$34:$C$38,MATCH($M187,単価表!$A$34:$C$34,0),0))))</f>
        <v/>
      </c>
      <c r="AJ187" s="493" t="str">
        <f t="shared" si="40"/>
        <v/>
      </c>
      <c r="AK187" s="492" t="str">
        <f t="shared" si="31"/>
        <v/>
      </c>
      <c r="AL187" s="493" t="str">
        <f>IF($AK187="","",IF(OR($O187="",$M187=""),"",VLOOKUP($O187,単価表!$A$34:$C$38,MATCH($M187,単価表!$A$34:$C$34,0),0)/2))</f>
        <v/>
      </c>
      <c r="AM187" s="493" t="str">
        <f t="shared" si="41"/>
        <v/>
      </c>
      <c r="AN187" s="489"/>
      <c r="AO187" s="489"/>
    </row>
    <row r="188" spans="3:41" ht="27.75" customHeight="1">
      <c r="D188" s="689"/>
      <c r="E188" s="476"/>
      <c r="F188" s="477" t="s">
        <v>258</v>
      </c>
      <c r="G188" s="478"/>
      <c r="H188" s="479"/>
      <c r="I188" s="818"/>
      <c r="J188" s="818"/>
      <c r="K188" s="489"/>
      <c r="L188" s="489"/>
      <c r="M188" s="479"/>
      <c r="N188" s="481"/>
      <c r="O188" s="490"/>
      <c r="P188" s="490"/>
      <c r="Q188" s="491"/>
      <c r="R188" s="497" t="str">
        <f t="shared" si="33"/>
        <v/>
      </c>
      <c r="S188" s="493" t="str">
        <f>IF($R188="","",IF(OR($O188="",$M188=""),"",IF($P188="サブ",VLOOKUP($O188,単価表!$A$5:$C$14,MATCH($M188,単価表!$A$5:$C$5,0),0)/2,VLOOKUP($O188,単価表!$A$5:$C$14,MATCH($M188,単価表!$A$5:$C$5,0),0))))</f>
        <v/>
      </c>
      <c r="T188" s="493" t="str">
        <f t="shared" si="34"/>
        <v/>
      </c>
      <c r="U188" s="497" t="str">
        <f t="shared" si="28"/>
        <v/>
      </c>
      <c r="V188" s="493" t="str">
        <f>IF($U188="","",IF(OR($M188="",$O188=""),"",VLOOKUP($O188,単価表!$A$5:$C$11,MATCH($M188,単価表!$A$5:$C$5,0),0)/2))</f>
        <v/>
      </c>
      <c r="W188" s="493" t="str">
        <f t="shared" si="35"/>
        <v/>
      </c>
      <c r="X188" s="481"/>
      <c r="Y188" s="494"/>
      <c r="Z188" s="479"/>
      <c r="AA188" s="493" t="str">
        <f t="shared" si="36"/>
        <v/>
      </c>
      <c r="AB188" s="493" t="str">
        <f t="shared" si="37"/>
        <v/>
      </c>
      <c r="AC188" s="495"/>
      <c r="AD188" s="479"/>
      <c r="AE188" s="493" t="str">
        <f t="shared" si="38"/>
        <v/>
      </c>
      <c r="AF188" s="493"/>
      <c r="AG188" s="493" t="str">
        <f t="shared" si="42"/>
        <v/>
      </c>
      <c r="AH188" s="497" t="str">
        <f t="shared" si="29"/>
        <v/>
      </c>
      <c r="AI188" s="493" t="str">
        <f>IF($AH188="","",IF(OR($O188="",$M188=""),"",IF($P188="サブ",VLOOKUP($O188,単価表!$A$34:$C$38,MATCH($M188,単価表!$A$34:$C$34,0),0)/2,VLOOKUP($O188,単価表!$A$34:$C$38,MATCH($M188,単価表!$A$34:$C$34,0),0))))</f>
        <v/>
      </c>
      <c r="AJ188" s="493" t="str">
        <f t="shared" si="40"/>
        <v/>
      </c>
      <c r="AK188" s="497" t="str">
        <f t="shared" si="31"/>
        <v/>
      </c>
      <c r="AL188" s="493" t="str">
        <f>IF($AK188="","",IF(OR($O188="",$M188=""),"",VLOOKUP($O188,単価表!$A$34:$C$38,MATCH($M188,単価表!$A$34:$C$34,0),0)/2))</f>
        <v/>
      </c>
      <c r="AM188" s="493" t="str">
        <f t="shared" si="41"/>
        <v/>
      </c>
      <c r="AN188" s="489"/>
      <c r="AO188" s="489"/>
    </row>
    <row r="189" spans="3:41" ht="27.75" customHeight="1">
      <c r="D189" s="689"/>
      <c r="E189" s="476"/>
      <c r="F189" s="477" t="s">
        <v>258</v>
      </c>
      <c r="G189" s="478"/>
      <c r="H189" s="479"/>
      <c r="I189" s="818"/>
      <c r="J189" s="818"/>
      <c r="K189" s="489"/>
      <c r="L189" s="489"/>
      <c r="M189" s="480"/>
      <c r="N189" s="481"/>
      <c r="O189" s="490"/>
      <c r="P189" s="490"/>
      <c r="Q189" s="491"/>
      <c r="R189" s="492" t="str">
        <f t="shared" si="33"/>
        <v/>
      </c>
      <c r="S189" s="493" t="str">
        <f>IF($R189="","",IF(OR($O189="",$M189=""),"",IF($P189="サブ",VLOOKUP($O189,単価表!$A$5:$C$14,MATCH($M189,単価表!$A$5:$C$5,0),0)/2,VLOOKUP($O189,単価表!$A$5:$C$14,MATCH($M189,単価表!$A$5:$C$5,0),0))))</f>
        <v/>
      </c>
      <c r="T189" s="493" t="str">
        <f t="shared" si="34"/>
        <v/>
      </c>
      <c r="U189" s="492" t="str">
        <f t="shared" si="28"/>
        <v/>
      </c>
      <c r="V189" s="493" t="str">
        <f>IF($U189="","",IF(OR($M189="",$O189=""),"",VLOOKUP($O189,単価表!$A$5:$C$11,MATCH($M189,単価表!$A$5:$C$5,0),0)/2))</f>
        <v/>
      </c>
      <c r="W189" s="493" t="str">
        <f t="shared" si="35"/>
        <v/>
      </c>
      <c r="X189" s="481"/>
      <c r="Y189" s="494"/>
      <c r="Z189" s="480"/>
      <c r="AA189" s="493" t="str">
        <f t="shared" si="36"/>
        <v/>
      </c>
      <c r="AB189" s="493" t="str">
        <f t="shared" si="37"/>
        <v/>
      </c>
      <c r="AC189" s="495"/>
      <c r="AD189" s="479"/>
      <c r="AE189" s="493" t="str">
        <f t="shared" si="38"/>
        <v/>
      </c>
      <c r="AF189" s="493"/>
      <c r="AG189" s="493" t="str">
        <f t="shared" si="42"/>
        <v/>
      </c>
      <c r="AH189" s="492" t="str">
        <f t="shared" si="29"/>
        <v/>
      </c>
      <c r="AI189" s="493" t="str">
        <f>IF($AH189="","",IF(OR($O189="",$M189=""),"",IF($P189="サブ",VLOOKUP($O189,単価表!$A$34:$C$38,MATCH($M189,単価表!$A$34:$C$34,0),0)/2,VLOOKUP($O189,単価表!$A$34:$C$38,MATCH($M189,単価表!$A$34:$C$34,0),0))))</f>
        <v/>
      </c>
      <c r="AJ189" s="493" t="str">
        <f t="shared" si="40"/>
        <v/>
      </c>
      <c r="AK189" s="492" t="str">
        <f t="shared" si="31"/>
        <v/>
      </c>
      <c r="AL189" s="493" t="str">
        <f>IF($AK189="","",IF(OR($O189="",$M189=""),"",VLOOKUP($O189,単価表!$A$34:$C$38,MATCH($M189,単価表!$A$34:$C$34,0),0)/2))</f>
        <v/>
      </c>
      <c r="AM189" s="493" t="str">
        <f t="shared" si="41"/>
        <v/>
      </c>
      <c r="AN189" s="489"/>
      <c r="AO189" s="489"/>
    </row>
    <row r="190" spans="3:41" ht="27.75" customHeight="1">
      <c r="D190" s="689"/>
      <c r="E190" s="476"/>
      <c r="F190" s="477" t="s">
        <v>258</v>
      </c>
      <c r="G190" s="478"/>
      <c r="H190" s="479"/>
      <c r="I190" s="818"/>
      <c r="J190" s="818"/>
      <c r="K190" s="489"/>
      <c r="L190" s="489"/>
      <c r="M190" s="479"/>
      <c r="N190" s="481"/>
      <c r="O190" s="490"/>
      <c r="P190" s="490"/>
      <c r="Q190" s="491"/>
      <c r="R190" s="497" t="str">
        <f t="shared" si="33"/>
        <v/>
      </c>
      <c r="S190" s="493" t="str">
        <f>IF($R190="","",IF(OR($O190="",$M190=""),"",IF($P190="サブ",VLOOKUP($O190,単価表!$A$5:$C$14,MATCH($M190,単価表!$A$5:$C$5,0),0)/2,VLOOKUP($O190,単価表!$A$5:$C$14,MATCH($M190,単価表!$A$5:$C$5,0),0))))</f>
        <v/>
      </c>
      <c r="T190" s="493" t="str">
        <f t="shared" si="34"/>
        <v/>
      </c>
      <c r="U190" s="497" t="str">
        <f t="shared" si="28"/>
        <v/>
      </c>
      <c r="V190" s="493" t="str">
        <f>IF($U190="","",IF(OR($M190="",$O190=""),"",VLOOKUP($O190,単価表!$A$5:$C$11,MATCH($M190,単価表!$A$5:$C$5,0),0)/2))</f>
        <v/>
      </c>
      <c r="W190" s="493" t="str">
        <f t="shared" si="35"/>
        <v/>
      </c>
      <c r="X190" s="481"/>
      <c r="Y190" s="494"/>
      <c r="Z190" s="479"/>
      <c r="AA190" s="493" t="str">
        <f t="shared" si="36"/>
        <v/>
      </c>
      <c r="AB190" s="493" t="str">
        <f t="shared" si="37"/>
        <v/>
      </c>
      <c r="AC190" s="495"/>
      <c r="AD190" s="479"/>
      <c r="AE190" s="493" t="str">
        <f t="shared" si="38"/>
        <v/>
      </c>
      <c r="AF190" s="493"/>
      <c r="AG190" s="493" t="str">
        <f t="shared" si="42"/>
        <v/>
      </c>
      <c r="AH190" s="497" t="str">
        <f t="shared" si="29"/>
        <v/>
      </c>
      <c r="AI190" s="493" t="str">
        <f>IF($AH190="","",IF(OR($O190="",$M190=""),"",IF($P190="サブ",VLOOKUP($O190,単価表!$A$34:$C$38,MATCH($M190,単価表!$A$34:$C$34,0),0)/2,VLOOKUP($O190,単価表!$A$34:$C$38,MATCH($M190,単価表!$A$34:$C$34,0),0))))</f>
        <v/>
      </c>
      <c r="AJ190" s="493" t="str">
        <f t="shared" si="40"/>
        <v/>
      </c>
      <c r="AK190" s="497" t="str">
        <f t="shared" si="31"/>
        <v/>
      </c>
      <c r="AL190" s="493" t="str">
        <f>IF($AK190="","",IF(OR($O190="",$M190=""),"",VLOOKUP($O190,単価表!$A$34:$C$38,MATCH($M190,単価表!$A$34:$C$34,0),0)/2))</f>
        <v/>
      </c>
      <c r="AM190" s="493" t="str">
        <f t="shared" si="41"/>
        <v/>
      </c>
      <c r="AN190" s="489"/>
      <c r="AO190" s="489"/>
    </row>
    <row r="191" spans="3:41" ht="39" customHeight="1">
      <c r="C191" s="107">
        <f>COUNTIF(C7:C190,"●")</f>
        <v>0</v>
      </c>
      <c r="Q191" s="714"/>
      <c r="R191" s="712"/>
      <c r="S191" s="716" t="s">
        <v>259</v>
      </c>
      <c r="T191" s="718">
        <f>SUM(T7:T190)</f>
        <v>0</v>
      </c>
      <c r="U191" s="807" t="s">
        <v>260</v>
      </c>
      <c r="V191" s="808"/>
      <c r="W191" s="718">
        <f>SUM(W7:W190)</f>
        <v>0</v>
      </c>
      <c r="Z191" s="455"/>
      <c r="AA191" s="454" t="s">
        <v>261</v>
      </c>
      <c r="AB191" s="719">
        <f>SUM(AB7:AB190)</f>
        <v>0</v>
      </c>
      <c r="AC191" s="714"/>
      <c r="AD191" s="482"/>
      <c r="AE191" s="712"/>
      <c r="AF191" s="736"/>
      <c r="AG191" s="736"/>
      <c r="AH191" s="713"/>
      <c r="AI191" s="713"/>
      <c r="AJ191" s="712"/>
      <c r="AK191" s="713"/>
      <c r="AL191" s="713"/>
      <c r="AM191" s="745"/>
      <c r="AN191" s="746"/>
      <c r="AO191" s="746"/>
    </row>
    <row r="192" spans="3:41" ht="39" customHeight="1">
      <c r="Q192" s="714"/>
      <c r="R192" s="717"/>
      <c r="S192" s="716" t="s">
        <v>262</v>
      </c>
      <c r="T192" s="718">
        <f>ROUND(T191/1.1,0)</f>
        <v>0</v>
      </c>
      <c r="U192" s="811" t="s">
        <v>263</v>
      </c>
      <c r="V192" s="811"/>
      <c r="W192" s="718">
        <f>ROUND(W191/1.1,0)</f>
        <v>0</v>
      </c>
      <c r="X192" s="714"/>
      <c r="Y192" s="482"/>
      <c r="Z192" s="715"/>
      <c r="AA192" s="716" t="s">
        <v>264</v>
      </c>
      <c r="AB192" s="498">
        <f>ROUND(AB191/1.1,0)</f>
        <v>0</v>
      </c>
      <c r="AC192" s="820" t="s">
        <v>265</v>
      </c>
      <c r="AD192" s="821"/>
      <c r="AE192" s="821"/>
      <c r="AF192" s="822"/>
      <c r="AG192" s="498">
        <f>SUM(AG7:AG190)</f>
        <v>0</v>
      </c>
      <c r="AH192" s="716"/>
      <c r="AI192" s="716" t="s">
        <v>266</v>
      </c>
      <c r="AJ192" s="498">
        <f>SUM(AJ7:AJ190)+SUM(AM7:AM190)</f>
        <v>0</v>
      </c>
      <c r="AK192" s="747" t="s">
        <v>267</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9">
    <dataValidation type="list" allowBlank="1" showInputMessage="1" showErrorMessage="1" sqref="M7:M190 Z7:Z190" xr:uid="{00000000-0002-0000-0500-000000000000}">
      <formula1>"日,外"</formula1>
    </dataValidation>
    <dataValidation type="list" allowBlank="1" showInputMessage="1" showErrorMessage="1" sqref="H7:H190" xr:uid="{00000000-0002-0000-0500-000001000000}">
      <formula1>"講義,見学,実習,視察,討議,発表"</formula1>
    </dataValidation>
    <dataValidation type="list" allowBlank="1" showInputMessage="1" showErrorMessage="1" sqref="O7:O190" xr:uid="{00000000-0002-0000-0500-000002000000}">
      <formula1>"特号,１号Ａ,１号Ｂ,１号,２号,３号,４号,補助（半日）,補助（１日）"</formula1>
    </dataValidation>
    <dataValidation type="list" allowBlank="1" showInputMessage="1" sqref="AC7:AC190" xr:uid="{00000000-0002-0000-0500-000003000000}">
      <formula1>"見学,視察,手土産"</formula1>
    </dataValidation>
    <dataValidation type="list" allowBlank="1" showInputMessage="1" showErrorMessage="1" sqref="Q7:Q190" xr:uid="{00000000-0002-0000-0500-000004000000}">
      <formula1>"講師,検討会等参加,講習料,検討会(法人参加)"</formula1>
    </dataValidation>
    <dataValidation type="list" allowBlank="1" showInputMessage="1" showErrorMessage="1" sqref="P7:P190" xr:uid="{00000000-0002-0000-0500-000005000000}">
      <formula1>"サブ"</formula1>
    </dataValidation>
    <dataValidation type="list" allowBlank="1" showInputMessage="1" showErrorMessage="1" sqref="C7:C190" xr:uid="{00000000-0002-0000-0500-000006000000}">
      <formula1>"●"</formula1>
    </dataValidation>
    <dataValidation type="list" allowBlank="1" showInputMessage="1" showErrorMessage="1" sqref="AF7:AF190" xr:uid="{00000000-0002-0000-0500-000007000000}">
      <formula1>"8%税込,10%税込"</formula1>
    </dataValidation>
    <dataValidation type="list" allowBlank="1" showInputMessage="1" showErrorMessage="1" sqref="AO1" xr:uid="{00000000-0002-0000-0500-000008000000}">
      <formula1>"見積書　別紙２,別紙２"</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AT461"/>
  <sheetViews>
    <sheetView showGridLines="0" view="pageBreakPreview" zoomScale="70" zoomScaleNormal="90" zoomScaleSheetLayoutView="70" workbookViewId="0">
      <selection activeCell="X1" sqref="X1"/>
    </sheetView>
  </sheetViews>
  <sheetFormatPr defaultColWidth="9" defaultRowHeight="13.5" outlineLevelCol="1"/>
  <cols>
    <col min="1" max="1" width="54.125" style="43" customWidth="1" outlineLevel="1"/>
    <col min="2" max="2" width="2.125" style="43" customWidth="1"/>
    <col min="3" max="3" width="10.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
        <v>268</v>
      </c>
      <c r="Y1" s="111"/>
    </row>
    <row r="2" spans="2:25" ht="21.75" customHeight="1">
      <c r="B2" s="223"/>
      <c r="C2" s="2" t="s">
        <v>269</v>
      </c>
      <c r="D2" s="223"/>
      <c r="E2" s="223"/>
      <c r="F2" s="223"/>
      <c r="G2" s="225"/>
      <c r="H2" s="223"/>
    </row>
    <row r="3" spans="2:25" ht="24.75" customHeight="1">
      <c r="C3" s="43" t="s">
        <v>270</v>
      </c>
      <c r="E3" s="880" t="s">
        <v>271</v>
      </c>
      <c r="F3" s="880"/>
      <c r="G3" s="879">
        <f>SUM(V118,V234,V345,V461)</f>
        <v>0</v>
      </c>
      <c r="H3" s="879"/>
    </row>
    <row r="4" spans="2:25" ht="20.25" customHeight="1">
      <c r="C4" s="43" t="s">
        <v>272</v>
      </c>
      <c r="W4" s="108"/>
      <c r="X4" s="108" t="s">
        <v>224</v>
      </c>
    </row>
    <row r="5" spans="2:25" ht="20.25" customHeight="1">
      <c r="C5" s="869" t="s">
        <v>273</v>
      </c>
      <c r="D5" s="869" t="s">
        <v>274</v>
      </c>
      <c r="E5" s="869" t="s">
        <v>275</v>
      </c>
      <c r="F5" s="877" t="s">
        <v>276</v>
      </c>
      <c r="G5" s="877" t="s">
        <v>277</v>
      </c>
      <c r="H5" s="869" t="s">
        <v>278</v>
      </c>
      <c r="I5" s="871" t="s">
        <v>279</v>
      </c>
      <c r="J5" s="872"/>
      <c r="K5" s="499" t="s">
        <v>280</v>
      </c>
      <c r="L5" s="871" t="s">
        <v>281</v>
      </c>
      <c r="M5" s="875"/>
      <c r="N5" s="872"/>
      <c r="O5" s="500" t="s">
        <v>282</v>
      </c>
      <c r="P5" s="501" t="s">
        <v>283</v>
      </c>
      <c r="Q5" s="502" t="s">
        <v>284</v>
      </c>
      <c r="R5" s="500"/>
      <c r="S5" s="500" t="s">
        <v>285</v>
      </c>
      <c r="T5" s="332"/>
      <c r="U5" s="500" t="s">
        <v>286</v>
      </c>
      <c r="V5" s="332" t="s">
        <v>287</v>
      </c>
      <c r="W5" s="849" t="s">
        <v>288</v>
      </c>
      <c r="X5" s="876" t="s">
        <v>289</v>
      </c>
      <c r="Y5" s="54"/>
    </row>
    <row r="6" spans="2:25" ht="20.25" customHeight="1">
      <c r="C6" s="870"/>
      <c r="D6" s="870"/>
      <c r="E6" s="870"/>
      <c r="F6" s="878"/>
      <c r="G6" s="878"/>
      <c r="H6" s="870"/>
      <c r="I6" s="112" t="s">
        <v>290</v>
      </c>
      <c r="J6" s="462" t="s">
        <v>291</v>
      </c>
      <c r="K6" s="112" t="s">
        <v>292</v>
      </c>
      <c r="L6" s="112" t="s">
        <v>293</v>
      </c>
      <c r="M6" s="112" t="s">
        <v>294</v>
      </c>
      <c r="N6" s="112" t="s">
        <v>295</v>
      </c>
      <c r="O6" s="112" t="s">
        <v>296</v>
      </c>
      <c r="P6" s="113" t="s">
        <v>297</v>
      </c>
      <c r="Q6" s="114" t="s">
        <v>298</v>
      </c>
      <c r="R6" s="112" t="s">
        <v>299</v>
      </c>
      <c r="S6" s="112" t="s">
        <v>298</v>
      </c>
      <c r="T6" s="112" t="s">
        <v>300</v>
      </c>
      <c r="U6" s="112" t="s">
        <v>301</v>
      </c>
      <c r="V6" s="462" t="s">
        <v>302</v>
      </c>
      <c r="W6" s="850"/>
      <c r="X6" s="876"/>
      <c r="Y6" s="54"/>
    </row>
    <row r="7" spans="2:25" ht="19.5" customHeight="1">
      <c r="C7" s="828"/>
      <c r="D7" s="831"/>
      <c r="E7" s="831"/>
      <c r="F7" s="831"/>
      <c r="G7" s="834"/>
      <c r="H7" s="837"/>
      <c r="I7" s="596"/>
      <c r="J7" s="675"/>
      <c r="K7" s="597"/>
      <c r="L7" s="598"/>
      <c r="M7" s="598"/>
      <c r="N7" s="599" t="str">
        <f>IF(I7="","",(SUM(L7:M7)))</f>
        <v/>
      </c>
      <c r="O7" s="600"/>
      <c r="P7" s="601" t="str">
        <f>IF(O7="","",(N7*O7))</f>
        <v/>
      </c>
      <c r="Q7" s="840"/>
      <c r="R7" s="843"/>
      <c r="S7" s="843"/>
      <c r="T7" s="846"/>
      <c r="U7" s="843"/>
      <c r="V7" s="843"/>
      <c r="W7" s="831"/>
      <c r="X7" s="823"/>
      <c r="Y7" s="115"/>
    </row>
    <row r="8" spans="2:25" ht="19.5" customHeight="1">
      <c r="C8" s="829"/>
      <c r="D8" s="832"/>
      <c r="E8" s="832"/>
      <c r="F8" s="832"/>
      <c r="G8" s="835"/>
      <c r="H8" s="838"/>
      <c r="I8" s="602"/>
      <c r="J8" s="676"/>
      <c r="K8" s="603"/>
      <c r="L8" s="604"/>
      <c r="M8" s="604"/>
      <c r="N8" s="605" t="str">
        <f>IF(I8="","",(SUM(L8:M8)))</f>
        <v/>
      </c>
      <c r="O8" s="606"/>
      <c r="P8" s="607" t="str">
        <f t="shared" ref="P8:P10" si="0">IF(O8="","",(N8*O8))</f>
        <v/>
      </c>
      <c r="Q8" s="841"/>
      <c r="R8" s="844"/>
      <c r="S8" s="844"/>
      <c r="T8" s="847"/>
      <c r="U8" s="844"/>
      <c r="V8" s="844"/>
      <c r="W8" s="832"/>
      <c r="X8" s="824"/>
      <c r="Y8" s="115"/>
    </row>
    <row r="9" spans="2:25" ht="19.5" customHeight="1">
      <c r="C9" s="829"/>
      <c r="D9" s="832"/>
      <c r="E9" s="832"/>
      <c r="F9" s="832"/>
      <c r="G9" s="835"/>
      <c r="H9" s="838"/>
      <c r="I9" s="602"/>
      <c r="J9" s="676"/>
      <c r="K9" s="603"/>
      <c r="L9" s="604"/>
      <c r="M9" s="604"/>
      <c r="N9" s="605" t="str">
        <f>IF(I9="","",(SUM(L9:M9)))</f>
        <v/>
      </c>
      <c r="O9" s="606"/>
      <c r="P9" s="607" t="str">
        <f t="shared" si="0"/>
        <v/>
      </c>
      <c r="Q9" s="841"/>
      <c r="R9" s="844"/>
      <c r="S9" s="844"/>
      <c r="T9" s="847"/>
      <c r="U9" s="844"/>
      <c r="V9" s="844"/>
      <c r="W9" s="832"/>
      <c r="X9" s="824"/>
      <c r="Y9" s="115"/>
    </row>
    <row r="10" spans="2:25" ht="19.5" customHeight="1">
      <c r="C10" s="829"/>
      <c r="D10" s="832"/>
      <c r="E10" s="832"/>
      <c r="F10" s="832"/>
      <c r="G10" s="835"/>
      <c r="H10" s="838"/>
      <c r="I10" s="602"/>
      <c r="J10" s="676"/>
      <c r="K10" s="603"/>
      <c r="L10" s="604"/>
      <c r="M10" s="604"/>
      <c r="N10" s="605" t="str">
        <f>IF(I10="","",(SUM(L10:M10)))</f>
        <v/>
      </c>
      <c r="O10" s="606"/>
      <c r="P10" s="607" t="str">
        <f t="shared" si="0"/>
        <v/>
      </c>
      <c r="Q10" s="842"/>
      <c r="R10" s="845"/>
      <c r="S10" s="845"/>
      <c r="T10" s="848"/>
      <c r="U10" s="845"/>
      <c r="V10" s="845"/>
      <c r="W10" s="832"/>
      <c r="X10" s="824"/>
      <c r="Y10" s="115"/>
    </row>
    <row r="11" spans="2:25" ht="19.5" customHeight="1">
      <c r="C11" s="830"/>
      <c r="D11" s="833"/>
      <c r="E11" s="833"/>
      <c r="F11" s="833"/>
      <c r="G11" s="836"/>
      <c r="H11" s="839"/>
      <c r="I11" s="608"/>
      <c r="J11" s="609"/>
      <c r="K11" s="610"/>
      <c r="L11" s="611"/>
      <c r="M11" s="611"/>
      <c r="N11" s="612"/>
      <c r="O11" s="613"/>
      <c r="P11" s="614">
        <f>SUM(P7:P10)</f>
        <v>0</v>
      </c>
      <c r="Q11" s="615">
        <f>IF(G7="",0,IF(G7=1,"1,500",IF(G7=2,"1,300",IF(G7=3,"1,100","850"))))</f>
        <v>0</v>
      </c>
      <c r="R11" s="616"/>
      <c r="S11" s="617">
        <f>IF(G7="",0,IF(G7=1,"14,000",IF(G7=2,"12,400",IF(G7=3,"10,300",IF(G7=4,"8,200",)))))</f>
        <v>0</v>
      </c>
      <c r="T11" s="618"/>
      <c r="U11" s="619">
        <f>IF(AND(R11="",T11=""),0,(SUM(Q11*R11+S11*T11)))</f>
        <v>0</v>
      </c>
      <c r="V11" s="619">
        <f>IF(AND(P11="",U11=""),"",SUM(P11+U11))</f>
        <v>0</v>
      </c>
      <c r="W11" s="833"/>
      <c r="X11" s="825"/>
      <c r="Y11" s="115"/>
    </row>
    <row r="12" spans="2:25" ht="19.5" customHeight="1">
      <c r="C12" s="828"/>
      <c r="D12" s="831"/>
      <c r="E12" s="831"/>
      <c r="F12" s="831"/>
      <c r="G12" s="834"/>
      <c r="H12" s="837"/>
      <c r="I12" s="596"/>
      <c r="J12" s="675"/>
      <c r="K12" s="597"/>
      <c r="L12" s="598"/>
      <c r="M12" s="598"/>
      <c r="N12" s="599" t="str">
        <f>IF(I12="","",(SUM(L12:M12)))</f>
        <v/>
      </c>
      <c r="O12" s="600"/>
      <c r="P12" s="601" t="str">
        <f t="shared" ref="P12:P15" si="1">IF(O12="","",(N12*O12))</f>
        <v/>
      </c>
      <c r="Q12" s="840"/>
      <c r="R12" s="843"/>
      <c r="S12" s="843"/>
      <c r="T12" s="846"/>
      <c r="U12" s="843"/>
      <c r="V12" s="843"/>
      <c r="W12" s="831"/>
      <c r="X12" s="823"/>
      <c r="Y12" s="115"/>
    </row>
    <row r="13" spans="2:25" ht="19.5" customHeight="1">
      <c r="C13" s="829"/>
      <c r="D13" s="832"/>
      <c r="E13" s="832"/>
      <c r="F13" s="832"/>
      <c r="G13" s="835"/>
      <c r="H13" s="838"/>
      <c r="I13" s="602"/>
      <c r="J13" s="676"/>
      <c r="K13" s="603"/>
      <c r="L13" s="604"/>
      <c r="M13" s="604"/>
      <c r="N13" s="605" t="str">
        <f>IF(I13="","",(SUM(L13:M13)))</f>
        <v/>
      </c>
      <c r="O13" s="606"/>
      <c r="P13" s="607" t="str">
        <f t="shared" si="1"/>
        <v/>
      </c>
      <c r="Q13" s="841"/>
      <c r="R13" s="844"/>
      <c r="S13" s="844"/>
      <c r="T13" s="847"/>
      <c r="U13" s="844"/>
      <c r="V13" s="844"/>
      <c r="W13" s="832"/>
      <c r="X13" s="824"/>
      <c r="Y13" s="115"/>
    </row>
    <row r="14" spans="2:25" ht="19.5" customHeight="1">
      <c r="C14" s="829"/>
      <c r="D14" s="832"/>
      <c r="E14" s="832"/>
      <c r="F14" s="832"/>
      <c r="G14" s="835"/>
      <c r="H14" s="838"/>
      <c r="I14" s="602"/>
      <c r="J14" s="676"/>
      <c r="K14" s="603"/>
      <c r="L14" s="604"/>
      <c r="M14" s="604"/>
      <c r="N14" s="605" t="str">
        <f>IF(I14="","",(SUM(L14:M14)))</f>
        <v/>
      </c>
      <c r="O14" s="606"/>
      <c r="P14" s="607" t="str">
        <f t="shared" si="1"/>
        <v/>
      </c>
      <c r="Q14" s="841"/>
      <c r="R14" s="844"/>
      <c r="S14" s="844"/>
      <c r="T14" s="847"/>
      <c r="U14" s="844"/>
      <c r="V14" s="844"/>
      <c r="W14" s="832"/>
      <c r="X14" s="824"/>
      <c r="Y14" s="115"/>
    </row>
    <row r="15" spans="2:25" ht="19.5" customHeight="1">
      <c r="C15" s="829"/>
      <c r="D15" s="832"/>
      <c r="E15" s="832"/>
      <c r="F15" s="832"/>
      <c r="G15" s="835"/>
      <c r="H15" s="838"/>
      <c r="I15" s="602"/>
      <c r="J15" s="676"/>
      <c r="K15" s="603"/>
      <c r="L15" s="604"/>
      <c r="M15" s="604"/>
      <c r="N15" s="605" t="str">
        <f>IF(I15="","",(SUM(L15:M15)))</f>
        <v/>
      </c>
      <c r="O15" s="606"/>
      <c r="P15" s="607" t="str">
        <f t="shared" si="1"/>
        <v/>
      </c>
      <c r="Q15" s="842"/>
      <c r="R15" s="845"/>
      <c r="S15" s="845"/>
      <c r="T15" s="848"/>
      <c r="U15" s="845"/>
      <c r="V15" s="845"/>
      <c r="W15" s="832"/>
      <c r="X15" s="824"/>
      <c r="Y15" s="115"/>
    </row>
    <row r="16" spans="2:25" ht="19.5" customHeight="1">
      <c r="C16" s="830"/>
      <c r="D16" s="833"/>
      <c r="E16" s="833"/>
      <c r="F16" s="833"/>
      <c r="G16" s="836"/>
      <c r="H16" s="839"/>
      <c r="I16" s="608"/>
      <c r="J16" s="609"/>
      <c r="K16" s="610"/>
      <c r="L16" s="611"/>
      <c r="M16" s="611"/>
      <c r="N16" s="612"/>
      <c r="O16" s="613"/>
      <c r="P16" s="614">
        <f>SUM(P12:P15)</f>
        <v>0</v>
      </c>
      <c r="Q16" s="615">
        <f>IF(G12="",0,IF(G12=1,"1,500",IF(G12=2,"1,300",IF(G12=3,"1,100","850"))))</f>
        <v>0</v>
      </c>
      <c r="R16" s="616"/>
      <c r="S16" s="617">
        <f>IF(G12="",0,IF(G12=1,"14,000",IF(G12=2,"12,400",IF(G12=3,"10,300",IF(G12=4,"8,200",)))))</f>
        <v>0</v>
      </c>
      <c r="T16" s="618"/>
      <c r="U16" s="619">
        <f>IF(AND(R16="",T16=""),0,(SUM(Q16*R16+S16*T16)))</f>
        <v>0</v>
      </c>
      <c r="V16" s="619">
        <f>IF(AND(P16="",U16=""),"",SUM(P16+U16))</f>
        <v>0</v>
      </c>
      <c r="W16" s="833"/>
      <c r="X16" s="825"/>
      <c r="Y16" s="115"/>
    </row>
    <row r="17" spans="3:25" ht="19.5" customHeight="1">
      <c r="C17" s="828"/>
      <c r="D17" s="831"/>
      <c r="E17" s="831"/>
      <c r="F17" s="831"/>
      <c r="G17" s="834"/>
      <c r="H17" s="837"/>
      <c r="I17" s="596"/>
      <c r="J17" s="675"/>
      <c r="K17" s="597"/>
      <c r="L17" s="598"/>
      <c r="M17" s="598"/>
      <c r="N17" s="599" t="str">
        <f>IF(I17="","",(SUM(L17:M17)))</f>
        <v/>
      </c>
      <c r="O17" s="600"/>
      <c r="P17" s="601" t="str">
        <f t="shared" ref="P17:P20" si="2">IF(O17="","",(N17*O17))</f>
        <v/>
      </c>
      <c r="Q17" s="840"/>
      <c r="R17" s="843"/>
      <c r="S17" s="843"/>
      <c r="T17" s="846"/>
      <c r="U17" s="843"/>
      <c r="V17" s="843"/>
      <c r="W17" s="831"/>
      <c r="X17" s="823"/>
      <c r="Y17" s="115"/>
    </row>
    <row r="18" spans="3:25" ht="19.5" customHeight="1">
      <c r="C18" s="829"/>
      <c r="D18" s="832"/>
      <c r="E18" s="832"/>
      <c r="F18" s="832"/>
      <c r="G18" s="835"/>
      <c r="H18" s="838"/>
      <c r="I18" s="602"/>
      <c r="J18" s="676"/>
      <c r="K18" s="603"/>
      <c r="L18" s="604"/>
      <c r="M18" s="604"/>
      <c r="N18" s="605" t="str">
        <f>IF(I18="","",(SUM(L18:M18)))</f>
        <v/>
      </c>
      <c r="O18" s="606"/>
      <c r="P18" s="607" t="str">
        <f t="shared" si="2"/>
        <v/>
      </c>
      <c r="Q18" s="841"/>
      <c r="R18" s="844"/>
      <c r="S18" s="844"/>
      <c r="T18" s="847"/>
      <c r="U18" s="844"/>
      <c r="V18" s="844"/>
      <c r="W18" s="832"/>
      <c r="X18" s="824"/>
      <c r="Y18" s="115"/>
    </row>
    <row r="19" spans="3:25" ht="19.5" customHeight="1">
      <c r="C19" s="829"/>
      <c r="D19" s="832"/>
      <c r="E19" s="832"/>
      <c r="F19" s="832"/>
      <c r="G19" s="835"/>
      <c r="H19" s="838"/>
      <c r="I19" s="602"/>
      <c r="J19" s="676"/>
      <c r="K19" s="603"/>
      <c r="L19" s="604"/>
      <c r="M19" s="604"/>
      <c r="N19" s="605" t="str">
        <f>IF(I19="","",(SUM(L19:M19)))</f>
        <v/>
      </c>
      <c r="O19" s="606"/>
      <c r="P19" s="607" t="str">
        <f t="shared" si="2"/>
        <v/>
      </c>
      <c r="Q19" s="841"/>
      <c r="R19" s="844"/>
      <c r="S19" s="844"/>
      <c r="T19" s="847"/>
      <c r="U19" s="844"/>
      <c r="V19" s="844"/>
      <c r="W19" s="832"/>
      <c r="X19" s="824"/>
      <c r="Y19" s="115"/>
    </row>
    <row r="20" spans="3:25" ht="19.5" customHeight="1">
      <c r="C20" s="829"/>
      <c r="D20" s="832"/>
      <c r="E20" s="832"/>
      <c r="F20" s="832"/>
      <c r="G20" s="835"/>
      <c r="H20" s="838"/>
      <c r="I20" s="602"/>
      <c r="J20" s="676"/>
      <c r="K20" s="603"/>
      <c r="L20" s="604"/>
      <c r="M20" s="604"/>
      <c r="N20" s="605" t="str">
        <f>IF(I20="","",(SUM(L20:M20)))</f>
        <v/>
      </c>
      <c r="O20" s="606"/>
      <c r="P20" s="607" t="str">
        <f t="shared" si="2"/>
        <v/>
      </c>
      <c r="Q20" s="842"/>
      <c r="R20" s="845"/>
      <c r="S20" s="845"/>
      <c r="T20" s="848"/>
      <c r="U20" s="845"/>
      <c r="V20" s="845"/>
      <c r="W20" s="832"/>
      <c r="X20" s="824"/>
      <c r="Y20" s="115"/>
    </row>
    <row r="21" spans="3:25" ht="19.5" customHeight="1">
      <c r="C21" s="830"/>
      <c r="D21" s="833"/>
      <c r="E21" s="833"/>
      <c r="F21" s="833"/>
      <c r="G21" s="836"/>
      <c r="H21" s="839"/>
      <c r="I21" s="608"/>
      <c r="J21" s="609"/>
      <c r="K21" s="610"/>
      <c r="L21" s="611"/>
      <c r="M21" s="611"/>
      <c r="N21" s="612"/>
      <c r="O21" s="613"/>
      <c r="P21" s="614">
        <f>SUM(P17:P20)</f>
        <v>0</v>
      </c>
      <c r="Q21" s="615">
        <f>IF(G17="",0,IF(G17=1,"1,500",IF(G17=2,"1,300",IF(G17=3,"1,100","850"))))</f>
        <v>0</v>
      </c>
      <c r="R21" s="616"/>
      <c r="S21" s="617">
        <f>IF(G17="",0,IF(G17=1,"14,000",IF(G17=2,"12,400",IF(G17=3,"10,300",IF(G17=4,"8,200",)))))</f>
        <v>0</v>
      </c>
      <c r="T21" s="618"/>
      <c r="U21" s="619">
        <f>IF(AND(R21="",T21=""),0,(SUM(Q21*R21+S21*T21)))</f>
        <v>0</v>
      </c>
      <c r="V21" s="619">
        <f>IF(AND(P21="",U21=""),"",SUM(P21+U21))</f>
        <v>0</v>
      </c>
      <c r="W21" s="833"/>
      <c r="X21" s="825"/>
      <c r="Y21" s="115"/>
    </row>
    <row r="22" spans="3:25" ht="19.5" customHeight="1">
      <c r="C22" s="828"/>
      <c r="D22" s="831"/>
      <c r="E22" s="831"/>
      <c r="F22" s="831"/>
      <c r="G22" s="834"/>
      <c r="H22" s="837"/>
      <c r="I22" s="596"/>
      <c r="J22" s="675"/>
      <c r="K22" s="597"/>
      <c r="L22" s="598"/>
      <c r="M22" s="598"/>
      <c r="N22" s="599" t="str">
        <f>IF(I22="","",(SUM(L22:M22)))</f>
        <v/>
      </c>
      <c r="O22" s="600"/>
      <c r="P22" s="601" t="str">
        <f t="shared" ref="P22:P25" si="3">IF(O22="","",(N22*O22))</f>
        <v/>
      </c>
      <c r="Q22" s="840"/>
      <c r="R22" s="843"/>
      <c r="S22" s="843"/>
      <c r="T22" s="846"/>
      <c r="U22" s="843"/>
      <c r="V22" s="843"/>
      <c r="W22" s="831"/>
      <c r="X22" s="823"/>
      <c r="Y22" s="115"/>
    </row>
    <row r="23" spans="3:25" ht="19.5" customHeight="1">
      <c r="C23" s="829"/>
      <c r="D23" s="832"/>
      <c r="E23" s="832"/>
      <c r="F23" s="832"/>
      <c r="G23" s="835"/>
      <c r="H23" s="838"/>
      <c r="I23" s="602"/>
      <c r="J23" s="676"/>
      <c r="K23" s="603"/>
      <c r="L23" s="604"/>
      <c r="M23" s="604"/>
      <c r="N23" s="605" t="str">
        <f>IF(I23="","",(SUM(L23:M23)))</f>
        <v/>
      </c>
      <c r="O23" s="606"/>
      <c r="P23" s="607" t="str">
        <f t="shared" si="3"/>
        <v/>
      </c>
      <c r="Q23" s="841"/>
      <c r="R23" s="844"/>
      <c r="S23" s="844"/>
      <c r="T23" s="847"/>
      <c r="U23" s="844"/>
      <c r="V23" s="844"/>
      <c r="W23" s="832"/>
      <c r="X23" s="824"/>
      <c r="Y23" s="115"/>
    </row>
    <row r="24" spans="3:25" ht="19.5" customHeight="1">
      <c r="C24" s="829"/>
      <c r="D24" s="832"/>
      <c r="E24" s="832"/>
      <c r="F24" s="832"/>
      <c r="G24" s="835"/>
      <c r="H24" s="838"/>
      <c r="I24" s="602"/>
      <c r="J24" s="676"/>
      <c r="K24" s="603"/>
      <c r="L24" s="604"/>
      <c r="M24" s="604"/>
      <c r="N24" s="605" t="str">
        <f>IF(I24="","",(SUM(L24:M24)))</f>
        <v/>
      </c>
      <c r="O24" s="606"/>
      <c r="P24" s="607" t="str">
        <f t="shared" si="3"/>
        <v/>
      </c>
      <c r="Q24" s="841"/>
      <c r="R24" s="844"/>
      <c r="S24" s="844"/>
      <c r="T24" s="847"/>
      <c r="U24" s="844"/>
      <c r="V24" s="844"/>
      <c r="W24" s="832"/>
      <c r="X24" s="824"/>
      <c r="Y24" s="115"/>
    </row>
    <row r="25" spans="3:25" ht="19.5" customHeight="1">
      <c r="C25" s="829"/>
      <c r="D25" s="832"/>
      <c r="E25" s="832"/>
      <c r="F25" s="832"/>
      <c r="G25" s="835"/>
      <c r="H25" s="838"/>
      <c r="I25" s="602"/>
      <c r="J25" s="676"/>
      <c r="K25" s="603"/>
      <c r="L25" s="604"/>
      <c r="M25" s="604"/>
      <c r="N25" s="605" t="str">
        <f>IF(I25="","",(SUM(L25:M25)))</f>
        <v/>
      </c>
      <c r="O25" s="606"/>
      <c r="P25" s="607" t="str">
        <f t="shared" si="3"/>
        <v/>
      </c>
      <c r="Q25" s="842"/>
      <c r="R25" s="845"/>
      <c r="S25" s="845"/>
      <c r="T25" s="848"/>
      <c r="U25" s="845"/>
      <c r="V25" s="845"/>
      <c r="W25" s="832"/>
      <c r="X25" s="824"/>
      <c r="Y25" s="115"/>
    </row>
    <row r="26" spans="3:25" ht="19.5" customHeight="1">
      <c r="C26" s="830"/>
      <c r="D26" s="833"/>
      <c r="E26" s="833"/>
      <c r="F26" s="833"/>
      <c r="G26" s="836"/>
      <c r="H26" s="839"/>
      <c r="I26" s="608"/>
      <c r="J26" s="609"/>
      <c r="K26" s="610"/>
      <c r="L26" s="611"/>
      <c r="M26" s="611"/>
      <c r="N26" s="612"/>
      <c r="O26" s="613"/>
      <c r="P26" s="614">
        <f>SUM(P22:P25)</f>
        <v>0</v>
      </c>
      <c r="Q26" s="615">
        <f>IF(G22="",0,IF(G22=1,"1,500",IF(G22=2,"1,300",IF(G22=3,"1,100","850"))))</f>
        <v>0</v>
      </c>
      <c r="R26" s="616"/>
      <c r="S26" s="617">
        <f>IF(G22="",0,IF(G22=1,"14,000",IF(G22=2,"12,400",IF(G22=3,"10,300",IF(G22=4,"8,200",)))))</f>
        <v>0</v>
      </c>
      <c r="T26" s="618"/>
      <c r="U26" s="619">
        <f>IF(AND(R26="",T26=""),0,(SUM(Q26*R26+S26*T26)))</f>
        <v>0</v>
      </c>
      <c r="V26" s="619">
        <f>IF(AND(P26="",U26=""),"",SUM(P26+U26))</f>
        <v>0</v>
      </c>
      <c r="W26" s="833"/>
      <c r="X26" s="825"/>
      <c r="Y26" s="115"/>
    </row>
    <row r="27" spans="3:25" ht="19.5" customHeight="1">
      <c r="C27" s="828"/>
      <c r="D27" s="831"/>
      <c r="E27" s="831"/>
      <c r="F27" s="831"/>
      <c r="G27" s="834"/>
      <c r="H27" s="837"/>
      <c r="I27" s="596"/>
      <c r="J27" s="675"/>
      <c r="K27" s="597"/>
      <c r="L27" s="598"/>
      <c r="M27" s="598"/>
      <c r="N27" s="599" t="str">
        <f>IF(I27="","",(SUM(L27:M27)))</f>
        <v/>
      </c>
      <c r="O27" s="600"/>
      <c r="P27" s="601" t="str">
        <f t="shared" ref="P27:P30" si="4">IF(O27="","",(N27*O27))</f>
        <v/>
      </c>
      <c r="Q27" s="840"/>
      <c r="R27" s="843"/>
      <c r="S27" s="843"/>
      <c r="T27" s="846"/>
      <c r="U27" s="843"/>
      <c r="V27" s="843"/>
      <c r="W27" s="831"/>
      <c r="X27" s="823"/>
      <c r="Y27" s="115"/>
    </row>
    <row r="28" spans="3:25" ht="19.5" customHeight="1">
      <c r="C28" s="829"/>
      <c r="D28" s="832"/>
      <c r="E28" s="832"/>
      <c r="F28" s="832"/>
      <c r="G28" s="835"/>
      <c r="H28" s="838"/>
      <c r="I28" s="602"/>
      <c r="J28" s="676"/>
      <c r="K28" s="603"/>
      <c r="L28" s="604"/>
      <c r="M28" s="604"/>
      <c r="N28" s="605" t="str">
        <f>IF(I28="","",(SUM(L28:M28)))</f>
        <v/>
      </c>
      <c r="O28" s="606"/>
      <c r="P28" s="607" t="str">
        <f t="shared" si="4"/>
        <v/>
      </c>
      <c r="Q28" s="841"/>
      <c r="R28" s="844"/>
      <c r="S28" s="844"/>
      <c r="T28" s="847"/>
      <c r="U28" s="844"/>
      <c r="V28" s="844"/>
      <c r="W28" s="832"/>
      <c r="X28" s="824"/>
      <c r="Y28" s="115"/>
    </row>
    <row r="29" spans="3:25" ht="19.5" customHeight="1">
      <c r="C29" s="829"/>
      <c r="D29" s="832"/>
      <c r="E29" s="832"/>
      <c r="F29" s="832"/>
      <c r="G29" s="835"/>
      <c r="H29" s="838"/>
      <c r="I29" s="602"/>
      <c r="J29" s="676"/>
      <c r="K29" s="603"/>
      <c r="L29" s="604"/>
      <c r="M29" s="604"/>
      <c r="N29" s="605" t="str">
        <f>IF(I29="","",(SUM(L29:M29)))</f>
        <v/>
      </c>
      <c r="O29" s="606"/>
      <c r="P29" s="607" t="str">
        <f t="shared" si="4"/>
        <v/>
      </c>
      <c r="Q29" s="841"/>
      <c r="R29" s="844"/>
      <c r="S29" s="844"/>
      <c r="T29" s="847"/>
      <c r="U29" s="844"/>
      <c r="V29" s="844"/>
      <c r="W29" s="832"/>
      <c r="X29" s="824"/>
      <c r="Y29" s="115"/>
    </row>
    <row r="30" spans="3:25" ht="19.5" customHeight="1">
      <c r="C30" s="829"/>
      <c r="D30" s="832"/>
      <c r="E30" s="832"/>
      <c r="F30" s="832"/>
      <c r="G30" s="835"/>
      <c r="H30" s="838"/>
      <c r="I30" s="602"/>
      <c r="J30" s="676"/>
      <c r="K30" s="603"/>
      <c r="L30" s="604"/>
      <c r="M30" s="604"/>
      <c r="N30" s="605" t="str">
        <f>IF(I30="","",(SUM(L30:M30)))</f>
        <v/>
      </c>
      <c r="O30" s="606"/>
      <c r="P30" s="607" t="str">
        <f t="shared" si="4"/>
        <v/>
      </c>
      <c r="Q30" s="842"/>
      <c r="R30" s="845"/>
      <c r="S30" s="845"/>
      <c r="T30" s="848"/>
      <c r="U30" s="845"/>
      <c r="V30" s="845"/>
      <c r="W30" s="832"/>
      <c r="X30" s="824"/>
      <c r="Y30" s="115"/>
    </row>
    <row r="31" spans="3:25" ht="19.5" customHeight="1">
      <c r="C31" s="830"/>
      <c r="D31" s="833"/>
      <c r="E31" s="833"/>
      <c r="F31" s="833"/>
      <c r="G31" s="836"/>
      <c r="H31" s="839"/>
      <c r="I31" s="608"/>
      <c r="J31" s="609"/>
      <c r="K31" s="610"/>
      <c r="L31" s="611"/>
      <c r="M31" s="611"/>
      <c r="N31" s="612"/>
      <c r="O31" s="613"/>
      <c r="P31" s="614">
        <f>SUM(P27:P30)</f>
        <v>0</v>
      </c>
      <c r="Q31" s="615">
        <f>IF(G27="",0,IF(G27=1,"1,500",IF(G27=2,"1,300",IF(G27=3,"1,100","850"))))</f>
        <v>0</v>
      </c>
      <c r="R31" s="616"/>
      <c r="S31" s="617">
        <f>IF(G27="",0,IF(G27=1,"14,000",IF(G27=2,"12,400",IF(G27=3,"10,300",IF(G27=4,"8,200",)))))</f>
        <v>0</v>
      </c>
      <c r="T31" s="618"/>
      <c r="U31" s="619">
        <f>IF(AND(R31="",T31=""),0,(SUM(Q31*R31+S31*T31)))</f>
        <v>0</v>
      </c>
      <c r="V31" s="619">
        <f>IF(AND(P31="",U31=""),"",SUM(P31+U31))</f>
        <v>0</v>
      </c>
      <c r="W31" s="833"/>
      <c r="X31" s="825"/>
      <c r="Y31" s="115"/>
    </row>
    <row r="32" spans="3:25" ht="19.5" customHeight="1">
      <c r="C32" s="828"/>
      <c r="D32" s="831"/>
      <c r="E32" s="831"/>
      <c r="F32" s="831"/>
      <c r="G32" s="834"/>
      <c r="H32" s="837"/>
      <c r="I32" s="596"/>
      <c r="J32" s="675"/>
      <c r="K32" s="597"/>
      <c r="L32" s="598"/>
      <c r="M32" s="598"/>
      <c r="N32" s="599" t="str">
        <f>IF(I32="","",(SUM(L32:M32)))</f>
        <v/>
      </c>
      <c r="O32" s="600"/>
      <c r="P32" s="601" t="str">
        <f t="shared" ref="P32:P35" si="5">IF(O32="","",(N32*O32))</f>
        <v/>
      </c>
      <c r="Q32" s="840"/>
      <c r="R32" s="843"/>
      <c r="S32" s="843"/>
      <c r="T32" s="846"/>
      <c r="U32" s="843"/>
      <c r="V32" s="843"/>
      <c r="W32" s="831"/>
      <c r="X32" s="823"/>
      <c r="Y32" s="115"/>
    </row>
    <row r="33" spans="3:25" ht="19.5" customHeight="1">
      <c r="C33" s="829"/>
      <c r="D33" s="832"/>
      <c r="E33" s="832"/>
      <c r="F33" s="832"/>
      <c r="G33" s="835"/>
      <c r="H33" s="838"/>
      <c r="I33" s="602"/>
      <c r="J33" s="676"/>
      <c r="K33" s="603"/>
      <c r="L33" s="604"/>
      <c r="M33" s="604"/>
      <c r="N33" s="605" t="str">
        <f>IF(I33="","",(SUM(L33:M33)))</f>
        <v/>
      </c>
      <c r="O33" s="606"/>
      <c r="P33" s="607" t="str">
        <f t="shared" si="5"/>
        <v/>
      </c>
      <c r="Q33" s="841"/>
      <c r="R33" s="844"/>
      <c r="S33" s="844"/>
      <c r="T33" s="847"/>
      <c r="U33" s="844"/>
      <c r="V33" s="844"/>
      <c r="W33" s="832"/>
      <c r="X33" s="824"/>
      <c r="Y33" s="115"/>
    </row>
    <row r="34" spans="3:25" ht="19.5" customHeight="1">
      <c r="C34" s="829"/>
      <c r="D34" s="832"/>
      <c r="E34" s="832"/>
      <c r="F34" s="832"/>
      <c r="G34" s="835"/>
      <c r="H34" s="838"/>
      <c r="I34" s="602"/>
      <c r="J34" s="676"/>
      <c r="K34" s="603"/>
      <c r="L34" s="604"/>
      <c r="M34" s="604"/>
      <c r="N34" s="605" t="str">
        <f>IF(I34="","",(SUM(L34:M34)))</f>
        <v/>
      </c>
      <c r="O34" s="606"/>
      <c r="P34" s="607" t="str">
        <f t="shared" si="5"/>
        <v/>
      </c>
      <c r="Q34" s="841"/>
      <c r="R34" s="844"/>
      <c r="S34" s="844"/>
      <c r="T34" s="847"/>
      <c r="U34" s="844"/>
      <c r="V34" s="844"/>
      <c r="W34" s="832"/>
      <c r="X34" s="824"/>
      <c r="Y34" s="115"/>
    </row>
    <row r="35" spans="3:25" ht="19.5" customHeight="1">
      <c r="C35" s="829"/>
      <c r="D35" s="832"/>
      <c r="E35" s="832"/>
      <c r="F35" s="832"/>
      <c r="G35" s="835"/>
      <c r="H35" s="838"/>
      <c r="I35" s="602"/>
      <c r="J35" s="676"/>
      <c r="K35" s="603"/>
      <c r="L35" s="604"/>
      <c r="M35" s="604"/>
      <c r="N35" s="605" t="str">
        <f>IF(I35="","",(SUM(L35:M35)))</f>
        <v/>
      </c>
      <c r="O35" s="606"/>
      <c r="P35" s="607" t="str">
        <f t="shared" si="5"/>
        <v/>
      </c>
      <c r="Q35" s="842"/>
      <c r="R35" s="845"/>
      <c r="S35" s="845"/>
      <c r="T35" s="848"/>
      <c r="U35" s="845"/>
      <c r="V35" s="845"/>
      <c r="W35" s="832"/>
      <c r="X35" s="824"/>
      <c r="Y35" s="115"/>
    </row>
    <row r="36" spans="3:25" ht="19.5" customHeight="1">
      <c r="C36" s="830"/>
      <c r="D36" s="833"/>
      <c r="E36" s="833"/>
      <c r="F36" s="833"/>
      <c r="G36" s="836"/>
      <c r="H36" s="839"/>
      <c r="I36" s="608"/>
      <c r="J36" s="609"/>
      <c r="K36" s="610"/>
      <c r="L36" s="611"/>
      <c r="M36" s="611"/>
      <c r="N36" s="612"/>
      <c r="O36" s="613"/>
      <c r="P36" s="614">
        <f>SUM(P32:P35)</f>
        <v>0</v>
      </c>
      <c r="Q36" s="615">
        <f>IF(G32="",0,IF(G32=1,"1,500",IF(G32=2,"1,300",IF(G32=3,"1,100","850"))))</f>
        <v>0</v>
      </c>
      <c r="R36" s="616"/>
      <c r="S36" s="617">
        <f>IF(G32="",0,IF(G32=1,"14,000",IF(G32=2,"12,400",IF(G32=3,"10,300",IF(G32=4,"8,200",)))))</f>
        <v>0</v>
      </c>
      <c r="T36" s="618"/>
      <c r="U36" s="619">
        <f>IF(AND(R36="",T36=""),0,(SUM(Q36*R36+S36*T36)))</f>
        <v>0</v>
      </c>
      <c r="V36" s="619">
        <f>IF(AND(P36="",U36=""),"",SUM(P36+U36))</f>
        <v>0</v>
      </c>
      <c r="W36" s="833"/>
      <c r="X36" s="825"/>
      <c r="Y36" s="115"/>
    </row>
    <row r="37" spans="3:25" ht="19.5" customHeight="1">
      <c r="C37" s="828"/>
      <c r="D37" s="831"/>
      <c r="E37" s="831"/>
      <c r="F37" s="831"/>
      <c r="G37" s="834"/>
      <c r="H37" s="837"/>
      <c r="I37" s="596"/>
      <c r="J37" s="675"/>
      <c r="K37" s="597"/>
      <c r="L37" s="598"/>
      <c r="M37" s="598"/>
      <c r="N37" s="599" t="str">
        <f>IF(I37="","",(SUM(L37:M37)))</f>
        <v/>
      </c>
      <c r="O37" s="600"/>
      <c r="P37" s="601" t="str">
        <f t="shared" ref="P37:P40" si="6">IF(O37="","",(N37*O37))</f>
        <v/>
      </c>
      <c r="Q37" s="840"/>
      <c r="R37" s="843"/>
      <c r="S37" s="843"/>
      <c r="T37" s="846"/>
      <c r="U37" s="843"/>
      <c r="V37" s="843"/>
      <c r="W37" s="831"/>
      <c r="X37" s="823"/>
      <c r="Y37" s="115"/>
    </row>
    <row r="38" spans="3:25" ht="19.5" customHeight="1">
      <c r="C38" s="829"/>
      <c r="D38" s="832"/>
      <c r="E38" s="832"/>
      <c r="F38" s="832"/>
      <c r="G38" s="835"/>
      <c r="H38" s="838"/>
      <c r="I38" s="602"/>
      <c r="J38" s="676"/>
      <c r="K38" s="603"/>
      <c r="L38" s="604"/>
      <c r="M38" s="604"/>
      <c r="N38" s="605" t="str">
        <f>IF(I38="","",(SUM(L38:M38)))</f>
        <v/>
      </c>
      <c r="O38" s="606"/>
      <c r="P38" s="607" t="str">
        <f t="shared" si="6"/>
        <v/>
      </c>
      <c r="Q38" s="841"/>
      <c r="R38" s="844"/>
      <c r="S38" s="844"/>
      <c r="T38" s="847"/>
      <c r="U38" s="844"/>
      <c r="V38" s="844"/>
      <c r="W38" s="832"/>
      <c r="X38" s="824"/>
      <c r="Y38" s="115"/>
    </row>
    <row r="39" spans="3:25" ht="19.5" customHeight="1">
      <c r="C39" s="829"/>
      <c r="D39" s="832"/>
      <c r="E39" s="832"/>
      <c r="F39" s="832"/>
      <c r="G39" s="835"/>
      <c r="H39" s="838"/>
      <c r="I39" s="602"/>
      <c r="J39" s="676"/>
      <c r="K39" s="603"/>
      <c r="L39" s="604"/>
      <c r="M39" s="604"/>
      <c r="N39" s="605" t="str">
        <f>IF(I39="","",(SUM(L39:M39)))</f>
        <v/>
      </c>
      <c r="O39" s="606"/>
      <c r="P39" s="607" t="str">
        <f t="shared" si="6"/>
        <v/>
      </c>
      <c r="Q39" s="841"/>
      <c r="R39" s="844"/>
      <c r="S39" s="844"/>
      <c r="T39" s="847"/>
      <c r="U39" s="844"/>
      <c r="V39" s="844"/>
      <c r="W39" s="832"/>
      <c r="X39" s="824"/>
      <c r="Y39" s="115"/>
    </row>
    <row r="40" spans="3:25" ht="19.5" customHeight="1">
      <c r="C40" s="829"/>
      <c r="D40" s="832"/>
      <c r="E40" s="832"/>
      <c r="F40" s="832"/>
      <c r="G40" s="835"/>
      <c r="H40" s="838"/>
      <c r="I40" s="602"/>
      <c r="J40" s="676"/>
      <c r="K40" s="603"/>
      <c r="L40" s="604"/>
      <c r="M40" s="604"/>
      <c r="N40" s="605" t="str">
        <f>IF(I40="","",(SUM(L40:M40)))</f>
        <v/>
      </c>
      <c r="O40" s="606"/>
      <c r="P40" s="607" t="str">
        <f t="shared" si="6"/>
        <v/>
      </c>
      <c r="Q40" s="842"/>
      <c r="R40" s="845"/>
      <c r="S40" s="845"/>
      <c r="T40" s="848"/>
      <c r="U40" s="845"/>
      <c r="V40" s="845"/>
      <c r="W40" s="832"/>
      <c r="X40" s="824"/>
      <c r="Y40" s="115"/>
    </row>
    <row r="41" spans="3:25" ht="19.5" customHeight="1">
      <c r="C41" s="830"/>
      <c r="D41" s="833"/>
      <c r="E41" s="833"/>
      <c r="F41" s="833"/>
      <c r="G41" s="836"/>
      <c r="H41" s="839"/>
      <c r="I41" s="608"/>
      <c r="J41" s="609"/>
      <c r="K41" s="610"/>
      <c r="L41" s="611"/>
      <c r="M41" s="611"/>
      <c r="N41" s="612"/>
      <c r="O41" s="613"/>
      <c r="P41" s="614">
        <f>SUM(P37:P40)</f>
        <v>0</v>
      </c>
      <c r="Q41" s="615">
        <f>IF(G37="",0,IF(G37=1,"1,500",IF(G37=2,"1,300",IF(G37=3,"1,100","850"))))</f>
        <v>0</v>
      </c>
      <c r="R41" s="616"/>
      <c r="S41" s="617">
        <f>IF(G37="",0,IF(G37=1,"14,000",IF(G37=2,"12,400",IF(G37=3,"10,300",IF(G37=4,"8,200",)))))</f>
        <v>0</v>
      </c>
      <c r="T41" s="618"/>
      <c r="U41" s="619">
        <f>IF(AND(R41="",T41=""),0,(SUM(Q41*R41+S41*T41)))</f>
        <v>0</v>
      </c>
      <c r="V41" s="619">
        <f>IF(AND(P41="",U41=""),"",SUM(P41+U41))</f>
        <v>0</v>
      </c>
      <c r="W41" s="833"/>
      <c r="X41" s="825"/>
      <c r="Y41" s="115"/>
    </row>
    <row r="42" spans="3:25" ht="19.5" customHeight="1">
      <c r="C42" s="828"/>
      <c r="D42" s="831"/>
      <c r="E42" s="831"/>
      <c r="F42" s="831"/>
      <c r="G42" s="834"/>
      <c r="H42" s="837"/>
      <c r="I42" s="596"/>
      <c r="J42" s="675"/>
      <c r="K42" s="597"/>
      <c r="L42" s="598"/>
      <c r="M42" s="598"/>
      <c r="N42" s="599" t="str">
        <f>IF(I42="","",(SUM(L42:M42)))</f>
        <v/>
      </c>
      <c r="O42" s="600"/>
      <c r="P42" s="601" t="str">
        <f t="shared" ref="P42:P45" si="7">IF(O42="","",(N42*O42))</f>
        <v/>
      </c>
      <c r="Q42" s="840"/>
      <c r="R42" s="843"/>
      <c r="S42" s="843"/>
      <c r="T42" s="846"/>
      <c r="U42" s="843"/>
      <c r="V42" s="843"/>
      <c r="W42" s="831"/>
      <c r="X42" s="823"/>
      <c r="Y42" s="115"/>
    </row>
    <row r="43" spans="3:25" ht="19.5" customHeight="1">
      <c r="C43" s="829"/>
      <c r="D43" s="832"/>
      <c r="E43" s="832"/>
      <c r="F43" s="832"/>
      <c r="G43" s="835"/>
      <c r="H43" s="838"/>
      <c r="I43" s="602"/>
      <c r="J43" s="676"/>
      <c r="K43" s="603"/>
      <c r="L43" s="604"/>
      <c r="M43" s="604"/>
      <c r="N43" s="605" t="str">
        <f>IF(I43="","",(SUM(L43:M43)))</f>
        <v/>
      </c>
      <c r="O43" s="606"/>
      <c r="P43" s="607" t="str">
        <f t="shared" si="7"/>
        <v/>
      </c>
      <c r="Q43" s="841"/>
      <c r="R43" s="844"/>
      <c r="S43" s="844"/>
      <c r="T43" s="847"/>
      <c r="U43" s="844"/>
      <c r="V43" s="844"/>
      <c r="W43" s="832"/>
      <c r="X43" s="824"/>
      <c r="Y43" s="115"/>
    </row>
    <row r="44" spans="3:25" ht="19.5" customHeight="1">
      <c r="C44" s="829"/>
      <c r="D44" s="832"/>
      <c r="E44" s="832"/>
      <c r="F44" s="832"/>
      <c r="G44" s="835"/>
      <c r="H44" s="838"/>
      <c r="I44" s="602"/>
      <c r="J44" s="676"/>
      <c r="K44" s="603"/>
      <c r="L44" s="604"/>
      <c r="M44" s="604"/>
      <c r="N44" s="605" t="str">
        <f>IF(I44="","",(SUM(L44:M44)))</f>
        <v/>
      </c>
      <c r="O44" s="606"/>
      <c r="P44" s="607" t="str">
        <f t="shared" si="7"/>
        <v/>
      </c>
      <c r="Q44" s="841"/>
      <c r="R44" s="844"/>
      <c r="S44" s="844"/>
      <c r="T44" s="847"/>
      <c r="U44" s="844"/>
      <c r="V44" s="844"/>
      <c r="W44" s="832"/>
      <c r="X44" s="824"/>
      <c r="Y44" s="115"/>
    </row>
    <row r="45" spans="3:25" ht="19.5" customHeight="1">
      <c r="C45" s="829"/>
      <c r="D45" s="832"/>
      <c r="E45" s="832"/>
      <c r="F45" s="832"/>
      <c r="G45" s="835"/>
      <c r="H45" s="838"/>
      <c r="I45" s="602"/>
      <c r="J45" s="676"/>
      <c r="K45" s="603"/>
      <c r="L45" s="604"/>
      <c r="M45" s="604"/>
      <c r="N45" s="605" t="str">
        <f>IF(I45="","",(SUM(L45:M45)))</f>
        <v/>
      </c>
      <c r="O45" s="606"/>
      <c r="P45" s="607" t="str">
        <f t="shared" si="7"/>
        <v/>
      </c>
      <c r="Q45" s="842"/>
      <c r="R45" s="845"/>
      <c r="S45" s="845"/>
      <c r="T45" s="848"/>
      <c r="U45" s="845"/>
      <c r="V45" s="845"/>
      <c r="W45" s="832"/>
      <c r="X45" s="824"/>
      <c r="Y45" s="115"/>
    </row>
    <row r="46" spans="3:25" ht="19.5" customHeight="1">
      <c r="C46" s="830"/>
      <c r="D46" s="833"/>
      <c r="E46" s="833"/>
      <c r="F46" s="833"/>
      <c r="G46" s="836"/>
      <c r="H46" s="839"/>
      <c r="I46" s="608"/>
      <c r="J46" s="609"/>
      <c r="K46" s="610"/>
      <c r="L46" s="611"/>
      <c r="M46" s="611"/>
      <c r="N46" s="612"/>
      <c r="O46" s="613"/>
      <c r="P46" s="614">
        <f>SUM(P42:P45)</f>
        <v>0</v>
      </c>
      <c r="Q46" s="615">
        <f>IF(G42="",0,IF(G42=1,"1,500",IF(G42=2,"1,300",IF(G42=3,"1,100","850"))))</f>
        <v>0</v>
      </c>
      <c r="R46" s="616"/>
      <c r="S46" s="617">
        <f>IF(G42="",0,IF(G42=1,"14,000",IF(G42=2,"12,400",IF(G42=3,"10,300",IF(G42=4,"8,200",)))))</f>
        <v>0</v>
      </c>
      <c r="T46" s="618"/>
      <c r="U46" s="619">
        <f>IF(AND(R46="",T46=""),0,(SUM(Q46*R46+S46*T46)))</f>
        <v>0</v>
      </c>
      <c r="V46" s="619">
        <f>IF(AND(P46="",U46=""),"",SUM(P46+U46))</f>
        <v>0</v>
      </c>
      <c r="W46" s="833"/>
      <c r="X46" s="825"/>
      <c r="Y46" s="115"/>
    </row>
    <row r="47" spans="3:25" ht="19.5" customHeight="1">
      <c r="C47" s="828"/>
      <c r="D47" s="831"/>
      <c r="E47" s="831"/>
      <c r="F47" s="831"/>
      <c r="G47" s="834"/>
      <c r="H47" s="837"/>
      <c r="I47" s="596"/>
      <c r="J47" s="675"/>
      <c r="K47" s="597"/>
      <c r="L47" s="598"/>
      <c r="M47" s="598"/>
      <c r="N47" s="599" t="str">
        <f>IF(I47="","",(SUM(L47:M47)))</f>
        <v/>
      </c>
      <c r="O47" s="600"/>
      <c r="P47" s="601" t="str">
        <f t="shared" ref="P47:P50" si="8">IF(O47="","",(N47*O47))</f>
        <v/>
      </c>
      <c r="Q47" s="840"/>
      <c r="R47" s="843"/>
      <c r="S47" s="843"/>
      <c r="T47" s="846"/>
      <c r="U47" s="843"/>
      <c r="V47" s="843"/>
      <c r="W47" s="831"/>
      <c r="X47" s="823"/>
      <c r="Y47" s="115"/>
    </row>
    <row r="48" spans="3:25" ht="19.5" customHeight="1">
      <c r="C48" s="829"/>
      <c r="D48" s="832"/>
      <c r="E48" s="832"/>
      <c r="F48" s="832"/>
      <c r="G48" s="835"/>
      <c r="H48" s="838"/>
      <c r="I48" s="602"/>
      <c r="J48" s="676"/>
      <c r="K48" s="603"/>
      <c r="L48" s="604"/>
      <c r="M48" s="604"/>
      <c r="N48" s="605" t="str">
        <f>IF(I48="","",(SUM(L48:M48)))</f>
        <v/>
      </c>
      <c r="O48" s="606"/>
      <c r="P48" s="607" t="str">
        <f t="shared" si="8"/>
        <v/>
      </c>
      <c r="Q48" s="841"/>
      <c r="R48" s="844"/>
      <c r="S48" s="844"/>
      <c r="T48" s="847"/>
      <c r="U48" s="844"/>
      <c r="V48" s="844"/>
      <c r="W48" s="832"/>
      <c r="X48" s="824"/>
      <c r="Y48" s="115"/>
    </row>
    <row r="49" spans="3:25" ht="19.5" customHeight="1">
      <c r="C49" s="829"/>
      <c r="D49" s="832"/>
      <c r="E49" s="832"/>
      <c r="F49" s="832"/>
      <c r="G49" s="835"/>
      <c r="H49" s="838"/>
      <c r="I49" s="602"/>
      <c r="J49" s="676"/>
      <c r="K49" s="603"/>
      <c r="L49" s="604"/>
      <c r="M49" s="604"/>
      <c r="N49" s="605" t="str">
        <f>IF(I49="","",(SUM(L49:M49)))</f>
        <v/>
      </c>
      <c r="O49" s="606"/>
      <c r="P49" s="607" t="str">
        <f t="shared" si="8"/>
        <v/>
      </c>
      <c r="Q49" s="841"/>
      <c r="R49" s="844"/>
      <c r="S49" s="844"/>
      <c r="T49" s="847"/>
      <c r="U49" s="844"/>
      <c r="V49" s="844"/>
      <c r="W49" s="832"/>
      <c r="X49" s="824"/>
      <c r="Y49" s="115"/>
    </row>
    <row r="50" spans="3:25" ht="19.5" customHeight="1">
      <c r="C50" s="829"/>
      <c r="D50" s="832"/>
      <c r="E50" s="832"/>
      <c r="F50" s="832"/>
      <c r="G50" s="835"/>
      <c r="H50" s="838"/>
      <c r="I50" s="602"/>
      <c r="J50" s="676"/>
      <c r="K50" s="603"/>
      <c r="L50" s="604"/>
      <c r="M50" s="604"/>
      <c r="N50" s="605" t="str">
        <f>IF(I50="","",(SUM(L50:M50)))</f>
        <v/>
      </c>
      <c r="O50" s="606"/>
      <c r="P50" s="607" t="str">
        <f t="shared" si="8"/>
        <v/>
      </c>
      <c r="Q50" s="842"/>
      <c r="R50" s="845"/>
      <c r="S50" s="845"/>
      <c r="T50" s="848"/>
      <c r="U50" s="845"/>
      <c r="V50" s="845"/>
      <c r="W50" s="832"/>
      <c r="X50" s="824"/>
      <c r="Y50" s="115"/>
    </row>
    <row r="51" spans="3:25" ht="19.5" customHeight="1">
      <c r="C51" s="830"/>
      <c r="D51" s="833"/>
      <c r="E51" s="833"/>
      <c r="F51" s="833"/>
      <c r="G51" s="836"/>
      <c r="H51" s="839"/>
      <c r="I51" s="608"/>
      <c r="J51" s="609"/>
      <c r="K51" s="610"/>
      <c r="L51" s="611"/>
      <c r="M51" s="611"/>
      <c r="N51" s="612"/>
      <c r="O51" s="613"/>
      <c r="P51" s="614">
        <f>SUM(P47:P50)</f>
        <v>0</v>
      </c>
      <c r="Q51" s="615">
        <f>IF(G47="",0,IF(G47=1,"1,500",IF(G47=2,"1,300",IF(G47=3,"1,100","850"))))</f>
        <v>0</v>
      </c>
      <c r="R51" s="616"/>
      <c r="S51" s="617">
        <f>IF(G47="",0,IF(G47=1,"14,000",IF(G47=2,"12,400",IF(G47=3,"10,300",IF(G47=4,"8,200",)))))</f>
        <v>0</v>
      </c>
      <c r="T51" s="618"/>
      <c r="U51" s="619">
        <f>IF(AND(R51="",T51=""),0,(SUM(Q51*R51+S51*T51)))</f>
        <v>0</v>
      </c>
      <c r="V51" s="619">
        <f>IF(AND(P51="",U51=""),"",SUM(P51+U51))</f>
        <v>0</v>
      </c>
      <c r="W51" s="833"/>
      <c r="X51" s="825"/>
      <c r="Y51" s="115"/>
    </row>
    <row r="52" spans="3:25" ht="19.5" customHeight="1">
      <c r="C52" s="828"/>
      <c r="D52" s="831"/>
      <c r="E52" s="831"/>
      <c r="F52" s="831"/>
      <c r="G52" s="834"/>
      <c r="H52" s="837"/>
      <c r="I52" s="596"/>
      <c r="J52" s="675"/>
      <c r="K52" s="597"/>
      <c r="L52" s="598"/>
      <c r="M52" s="598"/>
      <c r="N52" s="599" t="str">
        <f>IF(I52="","",(SUM(L52:M52)))</f>
        <v/>
      </c>
      <c r="O52" s="600"/>
      <c r="P52" s="601" t="str">
        <f t="shared" ref="P52:P55" si="9">IF(O52="","",(N52*O52))</f>
        <v/>
      </c>
      <c r="Q52" s="840"/>
      <c r="R52" s="843"/>
      <c r="S52" s="843"/>
      <c r="T52" s="846"/>
      <c r="U52" s="843"/>
      <c r="V52" s="843"/>
      <c r="W52" s="831"/>
      <c r="X52" s="823"/>
      <c r="Y52" s="115"/>
    </row>
    <row r="53" spans="3:25" ht="19.5" customHeight="1">
      <c r="C53" s="829"/>
      <c r="D53" s="832"/>
      <c r="E53" s="832"/>
      <c r="F53" s="832"/>
      <c r="G53" s="835"/>
      <c r="H53" s="838"/>
      <c r="I53" s="602"/>
      <c r="J53" s="676"/>
      <c r="K53" s="603"/>
      <c r="L53" s="604"/>
      <c r="M53" s="604"/>
      <c r="N53" s="605" t="str">
        <f>IF(I53="","",(SUM(L53:M53)))</f>
        <v/>
      </c>
      <c r="O53" s="606"/>
      <c r="P53" s="607" t="str">
        <f t="shared" si="9"/>
        <v/>
      </c>
      <c r="Q53" s="841"/>
      <c r="R53" s="844"/>
      <c r="S53" s="844"/>
      <c r="T53" s="847"/>
      <c r="U53" s="844"/>
      <c r="V53" s="844"/>
      <c r="W53" s="832"/>
      <c r="X53" s="824"/>
      <c r="Y53" s="115"/>
    </row>
    <row r="54" spans="3:25" ht="19.5" customHeight="1">
      <c r="C54" s="829"/>
      <c r="D54" s="832"/>
      <c r="E54" s="832"/>
      <c r="F54" s="832"/>
      <c r="G54" s="835"/>
      <c r="H54" s="838"/>
      <c r="I54" s="602"/>
      <c r="J54" s="676"/>
      <c r="K54" s="603"/>
      <c r="L54" s="604"/>
      <c r="M54" s="604"/>
      <c r="N54" s="605" t="str">
        <f>IF(I54="","",(SUM(L54:M54)))</f>
        <v/>
      </c>
      <c r="O54" s="606"/>
      <c r="P54" s="607" t="str">
        <f t="shared" si="9"/>
        <v/>
      </c>
      <c r="Q54" s="841"/>
      <c r="R54" s="844"/>
      <c r="S54" s="844"/>
      <c r="T54" s="847"/>
      <c r="U54" s="844"/>
      <c r="V54" s="844"/>
      <c r="W54" s="832"/>
      <c r="X54" s="824"/>
      <c r="Y54" s="115"/>
    </row>
    <row r="55" spans="3:25" ht="19.5" customHeight="1">
      <c r="C55" s="829"/>
      <c r="D55" s="832"/>
      <c r="E55" s="832"/>
      <c r="F55" s="832"/>
      <c r="G55" s="835"/>
      <c r="H55" s="838"/>
      <c r="I55" s="602"/>
      <c r="J55" s="676"/>
      <c r="K55" s="603"/>
      <c r="L55" s="604"/>
      <c r="M55" s="604"/>
      <c r="N55" s="605" t="str">
        <f>IF(I55="","",(SUM(L55:M55)))</f>
        <v/>
      </c>
      <c r="O55" s="606"/>
      <c r="P55" s="607" t="str">
        <f t="shared" si="9"/>
        <v/>
      </c>
      <c r="Q55" s="842"/>
      <c r="R55" s="845"/>
      <c r="S55" s="845"/>
      <c r="T55" s="848"/>
      <c r="U55" s="845"/>
      <c r="V55" s="845"/>
      <c r="W55" s="832"/>
      <c r="X55" s="824"/>
      <c r="Y55" s="115"/>
    </row>
    <row r="56" spans="3:25" ht="19.5" customHeight="1">
      <c r="C56" s="830"/>
      <c r="D56" s="833"/>
      <c r="E56" s="833"/>
      <c r="F56" s="833"/>
      <c r="G56" s="836"/>
      <c r="H56" s="839"/>
      <c r="I56" s="608"/>
      <c r="J56" s="609"/>
      <c r="K56" s="610"/>
      <c r="L56" s="611"/>
      <c r="M56" s="611"/>
      <c r="N56" s="612"/>
      <c r="O56" s="613"/>
      <c r="P56" s="614">
        <f>SUM(P52:P55)</f>
        <v>0</v>
      </c>
      <c r="Q56" s="615">
        <f>IF(G52="",0,IF(G52=1,"1,500",IF(G52=2,"1,300",IF(G52=3,"1,100","850"))))</f>
        <v>0</v>
      </c>
      <c r="R56" s="616"/>
      <c r="S56" s="617">
        <f>IF(G52="",0,IF(G52=1,"14,000",IF(G52=2,"12,400",IF(G52=3,"10,300",IF(G52=4,"8,200",)))))</f>
        <v>0</v>
      </c>
      <c r="T56" s="618"/>
      <c r="U56" s="619">
        <f>IF(AND(R56="",T56=""),0,(SUM(Q56*R56+S56*T56)))</f>
        <v>0</v>
      </c>
      <c r="V56" s="619">
        <f>IF(AND(P56="",U56=""),"",SUM(P56+U56))</f>
        <v>0</v>
      </c>
      <c r="W56" s="833"/>
      <c r="X56" s="825"/>
      <c r="Y56" s="115"/>
    </row>
    <row r="57" spans="3:25" ht="19.5" customHeight="1">
      <c r="C57" s="828"/>
      <c r="D57" s="831"/>
      <c r="E57" s="831"/>
      <c r="F57" s="831"/>
      <c r="G57" s="834"/>
      <c r="H57" s="837"/>
      <c r="I57" s="596"/>
      <c r="J57" s="675"/>
      <c r="K57" s="597"/>
      <c r="L57" s="598"/>
      <c r="M57" s="598"/>
      <c r="N57" s="599" t="str">
        <f>IF(I57="","",(SUM(L57:M57)))</f>
        <v/>
      </c>
      <c r="O57" s="600"/>
      <c r="P57" s="601" t="str">
        <f t="shared" ref="P57:P60" si="10">IF(O57="","",(N57*O57))</f>
        <v/>
      </c>
      <c r="Q57" s="840"/>
      <c r="R57" s="843"/>
      <c r="S57" s="843"/>
      <c r="T57" s="846"/>
      <c r="U57" s="843"/>
      <c r="V57" s="843"/>
      <c r="W57" s="831"/>
      <c r="X57" s="823"/>
      <c r="Y57" s="115"/>
    </row>
    <row r="58" spans="3:25" ht="19.5" customHeight="1">
      <c r="C58" s="829"/>
      <c r="D58" s="832"/>
      <c r="E58" s="832"/>
      <c r="F58" s="832"/>
      <c r="G58" s="835"/>
      <c r="H58" s="838"/>
      <c r="I58" s="602"/>
      <c r="J58" s="676"/>
      <c r="K58" s="603"/>
      <c r="L58" s="604"/>
      <c r="M58" s="604"/>
      <c r="N58" s="605" t="str">
        <f>IF(I58="","",(SUM(L58:M58)))</f>
        <v/>
      </c>
      <c r="O58" s="606"/>
      <c r="P58" s="607" t="str">
        <f t="shared" si="10"/>
        <v/>
      </c>
      <c r="Q58" s="841"/>
      <c r="R58" s="844"/>
      <c r="S58" s="844"/>
      <c r="T58" s="847"/>
      <c r="U58" s="844"/>
      <c r="V58" s="844"/>
      <c r="W58" s="832"/>
      <c r="X58" s="824"/>
      <c r="Y58" s="115"/>
    </row>
    <row r="59" spans="3:25" ht="19.5" customHeight="1">
      <c r="C59" s="829"/>
      <c r="D59" s="832"/>
      <c r="E59" s="832"/>
      <c r="F59" s="832"/>
      <c r="G59" s="835"/>
      <c r="H59" s="838"/>
      <c r="I59" s="602"/>
      <c r="J59" s="676"/>
      <c r="K59" s="603"/>
      <c r="L59" s="604"/>
      <c r="M59" s="604"/>
      <c r="N59" s="605" t="str">
        <f>IF(I59="","",(SUM(L59:M59)))</f>
        <v/>
      </c>
      <c r="O59" s="606"/>
      <c r="P59" s="607" t="str">
        <f t="shared" si="10"/>
        <v/>
      </c>
      <c r="Q59" s="841"/>
      <c r="R59" s="844"/>
      <c r="S59" s="844"/>
      <c r="T59" s="847"/>
      <c r="U59" s="844"/>
      <c r="V59" s="844"/>
      <c r="W59" s="832"/>
      <c r="X59" s="824"/>
      <c r="Y59" s="115"/>
    </row>
    <row r="60" spans="3:25" ht="19.5" customHeight="1">
      <c r="C60" s="829"/>
      <c r="D60" s="832"/>
      <c r="E60" s="832"/>
      <c r="F60" s="832"/>
      <c r="G60" s="835"/>
      <c r="H60" s="838"/>
      <c r="I60" s="602"/>
      <c r="J60" s="676"/>
      <c r="K60" s="603"/>
      <c r="L60" s="604"/>
      <c r="M60" s="604"/>
      <c r="N60" s="605" t="str">
        <f>IF(I60="","",(SUM(L60:M60)))</f>
        <v/>
      </c>
      <c r="O60" s="606"/>
      <c r="P60" s="607" t="str">
        <f t="shared" si="10"/>
        <v/>
      </c>
      <c r="Q60" s="842"/>
      <c r="R60" s="845"/>
      <c r="S60" s="845"/>
      <c r="T60" s="848"/>
      <c r="U60" s="845"/>
      <c r="V60" s="845"/>
      <c r="W60" s="832"/>
      <c r="X60" s="824"/>
      <c r="Y60" s="115"/>
    </row>
    <row r="61" spans="3:25" ht="19.5" customHeight="1">
      <c r="C61" s="830"/>
      <c r="D61" s="833"/>
      <c r="E61" s="833"/>
      <c r="F61" s="833"/>
      <c r="G61" s="836"/>
      <c r="H61" s="839"/>
      <c r="I61" s="608"/>
      <c r="J61" s="609"/>
      <c r="K61" s="610"/>
      <c r="L61" s="611"/>
      <c r="M61" s="611"/>
      <c r="N61" s="612"/>
      <c r="O61" s="613"/>
      <c r="P61" s="614">
        <f>SUM(P57:P60)</f>
        <v>0</v>
      </c>
      <c r="Q61" s="615">
        <f>IF(G57="",0,IF(G57=1,"1,500",IF(G57=2,"1,300",IF(G57=3,"1,100","850"))))</f>
        <v>0</v>
      </c>
      <c r="R61" s="616"/>
      <c r="S61" s="617">
        <f>IF(G57="",0,IF(G57=1,"14,000",IF(G57=2,"12,400",IF(G57=3,"10,300",IF(G57=4,"8,200",)))))</f>
        <v>0</v>
      </c>
      <c r="T61" s="618"/>
      <c r="U61" s="619">
        <f>IF(AND(R61="",T61=""),0,(SUM(Q61*R61+S61*T61)))</f>
        <v>0</v>
      </c>
      <c r="V61" s="619">
        <f>IF(AND(P61="",U61=""),"",SUM(P61+U61))</f>
        <v>0</v>
      </c>
      <c r="W61" s="833"/>
      <c r="X61" s="825"/>
      <c r="Y61" s="115"/>
    </row>
    <row r="62" spans="3:25" ht="19.5" customHeight="1">
      <c r="C62" s="828"/>
      <c r="D62" s="831"/>
      <c r="E62" s="831"/>
      <c r="F62" s="831"/>
      <c r="G62" s="834"/>
      <c r="H62" s="837"/>
      <c r="I62" s="596"/>
      <c r="J62" s="675"/>
      <c r="K62" s="597"/>
      <c r="L62" s="598"/>
      <c r="M62" s="598"/>
      <c r="N62" s="599" t="str">
        <f>IF(I62="","",(SUM(L62:M62)))</f>
        <v/>
      </c>
      <c r="O62" s="600"/>
      <c r="P62" s="601" t="str">
        <f t="shared" ref="P62:P65" si="11">IF(O62="","",(N62*O62))</f>
        <v/>
      </c>
      <c r="Q62" s="840"/>
      <c r="R62" s="843"/>
      <c r="S62" s="843"/>
      <c r="T62" s="846"/>
      <c r="U62" s="843"/>
      <c r="V62" s="843"/>
      <c r="W62" s="831"/>
      <c r="X62" s="823"/>
      <c r="Y62" s="115"/>
    </row>
    <row r="63" spans="3:25" ht="19.5" customHeight="1">
      <c r="C63" s="829"/>
      <c r="D63" s="832"/>
      <c r="E63" s="832"/>
      <c r="F63" s="832"/>
      <c r="G63" s="835"/>
      <c r="H63" s="838"/>
      <c r="I63" s="602"/>
      <c r="J63" s="676"/>
      <c r="K63" s="603"/>
      <c r="L63" s="604"/>
      <c r="M63" s="604"/>
      <c r="N63" s="605" t="str">
        <f>IF(I63="","",(SUM(L63:M63)))</f>
        <v/>
      </c>
      <c r="O63" s="606"/>
      <c r="P63" s="607" t="str">
        <f t="shared" si="11"/>
        <v/>
      </c>
      <c r="Q63" s="841"/>
      <c r="R63" s="844"/>
      <c r="S63" s="844"/>
      <c r="T63" s="847"/>
      <c r="U63" s="844"/>
      <c r="V63" s="844"/>
      <c r="W63" s="832"/>
      <c r="X63" s="824"/>
      <c r="Y63" s="115"/>
    </row>
    <row r="64" spans="3:25" ht="19.5" customHeight="1">
      <c r="C64" s="829"/>
      <c r="D64" s="832"/>
      <c r="E64" s="832"/>
      <c r="F64" s="832"/>
      <c r="G64" s="835"/>
      <c r="H64" s="838"/>
      <c r="I64" s="602"/>
      <c r="J64" s="676"/>
      <c r="K64" s="603"/>
      <c r="L64" s="604"/>
      <c r="M64" s="604"/>
      <c r="N64" s="605" t="str">
        <f>IF(I64="","",(SUM(L64:M64)))</f>
        <v/>
      </c>
      <c r="O64" s="606"/>
      <c r="P64" s="607" t="str">
        <f t="shared" si="11"/>
        <v/>
      </c>
      <c r="Q64" s="841"/>
      <c r="R64" s="844"/>
      <c r="S64" s="844"/>
      <c r="T64" s="847"/>
      <c r="U64" s="844"/>
      <c r="V64" s="844"/>
      <c r="W64" s="832"/>
      <c r="X64" s="824"/>
      <c r="Y64" s="115"/>
    </row>
    <row r="65" spans="3:25" ht="19.5" customHeight="1">
      <c r="C65" s="829"/>
      <c r="D65" s="832"/>
      <c r="E65" s="832"/>
      <c r="F65" s="832"/>
      <c r="G65" s="835"/>
      <c r="H65" s="838"/>
      <c r="I65" s="602"/>
      <c r="J65" s="676"/>
      <c r="K65" s="603"/>
      <c r="L65" s="604"/>
      <c r="M65" s="604"/>
      <c r="N65" s="605" t="str">
        <f>IF(I65="","",(SUM(L65:M65)))</f>
        <v/>
      </c>
      <c r="O65" s="606"/>
      <c r="P65" s="607" t="str">
        <f t="shared" si="11"/>
        <v/>
      </c>
      <c r="Q65" s="842"/>
      <c r="R65" s="845"/>
      <c r="S65" s="845"/>
      <c r="T65" s="848"/>
      <c r="U65" s="845"/>
      <c r="V65" s="845"/>
      <c r="W65" s="832"/>
      <c r="X65" s="824"/>
      <c r="Y65" s="115"/>
    </row>
    <row r="66" spans="3:25" ht="19.5" customHeight="1">
      <c r="C66" s="830"/>
      <c r="D66" s="833"/>
      <c r="E66" s="833"/>
      <c r="F66" s="833"/>
      <c r="G66" s="836"/>
      <c r="H66" s="839"/>
      <c r="I66" s="608"/>
      <c r="J66" s="609"/>
      <c r="K66" s="610"/>
      <c r="L66" s="611"/>
      <c r="M66" s="611"/>
      <c r="N66" s="612"/>
      <c r="O66" s="613"/>
      <c r="P66" s="614">
        <f>SUM(P62:P65)</f>
        <v>0</v>
      </c>
      <c r="Q66" s="615">
        <f>IF(G62="",0,IF(G62=1,"1,500",IF(G62=2,"1,300",IF(G62=3,"1,100","850"))))</f>
        <v>0</v>
      </c>
      <c r="R66" s="616"/>
      <c r="S66" s="617">
        <f>IF(G62="",0,IF(G62=1,"14,000",IF(G62=2,"12,400",IF(G62=3,"10,300",IF(G62=4,"8,200",)))))</f>
        <v>0</v>
      </c>
      <c r="T66" s="618"/>
      <c r="U66" s="619">
        <f>IF(AND(R66="",T66=""),0,(SUM(Q66*R66+S66*T66)))</f>
        <v>0</v>
      </c>
      <c r="V66" s="619">
        <f>IF(AND(P66="",U66=""),"",SUM(P66+U66))</f>
        <v>0</v>
      </c>
      <c r="W66" s="833"/>
      <c r="X66" s="825"/>
      <c r="Y66" s="115"/>
    </row>
    <row r="67" spans="3:25" ht="19.5" customHeight="1">
      <c r="C67" s="828"/>
      <c r="D67" s="831"/>
      <c r="E67" s="831"/>
      <c r="F67" s="831"/>
      <c r="G67" s="834"/>
      <c r="H67" s="837"/>
      <c r="I67" s="596"/>
      <c r="J67" s="675"/>
      <c r="K67" s="597"/>
      <c r="L67" s="598"/>
      <c r="M67" s="598"/>
      <c r="N67" s="599" t="str">
        <f>IF(I67="","",(SUM(L67:M67)))</f>
        <v/>
      </c>
      <c r="O67" s="600"/>
      <c r="P67" s="601" t="str">
        <f t="shared" ref="P67:P70" si="12">IF(O67="","",(N67*O67))</f>
        <v/>
      </c>
      <c r="Q67" s="840"/>
      <c r="R67" s="843"/>
      <c r="S67" s="843"/>
      <c r="T67" s="846"/>
      <c r="U67" s="843"/>
      <c r="V67" s="843"/>
      <c r="W67" s="831"/>
      <c r="X67" s="823"/>
      <c r="Y67" s="115"/>
    </row>
    <row r="68" spans="3:25" ht="19.5" customHeight="1">
      <c r="C68" s="829"/>
      <c r="D68" s="832"/>
      <c r="E68" s="832"/>
      <c r="F68" s="832"/>
      <c r="G68" s="835"/>
      <c r="H68" s="838"/>
      <c r="I68" s="602"/>
      <c r="J68" s="676"/>
      <c r="K68" s="603"/>
      <c r="L68" s="604"/>
      <c r="M68" s="604"/>
      <c r="N68" s="605" t="str">
        <f>IF(I68="","",(SUM(L68:M68)))</f>
        <v/>
      </c>
      <c r="O68" s="606"/>
      <c r="P68" s="607" t="str">
        <f t="shared" si="12"/>
        <v/>
      </c>
      <c r="Q68" s="841"/>
      <c r="R68" s="844"/>
      <c r="S68" s="844"/>
      <c r="T68" s="847"/>
      <c r="U68" s="844"/>
      <c r="V68" s="844"/>
      <c r="W68" s="832"/>
      <c r="X68" s="824"/>
      <c r="Y68" s="115"/>
    </row>
    <row r="69" spans="3:25" ht="19.5" customHeight="1">
      <c r="C69" s="829"/>
      <c r="D69" s="832"/>
      <c r="E69" s="832"/>
      <c r="F69" s="832"/>
      <c r="G69" s="835"/>
      <c r="H69" s="838"/>
      <c r="I69" s="602"/>
      <c r="J69" s="676"/>
      <c r="K69" s="603"/>
      <c r="L69" s="604"/>
      <c r="M69" s="604"/>
      <c r="N69" s="605" t="str">
        <f>IF(I69="","",(SUM(L69:M69)))</f>
        <v/>
      </c>
      <c r="O69" s="606"/>
      <c r="P69" s="607" t="str">
        <f t="shared" si="12"/>
        <v/>
      </c>
      <c r="Q69" s="841"/>
      <c r="R69" s="844"/>
      <c r="S69" s="844"/>
      <c r="T69" s="847"/>
      <c r="U69" s="844"/>
      <c r="V69" s="844"/>
      <c r="W69" s="832"/>
      <c r="X69" s="824"/>
      <c r="Y69" s="115"/>
    </row>
    <row r="70" spans="3:25" ht="19.5" customHeight="1">
      <c r="C70" s="829"/>
      <c r="D70" s="832"/>
      <c r="E70" s="832"/>
      <c r="F70" s="832"/>
      <c r="G70" s="835"/>
      <c r="H70" s="838"/>
      <c r="I70" s="602"/>
      <c r="J70" s="676"/>
      <c r="K70" s="603"/>
      <c r="L70" s="604"/>
      <c r="M70" s="604"/>
      <c r="N70" s="605" t="str">
        <f>IF(I70="","",(SUM(L70:M70)))</f>
        <v/>
      </c>
      <c r="O70" s="606"/>
      <c r="P70" s="607" t="str">
        <f t="shared" si="12"/>
        <v/>
      </c>
      <c r="Q70" s="842"/>
      <c r="R70" s="845"/>
      <c r="S70" s="845"/>
      <c r="T70" s="848"/>
      <c r="U70" s="845"/>
      <c r="V70" s="845"/>
      <c r="W70" s="832"/>
      <c r="X70" s="824"/>
      <c r="Y70" s="115"/>
    </row>
    <row r="71" spans="3:25" ht="19.5" customHeight="1">
      <c r="C71" s="830"/>
      <c r="D71" s="833"/>
      <c r="E71" s="833"/>
      <c r="F71" s="833"/>
      <c r="G71" s="836"/>
      <c r="H71" s="839"/>
      <c r="I71" s="608"/>
      <c r="J71" s="609"/>
      <c r="K71" s="610"/>
      <c r="L71" s="611"/>
      <c r="M71" s="611"/>
      <c r="N71" s="612"/>
      <c r="O71" s="613"/>
      <c r="P71" s="614">
        <f>SUM(P67:P70)</f>
        <v>0</v>
      </c>
      <c r="Q71" s="615">
        <f>IF(G67="",0,IF(G67=1,"1,500",IF(G67=2,"1,300",IF(G67=3,"1,100","850"))))</f>
        <v>0</v>
      </c>
      <c r="R71" s="616"/>
      <c r="S71" s="617">
        <f>IF(G67="",0,IF(G67=1,"14,000",IF(G67=2,"12,400",IF(G67=3,"10,300",IF(G67=4,"8,200",)))))</f>
        <v>0</v>
      </c>
      <c r="T71" s="618"/>
      <c r="U71" s="619">
        <f>IF(AND(R71="",T71=""),0,(SUM(Q71*R71+S71*T71)))</f>
        <v>0</v>
      </c>
      <c r="V71" s="619">
        <f>IF(AND(P71="",U71=""),"",SUM(P71+U71))</f>
        <v>0</v>
      </c>
      <c r="W71" s="833"/>
      <c r="X71" s="825"/>
      <c r="Y71" s="115"/>
    </row>
    <row r="72" spans="3:25" ht="19.5" customHeight="1">
      <c r="C72" s="828"/>
      <c r="D72" s="831"/>
      <c r="E72" s="831"/>
      <c r="F72" s="831"/>
      <c r="G72" s="834"/>
      <c r="H72" s="837"/>
      <c r="I72" s="596"/>
      <c r="J72" s="675"/>
      <c r="K72" s="597"/>
      <c r="L72" s="598"/>
      <c r="M72" s="598"/>
      <c r="N72" s="599" t="str">
        <f>IF(I72="","",(SUM(L72:M72)))</f>
        <v/>
      </c>
      <c r="O72" s="600"/>
      <c r="P72" s="601" t="str">
        <f t="shared" ref="P72:P75" si="13">IF(O72="","",(N72*O72))</f>
        <v/>
      </c>
      <c r="Q72" s="840"/>
      <c r="R72" s="843"/>
      <c r="S72" s="843"/>
      <c r="T72" s="846"/>
      <c r="U72" s="843"/>
      <c r="V72" s="843"/>
      <c r="W72" s="831"/>
      <c r="X72" s="823"/>
      <c r="Y72" s="115"/>
    </row>
    <row r="73" spans="3:25" ht="19.5" customHeight="1">
      <c r="C73" s="829"/>
      <c r="D73" s="832"/>
      <c r="E73" s="832"/>
      <c r="F73" s="832"/>
      <c r="G73" s="835"/>
      <c r="H73" s="838"/>
      <c r="I73" s="602"/>
      <c r="J73" s="676"/>
      <c r="K73" s="603"/>
      <c r="L73" s="604"/>
      <c r="M73" s="604"/>
      <c r="N73" s="605" t="str">
        <f>IF(I73="","",(SUM(L73:M73)))</f>
        <v/>
      </c>
      <c r="O73" s="606"/>
      <c r="P73" s="607" t="str">
        <f t="shared" si="13"/>
        <v/>
      </c>
      <c r="Q73" s="841"/>
      <c r="R73" s="844"/>
      <c r="S73" s="844"/>
      <c r="T73" s="847"/>
      <c r="U73" s="844"/>
      <c r="V73" s="844"/>
      <c r="W73" s="832"/>
      <c r="X73" s="824"/>
      <c r="Y73" s="115"/>
    </row>
    <row r="74" spans="3:25" ht="19.5" customHeight="1">
      <c r="C74" s="829"/>
      <c r="D74" s="832"/>
      <c r="E74" s="832"/>
      <c r="F74" s="832"/>
      <c r="G74" s="835"/>
      <c r="H74" s="838"/>
      <c r="I74" s="602"/>
      <c r="J74" s="676"/>
      <c r="K74" s="603"/>
      <c r="L74" s="604"/>
      <c r="M74" s="604"/>
      <c r="N74" s="605" t="str">
        <f>IF(I74="","",(SUM(L74:M74)))</f>
        <v/>
      </c>
      <c r="O74" s="606"/>
      <c r="P74" s="607" t="str">
        <f t="shared" si="13"/>
        <v/>
      </c>
      <c r="Q74" s="841"/>
      <c r="R74" s="844"/>
      <c r="S74" s="844"/>
      <c r="T74" s="847"/>
      <c r="U74" s="844"/>
      <c r="V74" s="844"/>
      <c r="W74" s="832"/>
      <c r="X74" s="824"/>
      <c r="Y74" s="115"/>
    </row>
    <row r="75" spans="3:25" ht="19.5" customHeight="1">
      <c r="C75" s="829"/>
      <c r="D75" s="832"/>
      <c r="E75" s="832"/>
      <c r="F75" s="832"/>
      <c r="G75" s="835"/>
      <c r="H75" s="838"/>
      <c r="I75" s="602"/>
      <c r="J75" s="676"/>
      <c r="K75" s="603"/>
      <c r="L75" s="604"/>
      <c r="M75" s="604"/>
      <c r="N75" s="605" t="str">
        <f>IF(I75="","",(SUM(L75:M75)))</f>
        <v/>
      </c>
      <c r="O75" s="606"/>
      <c r="P75" s="607" t="str">
        <f t="shared" si="13"/>
        <v/>
      </c>
      <c r="Q75" s="842"/>
      <c r="R75" s="845"/>
      <c r="S75" s="845"/>
      <c r="T75" s="848"/>
      <c r="U75" s="845"/>
      <c r="V75" s="845"/>
      <c r="W75" s="832"/>
      <c r="X75" s="824"/>
      <c r="Y75" s="115"/>
    </row>
    <row r="76" spans="3:25" ht="19.5" customHeight="1">
      <c r="C76" s="830"/>
      <c r="D76" s="833"/>
      <c r="E76" s="833"/>
      <c r="F76" s="833"/>
      <c r="G76" s="836"/>
      <c r="H76" s="839"/>
      <c r="I76" s="608"/>
      <c r="J76" s="609"/>
      <c r="K76" s="610"/>
      <c r="L76" s="611"/>
      <c r="M76" s="611"/>
      <c r="N76" s="612"/>
      <c r="O76" s="613"/>
      <c r="P76" s="614">
        <f>SUM(P72:P75)</f>
        <v>0</v>
      </c>
      <c r="Q76" s="615">
        <f>IF(G72="",0,IF(G72=1,"1,500",IF(G72=2,"1,300",IF(G72=3,"1,100","850"))))</f>
        <v>0</v>
      </c>
      <c r="R76" s="616"/>
      <c r="S76" s="617">
        <f>IF(G72="",0,IF(G72=1,"14,000",IF(G72=2,"12,400",IF(G72=3,"10,300",IF(G72=4,"8,200",)))))</f>
        <v>0</v>
      </c>
      <c r="T76" s="618"/>
      <c r="U76" s="619">
        <f>IF(AND(R76="",T76=""),0,(SUM(Q76*R76+S76*T76)))</f>
        <v>0</v>
      </c>
      <c r="V76" s="619">
        <f>IF(AND(P76="",U76=""),"",SUM(P76+U76))</f>
        <v>0</v>
      </c>
      <c r="W76" s="833"/>
      <c r="X76" s="825"/>
      <c r="Y76" s="115"/>
    </row>
    <row r="77" spans="3:25" ht="19.5" customHeight="1">
      <c r="C77" s="828"/>
      <c r="D77" s="831"/>
      <c r="E77" s="831"/>
      <c r="F77" s="831"/>
      <c r="G77" s="834"/>
      <c r="H77" s="837"/>
      <c r="I77" s="596"/>
      <c r="J77" s="675"/>
      <c r="K77" s="597"/>
      <c r="L77" s="598"/>
      <c r="M77" s="598"/>
      <c r="N77" s="599" t="str">
        <f>IF(I77="","",(SUM(L77:M77)))</f>
        <v/>
      </c>
      <c r="O77" s="600"/>
      <c r="P77" s="601" t="str">
        <f t="shared" ref="P77:P80" si="14">IF(O77="","",(N77*O77))</f>
        <v/>
      </c>
      <c r="Q77" s="840"/>
      <c r="R77" s="843"/>
      <c r="S77" s="843"/>
      <c r="T77" s="846"/>
      <c r="U77" s="843"/>
      <c r="V77" s="843"/>
      <c r="W77" s="831"/>
      <c r="X77" s="823"/>
      <c r="Y77" s="115"/>
    </row>
    <row r="78" spans="3:25" ht="19.5" customHeight="1">
      <c r="C78" s="829"/>
      <c r="D78" s="832"/>
      <c r="E78" s="832"/>
      <c r="F78" s="832"/>
      <c r="G78" s="835"/>
      <c r="H78" s="838"/>
      <c r="I78" s="602"/>
      <c r="J78" s="676"/>
      <c r="K78" s="603"/>
      <c r="L78" s="604"/>
      <c r="M78" s="604"/>
      <c r="N78" s="605" t="str">
        <f>IF(I78="","",(SUM(L78:M78)))</f>
        <v/>
      </c>
      <c r="O78" s="606"/>
      <c r="P78" s="607" t="str">
        <f t="shared" si="14"/>
        <v/>
      </c>
      <c r="Q78" s="841"/>
      <c r="R78" s="844"/>
      <c r="S78" s="844"/>
      <c r="T78" s="847"/>
      <c r="U78" s="844"/>
      <c r="V78" s="844"/>
      <c r="W78" s="832"/>
      <c r="X78" s="824"/>
      <c r="Y78" s="115"/>
    </row>
    <row r="79" spans="3:25" ht="19.5" customHeight="1">
      <c r="C79" s="829"/>
      <c r="D79" s="832"/>
      <c r="E79" s="832"/>
      <c r="F79" s="832"/>
      <c r="G79" s="835"/>
      <c r="H79" s="838"/>
      <c r="I79" s="602"/>
      <c r="J79" s="676"/>
      <c r="K79" s="603"/>
      <c r="L79" s="604"/>
      <c r="M79" s="604"/>
      <c r="N79" s="605" t="str">
        <f>IF(I79="","",(SUM(L79:M79)))</f>
        <v/>
      </c>
      <c r="O79" s="606"/>
      <c r="P79" s="607" t="str">
        <f t="shared" si="14"/>
        <v/>
      </c>
      <c r="Q79" s="841"/>
      <c r="R79" s="844"/>
      <c r="S79" s="844"/>
      <c r="T79" s="847"/>
      <c r="U79" s="844"/>
      <c r="V79" s="844"/>
      <c r="W79" s="832"/>
      <c r="X79" s="824"/>
      <c r="Y79" s="115"/>
    </row>
    <row r="80" spans="3:25" ht="19.5" customHeight="1">
      <c r="C80" s="829"/>
      <c r="D80" s="832"/>
      <c r="E80" s="832"/>
      <c r="F80" s="832"/>
      <c r="G80" s="835"/>
      <c r="H80" s="838"/>
      <c r="I80" s="663"/>
      <c r="J80" s="664"/>
      <c r="K80" s="665"/>
      <c r="L80" s="666"/>
      <c r="M80" s="666"/>
      <c r="N80" s="667" t="str">
        <f>IF(I80="","",(SUM(L80:M80)))</f>
        <v/>
      </c>
      <c r="O80" s="668"/>
      <c r="P80" s="335" t="str">
        <f t="shared" si="14"/>
        <v/>
      </c>
      <c r="Q80" s="842"/>
      <c r="R80" s="845"/>
      <c r="S80" s="845"/>
      <c r="T80" s="848"/>
      <c r="U80" s="845"/>
      <c r="V80" s="845"/>
      <c r="W80" s="832"/>
      <c r="X80" s="824"/>
      <c r="Y80" s="115"/>
    </row>
    <row r="81" spans="3:25" ht="19.5" customHeight="1">
      <c r="C81" s="830"/>
      <c r="D81" s="833"/>
      <c r="E81" s="833"/>
      <c r="F81" s="833"/>
      <c r="G81" s="836"/>
      <c r="H81" s="839"/>
      <c r="I81" s="608"/>
      <c r="J81" s="609"/>
      <c r="K81" s="610"/>
      <c r="L81" s="611"/>
      <c r="M81" s="611"/>
      <c r="N81" s="612"/>
      <c r="O81" s="613"/>
      <c r="P81" s="614">
        <f>SUM(P77:P80)</f>
        <v>0</v>
      </c>
      <c r="Q81" s="615">
        <f>IF(G77="",0,IF(G77=1,"1,500",IF(G77=2,"1,300",IF(G77=3,"1,100","850"))))</f>
        <v>0</v>
      </c>
      <c r="R81" s="616"/>
      <c r="S81" s="617">
        <f>IF(G77="",0,IF(G77=1,"14,000",IF(G77=2,"12,400",IF(G77=3,"10,300",IF(G77=4,"8,200",)))))</f>
        <v>0</v>
      </c>
      <c r="T81" s="618"/>
      <c r="U81" s="619">
        <f>IF(AND(R81="",T81=""),0,(SUM(Q81*R81+S81*T81)))</f>
        <v>0</v>
      </c>
      <c r="V81" s="619">
        <f>IF(AND(P81="",U81=""),"",SUM(P81+U81))</f>
        <v>0</v>
      </c>
      <c r="W81" s="833"/>
      <c r="X81" s="825"/>
      <c r="Y81" s="115"/>
    </row>
    <row r="82" spans="3:25" ht="19.5" customHeight="1">
      <c r="C82" s="828"/>
      <c r="D82" s="831"/>
      <c r="E82" s="831"/>
      <c r="F82" s="831"/>
      <c r="G82" s="834"/>
      <c r="H82" s="837"/>
      <c r="I82" s="596"/>
      <c r="J82" s="675"/>
      <c r="K82" s="597"/>
      <c r="L82" s="598"/>
      <c r="M82" s="598"/>
      <c r="N82" s="599" t="str">
        <f>IF(I82="","",(SUM(L82:M82)))</f>
        <v/>
      </c>
      <c r="O82" s="600"/>
      <c r="P82" s="601" t="str">
        <f t="shared" ref="P82:P85" si="15">IF(O82="","",(N82*O82))</f>
        <v/>
      </c>
      <c r="Q82" s="840"/>
      <c r="R82" s="843"/>
      <c r="S82" s="843"/>
      <c r="T82" s="846"/>
      <c r="U82" s="843"/>
      <c r="V82" s="843"/>
      <c r="W82" s="831"/>
      <c r="X82" s="823"/>
      <c r="Y82" s="115"/>
    </row>
    <row r="83" spans="3:25" ht="19.5" customHeight="1">
      <c r="C83" s="829"/>
      <c r="D83" s="832"/>
      <c r="E83" s="832"/>
      <c r="F83" s="832"/>
      <c r="G83" s="835"/>
      <c r="H83" s="838"/>
      <c r="I83" s="602"/>
      <c r="J83" s="676"/>
      <c r="K83" s="603"/>
      <c r="L83" s="604"/>
      <c r="M83" s="604"/>
      <c r="N83" s="605" t="str">
        <f>IF(I83="","",(SUM(L83:M83)))</f>
        <v/>
      </c>
      <c r="O83" s="606"/>
      <c r="P83" s="607" t="str">
        <f t="shared" si="15"/>
        <v/>
      </c>
      <c r="Q83" s="841"/>
      <c r="R83" s="844"/>
      <c r="S83" s="844"/>
      <c r="T83" s="847"/>
      <c r="U83" s="844"/>
      <c r="V83" s="844"/>
      <c r="W83" s="832"/>
      <c r="X83" s="824"/>
      <c r="Y83" s="115"/>
    </row>
    <row r="84" spans="3:25" ht="19.5" customHeight="1">
      <c r="C84" s="829"/>
      <c r="D84" s="832"/>
      <c r="E84" s="832"/>
      <c r="F84" s="832"/>
      <c r="G84" s="835"/>
      <c r="H84" s="838"/>
      <c r="I84" s="602"/>
      <c r="J84" s="676"/>
      <c r="K84" s="603"/>
      <c r="L84" s="604"/>
      <c r="M84" s="604"/>
      <c r="N84" s="605" t="str">
        <f>IF(I84="","",(SUM(L84:M84)))</f>
        <v/>
      </c>
      <c r="O84" s="606"/>
      <c r="P84" s="607" t="str">
        <f t="shared" si="15"/>
        <v/>
      </c>
      <c r="Q84" s="841"/>
      <c r="R84" s="844"/>
      <c r="S84" s="844"/>
      <c r="T84" s="847"/>
      <c r="U84" s="844"/>
      <c r="V84" s="844"/>
      <c r="W84" s="832"/>
      <c r="X84" s="824"/>
      <c r="Y84" s="115"/>
    </row>
    <row r="85" spans="3:25" ht="19.5" customHeight="1">
      <c r="C85" s="829"/>
      <c r="D85" s="832"/>
      <c r="E85" s="832"/>
      <c r="F85" s="832"/>
      <c r="G85" s="835"/>
      <c r="H85" s="838"/>
      <c r="I85" s="602"/>
      <c r="J85" s="676"/>
      <c r="K85" s="603"/>
      <c r="L85" s="604"/>
      <c r="M85" s="604"/>
      <c r="N85" s="605" t="str">
        <f>IF(I85="","",(SUM(L85:M85)))</f>
        <v/>
      </c>
      <c r="O85" s="606"/>
      <c r="P85" s="607" t="str">
        <f t="shared" si="15"/>
        <v/>
      </c>
      <c r="Q85" s="842"/>
      <c r="R85" s="845"/>
      <c r="S85" s="845"/>
      <c r="T85" s="848"/>
      <c r="U85" s="845"/>
      <c r="V85" s="845"/>
      <c r="W85" s="832"/>
      <c r="X85" s="824"/>
      <c r="Y85" s="115"/>
    </row>
    <row r="86" spans="3:25" ht="19.5" customHeight="1">
      <c r="C86" s="830"/>
      <c r="D86" s="833"/>
      <c r="E86" s="833"/>
      <c r="F86" s="833"/>
      <c r="G86" s="836"/>
      <c r="H86" s="839"/>
      <c r="I86" s="608"/>
      <c r="J86" s="609"/>
      <c r="K86" s="610"/>
      <c r="L86" s="611"/>
      <c r="M86" s="611"/>
      <c r="N86" s="612"/>
      <c r="O86" s="613"/>
      <c r="P86" s="614">
        <f>SUM(P82:P85)</f>
        <v>0</v>
      </c>
      <c r="Q86" s="615">
        <f>IF(G82="",0,IF(G82=1,"1,500",IF(G82=2,"1,300",IF(G82=3,"1,100","850"))))</f>
        <v>0</v>
      </c>
      <c r="R86" s="616"/>
      <c r="S86" s="617">
        <f>IF(G82="",0,IF(G82=1,"14,000",IF(G82=2,"12,400",IF(G82=3,"10,300",IF(G82=4,"8,200",)))))</f>
        <v>0</v>
      </c>
      <c r="T86" s="618"/>
      <c r="U86" s="619">
        <f>IF(AND(R86="",T86=""),0,(SUM(Q86*R86+S86*T86)))</f>
        <v>0</v>
      </c>
      <c r="V86" s="619">
        <f>IF(AND(P86="",U86=""),"",SUM(P86+U86))</f>
        <v>0</v>
      </c>
      <c r="W86" s="833"/>
      <c r="X86" s="825"/>
      <c r="Y86" s="115"/>
    </row>
    <row r="87" spans="3:25" ht="19.5" customHeight="1">
      <c r="C87" s="828"/>
      <c r="D87" s="831"/>
      <c r="E87" s="831"/>
      <c r="F87" s="831"/>
      <c r="G87" s="834"/>
      <c r="H87" s="837"/>
      <c r="I87" s="596"/>
      <c r="J87" s="675"/>
      <c r="K87" s="597"/>
      <c r="L87" s="598"/>
      <c r="M87" s="598"/>
      <c r="N87" s="599" t="str">
        <f>IF(I87="","",(SUM(L87:M87)))</f>
        <v/>
      </c>
      <c r="O87" s="600"/>
      <c r="P87" s="601" t="str">
        <f t="shared" ref="P87:P90" si="16">IF(O87="","",(N87*O87))</f>
        <v/>
      </c>
      <c r="Q87" s="840"/>
      <c r="R87" s="843"/>
      <c r="S87" s="843"/>
      <c r="T87" s="846"/>
      <c r="U87" s="843"/>
      <c r="V87" s="843"/>
      <c r="W87" s="831"/>
      <c r="X87" s="823"/>
      <c r="Y87" s="115"/>
    </row>
    <row r="88" spans="3:25" ht="19.5" customHeight="1">
      <c r="C88" s="829"/>
      <c r="D88" s="832"/>
      <c r="E88" s="832"/>
      <c r="F88" s="832"/>
      <c r="G88" s="835"/>
      <c r="H88" s="838"/>
      <c r="I88" s="602"/>
      <c r="J88" s="676"/>
      <c r="K88" s="603"/>
      <c r="L88" s="604"/>
      <c r="M88" s="604"/>
      <c r="N88" s="605" t="str">
        <f>IF(I88="","",(SUM(L88:M88)))</f>
        <v/>
      </c>
      <c r="O88" s="606"/>
      <c r="P88" s="607" t="str">
        <f t="shared" si="16"/>
        <v/>
      </c>
      <c r="Q88" s="841"/>
      <c r="R88" s="844"/>
      <c r="S88" s="844"/>
      <c r="T88" s="847"/>
      <c r="U88" s="844"/>
      <c r="V88" s="844"/>
      <c r="W88" s="832"/>
      <c r="X88" s="824"/>
      <c r="Y88" s="115"/>
    </row>
    <row r="89" spans="3:25" ht="19.5" customHeight="1">
      <c r="C89" s="829"/>
      <c r="D89" s="832"/>
      <c r="E89" s="832"/>
      <c r="F89" s="832"/>
      <c r="G89" s="835"/>
      <c r="H89" s="838"/>
      <c r="I89" s="602"/>
      <c r="J89" s="676"/>
      <c r="K89" s="603"/>
      <c r="L89" s="604"/>
      <c r="M89" s="604"/>
      <c r="N89" s="605" t="str">
        <f>IF(I89="","",(SUM(L89:M89)))</f>
        <v/>
      </c>
      <c r="O89" s="606"/>
      <c r="P89" s="607" t="str">
        <f t="shared" si="16"/>
        <v/>
      </c>
      <c r="Q89" s="841"/>
      <c r="R89" s="844"/>
      <c r="S89" s="844"/>
      <c r="T89" s="847"/>
      <c r="U89" s="844"/>
      <c r="V89" s="844"/>
      <c r="W89" s="832"/>
      <c r="X89" s="824"/>
      <c r="Y89" s="115"/>
    </row>
    <row r="90" spans="3:25" ht="19.5" customHeight="1">
      <c r="C90" s="829"/>
      <c r="D90" s="832"/>
      <c r="E90" s="832"/>
      <c r="F90" s="832"/>
      <c r="G90" s="835"/>
      <c r="H90" s="838"/>
      <c r="I90" s="602"/>
      <c r="J90" s="676"/>
      <c r="K90" s="603"/>
      <c r="L90" s="604"/>
      <c r="M90" s="604"/>
      <c r="N90" s="605" t="str">
        <f>IF(I90="","",(SUM(L90:M90)))</f>
        <v/>
      </c>
      <c r="O90" s="606"/>
      <c r="P90" s="607" t="str">
        <f t="shared" si="16"/>
        <v/>
      </c>
      <c r="Q90" s="842"/>
      <c r="R90" s="845"/>
      <c r="S90" s="845"/>
      <c r="T90" s="848"/>
      <c r="U90" s="845"/>
      <c r="V90" s="845"/>
      <c r="W90" s="832"/>
      <c r="X90" s="824"/>
      <c r="Y90" s="115"/>
    </row>
    <row r="91" spans="3:25" ht="19.5" customHeight="1">
      <c r="C91" s="830"/>
      <c r="D91" s="833"/>
      <c r="E91" s="833"/>
      <c r="F91" s="833"/>
      <c r="G91" s="836"/>
      <c r="H91" s="839"/>
      <c r="I91" s="608"/>
      <c r="J91" s="609"/>
      <c r="K91" s="610"/>
      <c r="L91" s="611"/>
      <c r="M91" s="611"/>
      <c r="N91" s="612"/>
      <c r="O91" s="613"/>
      <c r="P91" s="614">
        <f>SUM(P87:P90)</f>
        <v>0</v>
      </c>
      <c r="Q91" s="615">
        <f>IF(G87="",0,IF(G87=1,"1,500",IF(G87=2,"1,300",IF(G87=3,"1,100","850"))))</f>
        <v>0</v>
      </c>
      <c r="R91" s="616"/>
      <c r="S91" s="617">
        <f>IF(G87="",0,IF(G87=1,"14,000",IF(G87=2,"12,400",IF(G87=3,"10,300",IF(G87=4,"8,200",)))))</f>
        <v>0</v>
      </c>
      <c r="T91" s="618"/>
      <c r="U91" s="619">
        <f>IF(AND(R91="",T91=""),0,(SUM(Q91*R91+S91*T91)))</f>
        <v>0</v>
      </c>
      <c r="V91" s="619">
        <f>IF(AND(P91="",U91=""),"",SUM(P91+U91))</f>
        <v>0</v>
      </c>
      <c r="W91" s="833"/>
      <c r="X91" s="825"/>
      <c r="Y91" s="115"/>
    </row>
    <row r="92" spans="3:25" ht="19.5" customHeight="1">
      <c r="C92" s="828"/>
      <c r="D92" s="831"/>
      <c r="E92" s="831"/>
      <c r="F92" s="831"/>
      <c r="G92" s="834"/>
      <c r="H92" s="837"/>
      <c r="I92" s="596"/>
      <c r="J92" s="675"/>
      <c r="K92" s="597"/>
      <c r="L92" s="598"/>
      <c r="M92" s="598"/>
      <c r="N92" s="599" t="str">
        <f>IF(I92="","",(SUM(L92:M92)))</f>
        <v/>
      </c>
      <c r="O92" s="600"/>
      <c r="P92" s="601" t="str">
        <f t="shared" ref="P92:P95" si="17">IF(O92="","",(N92*O92))</f>
        <v/>
      </c>
      <c r="Q92" s="840"/>
      <c r="R92" s="843"/>
      <c r="S92" s="843"/>
      <c r="T92" s="846"/>
      <c r="U92" s="843"/>
      <c r="V92" s="843"/>
      <c r="W92" s="831"/>
      <c r="X92" s="823"/>
      <c r="Y92" s="115"/>
    </row>
    <row r="93" spans="3:25" ht="19.5" customHeight="1">
      <c r="C93" s="829"/>
      <c r="D93" s="832"/>
      <c r="E93" s="832"/>
      <c r="F93" s="832"/>
      <c r="G93" s="835"/>
      <c r="H93" s="838"/>
      <c r="I93" s="602"/>
      <c r="J93" s="676"/>
      <c r="K93" s="603"/>
      <c r="L93" s="604"/>
      <c r="M93" s="604"/>
      <c r="N93" s="605" t="str">
        <f>IF(I93="","",(SUM(L93:M93)))</f>
        <v/>
      </c>
      <c r="O93" s="606"/>
      <c r="P93" s="607" t="str">
        <f t="shared" si="17"/>
        <v/>
      </c>
      <c r="Q93" s="841"/>
      <c r="R93" s="844"/>
      <c r="S93" s="844"/>
      <c r="T93" s="847"/>
      <c r="U93" s="844"/>
      <c r="V93" s="844"/>
      <c r="W93" s="832"/>
      <c r="X93" s="824"/>
      <c r="Y93" s="115"/>
    </row>
    <row r="94" spans="3:25" ht="19.5" customHeight="1">
      <c r="C94" s="829"/>
      <c r="D94" s="832"/>
      <c r="E94" s="832"/>
      <c r="F94" s="832"/>
      <c r="G94" s="835"/>
      <c r="H94" s="838"/>
      <c r="I94" s="602"/>
      <c r="J94" s="676"/>
      <c r="K94" s="603"/>
      <c r="L94" s="604"/>
      <c r="M94" s="604"/>
      <c r="N94" s="605" t="str">
        <f>IF(I94="","",(SUM(L94:M94)))</f>
        <v/>
      </c>
      <c r="O94" s="606"/>
      <c r="P94" s="607" t="str">
        <f t="shared" si="17"/>
        <v/>
      </c>
      <c r="Q94" s="841"/>
      <c r="R94" s="844"/>
      <c r="S94" s="844"/>
      <c r="T94" s="847"/>
      <c r="U94" s="844"/>
      <c r="V94" s="844"/>
      <c r="W94" s="832"/>
      <c r="X94" s="824"/>
      <c r="Y94" s="115"/>
    </row>
    <row r="95" spans="3:25" ht="19.5" customHeight="1">
      <c r="C95" s="829"/>
      <c r="D95" s="832"/>
      <c r="E95" s="832"/>
      <c r="F95" s="832"/>
      <c r="G95" s="835"/>
      <c r="H95" s="838"/>
      <c r="I95" s="602"/>
      <c r="J95" s="676"/>
      <c r="K95" s="603"/>
      <c r="L95" s="604"/>
      <c r="M95" s="604"/>
      <c r="N95" s="605" t="str">
        <f>IF(I95="","",(SUM(L95:M95)))</f>
        <v/>
      </c>
      <c r="O95" s="606"/>
      <c r="P95" s="607" t="str">
        <f t="shared" si="17"/>
        <v/>
      </c>
      <c r="Q95" s="842"/>
      <c r="R95" s="845"/>
      <c r="S95" s="845"/>
      <c r="T95" s="848"/>
      <c r="U95" s="845"/>
      <c r="V95" s="845"/>
      <c r="W95" s="832"/>
      <c r="X95" s="824"/>
      <c r="Y95" s="115"/>
    </row>
    <row r="96" spans="3:25" ht="19.5" customHeight="1">
      <c r="C96" s="830"/>
      <c r="D96" s="833"/>
      <c r="E96" s="833"/>
      <c r="F96" s="833"/>
      <c r="G96" s="836"/>
      <c r="H96" s="839"/>
      <c r="I96" s="608"/>
      <c r="J96" s="609"/>
      <c r="K96" s="610"/>
      <c r="L96" s="611"/>
      <c r="M96" s="611"/>
      <c r="N96" s="612"/>
      <c r="O96" s="613"/>
      <c r="P96" s="614">
        <f>SUM(P92:P95)</f>
        <v>0</v>
      </c>
      <c r="Q96" s="615">
        <f>IF(G92="",0,IF(G92=1,"1,500",IF(G92=2,"1,300",IF(G92=3,"1,100","850"))))</f>
        <v>0</v>
      </c>
      <c r="R96" s="616"/>
      <c r="S96" s="617">
        <f>IF(G92="",0,IF(G92=1,"14,000",IF(G92=2,"12,400",IF(G92=3,"10,300",IF(G92=4,"8,200",)))))</f>
        <v>0</v>
      </c>
      <c r="T96" s="618"/>
      <c r="U96" s="619">
        <f>IF(AND(R96="",T96=""),0,(SUM(Q96*R96+S96*T96)))</f>
        <v>0</v>
      </c>
      <c r="V96" s="619">
        <f>IF(AND(P96="",U96=""),"",SUM(P96+U96))</f>
        <v>0</v>
      </c>
      <c r="W96" s="833"/>
      <c r="X96" s="825"/>
      <c r="Y96" s="115"/>
    </row>
    <row r="97" spans="3:25" ht="19.5" customHeight="1">
      <c r="C97" s="828"/>
      <c r="D97" s="831"/>
      <c r="E97" s="831"/>
      <c r="F97" s="831"/>
      <c r="G97" s="834"/>
      <c r="H97" s="837"/>
      <c r="I97" s="596"/>
      <c r="J97" s="675"/>
      <c r="K97" s="597"/>
      <c r="L97" s="598"/>
      <c r="M97" s="598"/>
      <c r="N97" s="599" t="str">
        <f>IF(I97="","",(SUM(L97:M97)))</f>
        <v/>
      </c>
      <c r="O97" s="600"/>
      <c r="P97" s="601" t="str">
        <f t="shared" ref="P97:P100" si="18">IF(O97="","",(N97*O97))</f>
        <v/>
      </c>
      <c r="Q97" s="840"/>
      <c r="R97" s="843"/>
      <c r="S97" s="843"/>
      <c r="T97" s="846"/>
      <c r="U97" s="843"/>
      <c r="V97" s="843"/>
      <c r="W97" s="831"/>
      <c r="X97" s="823"/>
      <c r="Y97" s="115"/>
    </row>
    <row r="98" spans="3:25" ht="19.5" customHeight="1">
      <c r="C98" s="829"/>
      <c r="D98" s="832"/>
      <c r="E98" s="832"/>
      <c r="F98" s="832"/>
      <c r="G98" s="835"/>
      <c r="H98" s="838"/>
      <c r="I98" s="602"/>
      <c r="J98" s="676"/>
      <c r="K98" s="603"/>
      <c r="L98" s="604"/>
      <c r="M98" s="604"/>
      <c r="N98" s="605" t="str">
        <f>IF(I98="","",(SUM(L98:M98)))</f>
        <v/>
      </c>
      <c r="O98" s="606"/>
      <c r="P98" s="607" t="str">
        <f t="shared" si="18"/>
        <v/>
      </c>
      <c r="Q98" s="841"/>
      <c r="R98" s="844"/>
      <c r="S98" s="844"/>
      <c r="T98" s="847"/>
      <c r="U98" s="844"/>
      <c r="V98" s="844"/>
      <c r="W98" s="832"/>
      <c r="X98" s="824"/>
      <c r="Y98" s="115"/>
    </row>
    <row r="99" spans="3:25" ht="19.5" customHeight="1">
      <c r="C99" s="829"/>
      <c r="D99" s="832"/>
      <c r="E99" s="832"/>
      <c r="F99" s="832"/>
      <c r="G99" s="835"/>
      <c r="H99" s="838"/>
      <c r="I99" s="602"/>
      <c r="J99" s="676"/>
      <c r="K99" s="603"/>
      <c r="L99" s="604"/>
      <c r="M99" s="604"/>
      <c r="N99" s="605" t="str">
        <f>IF(I99="","",(SUM(L99:M99)))</f>
        <v/>
      </c>
      <c r="O99" s="606"/>
      <c r="P99" s="607" t="str">
        <f t="shared" si="18"/>
        <v/>
      </c>
      <c r="Q99" s="841"/>
      <c r="R99" s="844"/>
      <c r="S99" s="844"/>
      <c r="T99" s="847"/>
      <c r="U99" s="844"/>
      <c r="V99" s="844"/>
      <c r="W99" s="832"/>
      <c r="X99" s="824"/>
      <c r="Y99" s="115"/>
    </row>
    <row r="100" spans="3:25" ht="19.5" customHeight="1">
      <c r="C100" s="829"/>
      <c r="D100" s="832"/>
      <c r="E100" s="832"/>
      <c r="F100" s="832"/>
      <c r="G100" s="835"/>
      <c r="H100" s="838"/>
      <c r="I100" s="602"/>
      <c r="J100" s="676"/>
      <c r="K100" s="603"/>
      <c r="L100" s="604"/>
      <c r="M100" s="604"/>
      <c r="N100" s="605" t="str">
        <f>IF(I100="","",(SUM(L100:M100)))</f>
        <v/>
      </c>
      <c r="O100" s="606"/>
      <c r="P100" s="607" t="str">
        <f t="shared" si="18"/>
        <v/>
      </c>
      <c r="Q100" s="842"/>
      <c r="R100" s="845"/>
      <c r="S100" s="845"/>
      <c r="T100" s="848"/>
      <c r="U100" s="845"/>
      <c r="V100" s="845"/>
      <c r="W100" s="832"/>
      <c r="X100" s="824"/>
      <c r="Y100" s="115"/>
    </row>
    <row r="101" spans="3:25" ht="19.5" customHeight="1">
      <c r="C101" s="830"/>
      <c r="D101" s="833"/>
      <c r="E101" s="833"/>
      <c r="F101" s="833"/>
      <c r="G101" s="836"/>
      <c r="H101" s="839"/>
      <c r="I101" s="608"/>
      <c r="J101" s="609"/>
      <c r="K101" s="610"/>
      <c r="L101" s="611"/>
      <c r="M101" s="611"/>
      <c r="N101" s="612"/>
      <c r="O101" s="613"/>
      <c r="P101" s="614">
        <f>SUM(P97:P100)</f>
        <v>0</v>
      </c>
      <c r="Q101" s="615">
        <f>IF(G97="",0,IF(G97=1,"1,500",IF(G97=2,"1,300",IF(G97=3,"1,100","850"))))</f>
        <v>0</v>
      </c>
      <c r="R101" s="616"/>
      <c r="S101" s="617">
        <f>IF(G97="",0,IF(G97=1,"14,000",IF(G97=2,"12,400",IF(G97=3,"10,300",IF(G97=4,"8,200",)))))</f>
        <v>0</v>
      </c>
      <c r="T101" s="618"/>
      <c r="U101" s="619">
        <f>IF(AND(R101="",T101=""),0,(SUM(Q101*R101+S101*T101)))</f>
        <v>0</v>
      </c>
      <c r="V101" s="619">
        <f>IF(AND(P101="",U101=""),"",SUM(P101+U101))</f>
        <v>0</v>
      </c>
      <c r="W101" s="833"/>
      <c r="X101" s="825"/>
      <c r="Y101" s="115"/>
    </row>
    <row r="102" spans="3:25" ht="19.5" customHeight="1">
      <c r="C102" s="828"/>
      <c r="D102" s="831"/>
      <c r="E102" s="831"/>
      <c r="F102" s="831"/>
      <c r="G102" s="834"/>
      <c r="H102" s="837"/>
      <c r="I102" s="596"/>
      <c r="J102" s="675"/>
      <c r="K102" s="597"/>
      <c r="L102" s="598"/>
      <c r="M102" s="598"/>
      <c r="N102" s="599" t="str">
        <f>IF(I102="","",(SUM(L102:M102)))</f>
        <v/>
      </c>
      <c r="O102" s="600"/>
      <c r="P102" s="601" t="str">
        <f t="shared" ref="P102:P105" si="19">IF(O102="","",(N102*O102))</f>
        <v/>
      </c>
      <c r="Q102" s="840"/>
      <c r="R102" s="843"/>
      <c r="S102" s="843"/>
      <c r="T102" s="846"/>
      <c r="U102" s="843"/>
      <c r="V102" s="843"/>
      <c r="W102" s="831"/>
      <c r="X102" s="823"/>
      <c r="Y102" s="115"/>
    </row>
    <row r="103" spans="3:25" ht="19.5" customHeight="1">
      <c r="C103" s="829"/>
      <c r="D103" s="832"/>
      <c r="E103" s="832"/>
      <c r="F103" s="832"/>
      <c r="G103" s="835"/>
      <c r="H103" s="838"/>
      <c r="I103" s="602"/>
      <c r="J103" s="676"/>
      <c r="K103" s="603"/>
      <c r="L103" s="604"/>
      <c r="M103" s="604"/>
      <c r="N103" s="605" t="str">
        <f>IF(I103="","",(SUM(L103:M103)))</f>
        <v/>
      </c>
      <c r="O103" s="606"/>
      <c r="P103" s="607" t="str">
        <f t="shared" si="19"/>
        <v/>
      </c>
      <c r="Q103" s="841"/>
      <c r="R103" s="844"/>
      <c r="S103" s="844"/>
      <c r="T103" s="847"/>
      <c r="U103" s="844"/>
      <c r="V103" s="844"/>
      <c r="W103" s="832"/>
      <c r="X103" s="824"/>
      <c r="Y103" s="115"/>
    </row>
    <row r="104" spans="3:25" ht="19.5" customHeight="1">
      <c r="C104" s="829"/>
      <c r="D104" s="832"/>
      <c r="E104" s="832"/>
      <c r="F104" s="832"/>
      <c r="G104" s="835"/>
      <c r="H104" s="838"/>
      <c r="I104" s="602"/>
      <c r="J104" s="676"/>
      <c r="K104" s="603"/>
      <c r="L104" s="604"/>
      <c r="M104" s="604"/>
      <c r="N104" s="605" t="str">
        <f>IF(I104="","",(SUM(L104:M104)))</f>
        <v/>
      </c>
      <c r="O104" s="606"/>
      <c r="P104" s="607" t="str">
        <f t="shared" si="19"/>
        <v/>
      </c>
      <c r="Q104" s="841"/>
      <c r="R104" s="844"/>
      <c r="S104" s="844"/>
      <c r="T104" s="847"/>
      <c r="U104" s="844"/>
      <c r="V104" s="844"/>
      <c r="W104" s="832"/>
      <c r="X104" s="824"/>
      <c r="Y104" s="115"/>
    </row>
    <row r="105" spans="3:25" ht="19.5" customHeight="1">
      <c r="C105" s="829"/>
      <c r="D105" s="832"/>
      <c r="E105" s="832"/>
      <c r="F105" s="832"/>
      <c r="G105" s="835"/>
      <c r="H105" s="838"/>
      <c r="I105" s="602"/>
      <c r="J105" s="676"/>
      <c r="K105" s="603"/>
      <c r="L105" s="604"/>
      <c r="M105" s="604"/>
      <c r="N105" s="605" t="str">
        <f>IF(I105="","",(SUM(L105:M105)))</f>
        <v/>
      </c>
      <c r="O105" s="606"/>
      <c r="P105" s="607" t="str">
        <f t="shared" si="19"/>
        <v/>
      </c>
      <c r="Q105" s="842"/>
      <c r="R105" s="845"/>
      <c r="S105" s="845"/>
      <c r="T105" s="848"/>
      <c r="U105" s="845"/>
      <c r="V105" s="845"/>
      <c r="W105" s="832"/>
      <c r="X105" s="824"/>
      <c r="Y105" s="115"/>
    </row>
    <row r="106" spans="3:25" ht="19.5" customHeight="1">
      <c r="C106" s="830"/>
      <c r="D106" s="833"/>
      <c r="E106" s="833"/>
      <c r="F106" s="833"/>
      <c r="G106" s="836"/>
      <c r="H106" s="839"/>
      <c r="I106" s="608"/>
      <c r="J106" s="609"/>
      <c r="K106" s="610"/>
      <c r="L106" s="611"/>
      <c r="M106" s="611"/>
      <c r="N106" s="612"/>
      <c r="O106" s="613"/>
      <c r="P106" s="614">
        <f>SUM(P102:P105)</f>
        <v>0</v>
      </c>
      <c r="Q106" s="615">
        <f>IF(G102="",0,IF(G102=1,"1,500",IF(G102=2,"1,300",IF(G102=3,"1,100","850"))))</f>
        <v>0</v>
      </c>
      <c r="R106" s="616"/>
      <c r="S106" s="617">
        <f>IF(G102="",0,IF(G102=1,"14,000",IF(G102=2,"12,400",IF(G102=3,"10,300",IF(G102=4,"8,200",)))))</f>
        <v>0</v>
      </c>
      <c r="T106" s="618"/>
      <c r="U106" s="619">
        <f>IF(AND(R106="",T106=""),0,(SUM(Q106*R106+S106*T106)))</f>
        <v>0</v>
      </c>
      <c r="V106" s="619">
        <f>IF(AND(P106="",U106=""),"",SUM(P106+U106))</f>
        <v>0</v>
      </c>
      <c r="W106" s="833"/>
      <c r="X106" s="825"/>
      <c r="Y106" s="115"/>
    </row>
    <row r="107" spans="3:25" ht="19.5" customHeight="1">
      <c r="C107" s="828"/>
      <c r="D107" s="831"/>
      <c r="E107" s="831"/>
      <c r="F107" s="831"/>
      <c r="G107" s="834"/>
      <c r="H107" s="837"/>
      <c r="I107" s="596"/>
      <c r="J107" s="675"/>
      <c r="K107" s="597"/>
      <c r="L107" s="598"/>
      <c r="M107" s="598"/>
      <c r="N107" s="599" t="str">
        <f>IF(I107="","",(SUM(L107:M107)))</f>
        <v/>
      </c>
      <c r="O107" s="600"/>
      <c r="P107" s="601" t="str">
        <f t="shared" ref="P107:P110" si="20">IF(O107="","",(N107*O107))</f>
        <v/>
      </c>
      <c r="Q107" s="840"/>
      <c r="R107" s="843"/>
      <c r="S107" s="843"/>
      <c r="T107" s="846"/>
      <c r="U107" s="843"/>
      <c r="V107" s="843"/>
      <c r="W107" s="831"/>
      <c r="X107" s="823"/>
      <c r="Y107" s="115"/>
    </row>
    <row r="108" spans="3:25" ht="19.5" customHeight="1">
      <c r="C108" s="829"/>
      <c r="D108" s="832"/>
      <c r="E108" s="832"/>
      <c r="F108" s="832"/>
      <c r="G108" s="835"/>
      <c r="H108" s="838"/>
      <c r="I108" s="602"/>
      <c r="J108" s="676"/>
      <c r="K108" s="603"/>
      <c r="L108" s="604"/>
      <c r="M108" s="604"/>
      <c r="N108" s="605" t="str">
        <f>IF(I108="","",(SUM(L108:M108)))</f>
        <v/>
      </c>
      <c r="O108" s="606"/>
      <c r="P108" s="607" t="str">
        <f t="shared" si="20"/>
        <v/>
      </c>
      <c r="Q108" s="841"/>
      <c r="R108" s="844"/>
      <c r="S108" s="844"/>
      <c r="T108" s="847"/>
      <c r="U108" s="844"/>
      <c r="V108" s="844"/>
      <c r="W108" s="832"/>
      <c r="X108" s="824"/>
      <c r="Y108" s="115"/>
    </row>
    <row r="109" spans="3:25" ht="19.5" customHeight="1">
      <c r="C109" s="829"/>
      <c r="D109" s="832"/>
      <c r="E109" s="832"/>
      <c r="F109" s="832"/>
      <c r="G109" s="835"/>
      <c r="H109" s="838"/>
      <c r="I109" s="602"/>
      <c r="J109" s="676"/>
      <c r="K109" s="603"/>
      <c r="L109" s="604"/>
      <c r="M109" s="604"/>
      <c r="N109" s="605" t="str">
        <f>IF(I109="","",(SUM(L109:M109)))</f>
        <v/>
      </c>
      <c r="O109" s="606"/>
      <c r="P109" s="607" t="str">
        <f t="shared" si="20"/>
        <v/>
      </c>
      <c r="Q109" s="841"/>
      <c r="R109" s="844"/>
      <c r="S109" s="844"/>
      <c r="T109" s="847"/>
      <c r="U109" s="844"/>
      <c r="V109" s="844"/>
      <c r="W109" s="832"/>
      <c r="X109" s="824"/>
      <c r="Y109" s="115"/>
    </row>
    <row r="110" spans="3:25" ht="19.5" customHeight="1">
      <c r="C110" s="829"/>
      <c r="D110" s="832"/>
      <c r="E110" s="832"/>
      <c r="F110" s="832"/>
      <c r="G110" s="835"/>
      <c r="H110" s="838"/>
      <c r="I110" s="602"/>
      <c r="J110" s="676"/>
      <c r="K110" s="603"/>
      <c r="L110" s="604"/>
      <c r="M110" s="604"/>
      <c r="N110" s="605" t="str">
        <f>IF(I110="","",(SUM(L110:M110)))</f>
        <v/>
      </c>
      <c r="O110" s="606"/>
      <c r="P110" s="607" t="str">
        <f t="shared" si="20"/>
        <v/>
      </c>
      <c r="Q110" s="842"/>
      <c r="R110" s="845"/>
      <c r="S110" s="845"/>
      <c r="T110" s="848"/>
      <c r="U110" s="845"/>
      <c r="V110" s="845"/>
      <c r="W110" s="832"/>
      <c r="X110" s="824"/>
      <c r="Y110" s="115"/>
    </row>
    <row r="111" spans="3:25" ht="19.5" customHeight="1">
      <c r="C111" s="830"/>
      <c r="D111" s="833"/>
      <c r="E111" s="833"/>
      <c r="F111" s="833"/>
      <c r="G111" s="836"/>
      <c r="H111" s="839"/>
      <c r="I111" s="608"/>
      <c r="J111" s="609"/>
      <c r="K111" s="610"/>
      <c r="L111" s="611"/>
      <c r="M111" s="611"/>
      <c r="N111" s="612"/>
      <c r="O111" s="613"/>
      <c r="P111" s="614">
        <f>SUM(P107:P110)</f>
        <v>0</v>
      </c>
      <c r="Q111" s="615">
        <f>IF(G107="",0,IF(G107=1,"1,500",IF(G107=2,"1,300",IF(G107=3,"1,100","850"))))</f>
        <v>0</v>
      </c>
      <c r="R111" s="616"/>
      <c r="S111" s="617">
        <f>IF(G107="",0,IF(G107=1,"14,000",IF(G107=2,"12,400",IF(G107=3,"10,300",IF(G107=4,"8,200",)))))</f>
        <v>0</v>
      </c>
      <c r="T111" s="618"/>
      <c r="U111" s="619">
        <f>IF(AND(R111="",T111=""),0,(SUM(Q111*R111+S111*T111)))</f>
        <v>0</v>
      </c>
      <c r="V111" s="619">
        <f>IF(AND(P111="",U111=""),"",SUM(P111+U111))</f>
        <v>0</v>
      </c>
      <c r="W111" s="833"/>
      <c r="X111" s="825"/>
      <c r="Y111" s="115"/>
    </row>
    <row r="112" spans="3:25" ht="19.5" customHeight="1">
      <c r="C112" s="828"/>
      <c r="D112" s="831"/>
      <c r="E112" s="831"/>
      <c r="F112" s="831"/>
      <c r="G112" s="834"/>
      <c r="H112" s="837"/>
      <c r="I112" s="596"/>
      <c r="J112" s="675"/>
      <c r="K112" s="597"/>
      <c r="L112" s="598"/>
      <c r="M112" s="598"/>
      <c r="N112" s="599" t="str">
        <f>IF(I112="","",(SUM(L112:M112)))</f>
        <v/>
      </c>
      <c r="O112" s="600"/>
      <c r="P112" s="601" t="str">
        <f t="shared" ref="P112:P115" si="21">IF(O112="","",(N112*O112))</f>
        <v/>
      </c>
      <c r="Q112" s="840"/>
      <c r="R112" s="843"/>
      <c r="S112" s="843"/>
      <c r="T112" s="846"/>
      <c r="U112" s="843"/>
      <c r="V112" s="843"/>
      <c r="W112" s="831"/>
      <c r="X112" s="823"/>
      <c r="Y112" s="115"/>
    </row>
    <row r="113" spans="3:25" ht="19.5" customHeight="1">
      <c r="C113" s="829"/>
      <c r="D113" s="832"/>
      <c r="E113" s="832"/>
      <c r="F113" s="832"/>
      <c r="G113" s="835"/>
      <c r="H113" s="838"/>
      <c r="I113" s="602"/>
      <c r="J113" s="676"/>
      <c r="K113" s="603"/>
      <c r="L113" s="604"/>
      <c r="M113" s="604"/>
      <c r="N113" s="605" t="str">
        <f>IF(I113="","",(SUM(L113:M113)))</f>
        <v/>
      </c>
      <c r="O113" s="606"/>
      <c r="P113" s="607" t="str">
        <f t="shared" si="21"/>
        <v/>
      </c>
      <c r="Q113" s="841"/>
      <c r="R113" s="844"/>
      <c r="S113" s="844"/>
      <c r="T113" s="847"/>
      <c r="U113" s="844"/>
      <c r="V113" s="844"/>
      <c r="W113" s="832"/>
      <c r="X113" s="824"/>
      <c r="Y113" s="115"/>
    </row>
    <row r="114" spans="3:25" ht="19.5" customHeight="1">
      <c r="C114" s="829"/>
      <c r="D114" s="832"/>
      <c r="E114" s="832"/>
      <c r="F114" s="832"/>
      <c r="G114" s="835"/>
      <c r="H114" s="838"/>
      <c r="I114" s="602"/>
      <c r="J114" s="676"/>
      <c r="K114" s="603"/>
      <c r="L114" s="604"/>
      <c r="M114" s="604"/>
      <c r="N114" s="605" t="str">
        <f>IF(I114="","",(SUM(L114:M114)))</f>
        <v/>
      </c>
      <c r="O114" s="606"/>
      <c r="P114" s="607" t="str">
        <f t="shared" si="21"/>
        <v/>
      </c>
      <c r="Q114" s="841"/>
      <c r="R114" s="844"/>
      <c r="S114" s="844"/>
      <c r="T114" s="847"/>
      <c r="U114" s="844"/>
      <c r="V114" s="844"/>
      <c r="W114" s="832"/>
      <c r="X114" s="824"/>
      <c r="Y114" s="115"/>
    </row>
    <row r="115" spans="3:25" ht="19.5" customHeight="1">
      <c r="C115" s="829"/>
      <c r="D115" s="832"/>
      <c r="E115" s="832"/>
      <c r="F115" s="832"/>
      <c r="G115" s="835"/>
      <c r="H115" s="838"/>
      <c r="I115" s="602"/>
      <c r="J115" s="676"/>
      <c r="K115" s="603"/>
      <c r="L115" s="604"/>
      <c r="M115" s="604"/>
      <c r="N115" s="605" t="str">
        <f>IF(I115="","",(SUM(L115:M115)))</f>
        <v/>
      </c>
      <c r="O115" s="606"/>
      <c r="P115" s="607" t="str">
        <f t="shared" si="21"/>
        <v/>
      </c>
      <c r="Q115" s="842"/>
      <c r="R115" s="845"/>
      <c r="S115" s="845"/>
      <c r="T115" s="848"/>
      <c r="U115" s="845"/>
      <c r="V115" s="845"/>
      <c r="W115" s="832"/>
      <c r="X115" s="824"/>
      <c r="Y115" s="115"/>
    </row>
    <row r="116" spans="3:25" ht="19.5" customHeight="1">
      <c r="C116" s="830"/>
      <c r="D116" s="833"/>
      <c r="E116" s="833"/>
      <c r="F116" s="833"/>
      <c r="G116" s="836"/>
      <c r="H116" s="839"/>
      <c r="I116" s="608"/>
      <c r="J116" s="609"/>
      <c r="K116" s="610"/>
      <c r="L116" s="611"/>
      <c r="M116" s="611"/>
      <c r="N116" s="612"/>
      <c r="O116" s="613"/>
      <c r="P116" s="614">
        <f>SUM(P112:P115)</f>
        <v>0</v>
      </c>
      <c r="Q116" s="615">
        <f>IF(G112="",0,IF(G112=1,"1,500",IF(G112=2,"1,300",IF(G112=3,"1,100","850"))))</f>
        <v>0</v>
      </c>
      <c r="R116" s="616"/>
      <c r="S116" s="617">
        <f>IF(G112="",0,IF(G112=1,"14,000",IF(G112=2,"12,400",IF(G112=3,"10,300",IF(G112=4,"8,200",)))))</f>
        <v>0</v>
      </c>
      <c r="T116" s="618"/>
      <c r="U116" s="619">
        <f>IF(AND(R116="",T116=""),0,(SUM(Q116*R116+S116*T116)))</f>
        <v>0</v>
      </c>
      <c r="V116" s="619">
        <f>IF(AND(P116="",U116=""),"",SUM(P116+U116))</f>
        <v>0</v>
      </c>
      <c r="W116" s="833"/>
      <c r="X116" s="825"/>
      <c r="Y116" s="115"/>
    </row>
    <row r="117" spans="3:25" ht="23.25" customHeight="1">
      <c r="I117" s="58"/>
      <c r="J117" s="58"/>
      <c r="S117" s="116"/>
      <c r="T117" s="826" t="s">
        <v>303</v>
      </c>
      <c r="U117" s="827"/>
      <c r="V117" s="117">
        <f>SUM(V7:V116)</f>
        <v>0</v>
      </c>
      <c r="W117" s="118"/>
      <c r="X117" s="118"/>
      <c r="Y117" s="119"/>
    </row>
    <row r="118" spans="3:25" ht="23.25" customHeight="1">
      <c r="I118" s="58"/>
      <c r="J118" s="58"/>
      <c r="T118" s="826" t="s">
        <v>304</v>
      </c>
      <c r="U118" s="827"/>
      <c r="V118" s="117">
        <f>SUM(V7:V116)/1.1</f>
        <v>0</v>
      </c>
      <c r="W118" s="118"/>
      <c r="X118" s="118"/>
      <c r="Y118" s="119"/>
    </row>
    <row r="119" spans="3:25" ht="20.25" customHeight="1">
      <c r="T119" s="54"/>
      <c r="U119" s="54"/>
      <c r="V119" s="119"/>
      <c r="W119" s="66"/>
      <c r="X119" s="66"/>
      <c r="Y119" s="119"/>
    </row>
    <row r="120" spans="3:25" ht="20.25" customHeight="1">
      <c r="C120" s="43" t="s">
        <v>305</v>
      </c>
      <c r="W120" s="1"/>
      <c r="X120" s="1" t="s">
        <v>224</v>
      </c>
    </row>
    <row r="121" spans="3:25" ht="20.25" customHeight="1">
      <c r="C121" s="869" t="s">
        <v>273</v>
      </c>
      <c r="D121" s="869" t="s">
        <v>274</v>
      </c>
      <c r="E121" s="869" t="s">
        <v>275</v>
      </c>
      <c r="F121" s="877" t="s">
        <v>276</v>
      </c>
      <c r="G121" s="869" t="s">
        <v>277</v>
      </c>
      <c r="H121" s="869" t="s">
        <v>278</v>
      </c>
      <c r="I121" s="871" t="s">
        <v>279</v>
      </c>
      <c r="J121" s="872"/>
      <c r="K121" s="499" t="s">
        <v>280</v>
      </c>
      <c r="L121" s="871" t="s">
        <v>281</v>
      </c>
      <c r="M121" s="875"/>
      <c r="N121" s="872"/>
      <c r="O121" s="500" t="s">
        <v>282</v>
      </c>
      <c r="P121" s="501" t="s">
        <v>283</v>
      </c>
      <c r="Q121" s="502" t="s">
        <v>284</v>
      </c>
      <c r="R121" s="500"/>
      <c r="S121" s="500" t="s">
        <v>285</v>
      </c>
      <c r="T121" s="332"/>
      <c r="U121" s="332" t="s">
        <v>283</v>
      </c>
      <c r="V121" s="502" t="s">
        <v>287</v>
      </c>
      <c r="W121" s="849" t="s">
        <v>288</v>
      </c>
      <c r="X121" s="876" t="s">
        <v>289</v>
      </c>
      <c r="Y121" s="54"/>
    </row>
    <row r="122" spans="3:25" ht="20.25" customHeight="1">
      <c r="C122" s="870"/>
      <c r="D122" s="870"/>
      <c r="E122" s="870"/>
      <c r="F122" s="878"/>
      <c r="G122" s="870"/>
      <c r="H122" s="870"/>
      <c r="I122" s="112" t="s">
        <v>290</v>
      </c>
      <c r="J122" s="462"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2" t="s">
        <v>302</v>
      </c>
      <c r="W122" s="850"/>
      <c r="X122" s="876"/>
      <c r="Y122" s="54"/>
    </row>
    <row r="123" spans="3:25" ht="18.75" customHeight="1">
      <c r="C123" s="828"/>
      <c r="D123" s="831"/>
      <c r="E123" s="831"/>
      <c r="F123" s="831"/>
      <c r="G123" s="834"/>
      <c r="H123" s="837"/>
      <c r="I123" s="596"/>
      <c r="J123" s="675"/>
      <c r="K123" s="597"/>
      <c r="L123" s="598"/>
      <c r="M123" s="598"/>
      <c r="N123" s="599" t="str">
        <f>IF(I123="","",(SUM(L123:M123)))</f>
        <v/>
      </c>
      <c r="O123" s="600"/>
      <c r="P123" s="601" t="str">
        <f t="shared" ref="P123:P126" si="22">IF(O123="","",(N123*O123))</f>
        <v/>
      </c>
      <c r="Q123" s="840"/>
      <c r="R123" s="843"/>
      <c r="S123" s="843"/>
      <c r="T123" s="846"/>
      <c r="U123" s="843"/>
      <c r="V123" s="843"/>
      <c r="W123" s="831"/>
      <c r="X123" s="823"/>
      <c r="Y123" s="115"/>
    </row>
    <row r="124" spans="3:25" ht="18.75" customHeight="1">
      <c r="C124" s="829"/>
      <c r="D124" s="832"/>
      <c r="E124" s="832"/>
      <c r="F124" s="832"/>
      <c r="G124" s="835"/>
      <c r="H124" s="838"/>
      <c r="I124" s="602"/>
      <c r="J124" s="676"/>
      <c r="K124" s="603"/>
      <c r="L124" s="604"/>
      <c r="M124" s="604"/>
      <c r="N124" s="605" t="str">
        <f>IF(I124="","",(SUM(L124:M124)))</f>
        <v/>
      </c>
      <c r="O124" s="606"/>
      <c r="P124" s="607" t="str">
        <f t="shared" si="22"/>
        <v/>
      </c>
      <c r="Q124" s="841"/>
      <c r="R124" s="844"/>
      <c r="S124" s="844"/>
      <c r="T124" s="847"/>
      <c r="U124" s="844"/>
      <c r="V124" s="844"/>
      <c r="W124" s="832"/>
      <c r="X124" s="824"/>
      <c r="Y124" s="115"/>
    </row>
    <row r="125" spans="3:25" ht="18.75" customHeight="1">
      <c r="C125" s="829"/>
      <c r="D125" s="832"/>
      <c r="E125" s="832"/>
      <c r="F125" s="832"/>
      <c r="G125" s="835"/>
      <c r="H125" s="838"/>
      <c r="I125" s="602"/>
      <c r="J125" s="676"/>
      <c r="K125" s="603"/>
      <c r="L125" s="604"/>
      <c r="M125" s="604"/>
      <c r="N125" s="605" t="str">
        <f>IF(I125="","",(SUM(L125:M125)))</f>
        <v/>
      </c>
      <c r="O125" s="606"/>
      <c r="P125" s="607" t="str">
        <f t="shared" si="22"/>
        <v/>
      </c>
      <c r="Q125" s="841"/>
      <c r="R125" s="844"/>
      <c r="S125" s="844"/>
      <c r="T125" s="847"/>
      <c r="U125" s="844"/>
      <c r="V125" s="844"/>
      <c r="W125" s="832"/>
      <c r="X125" s="824"/>
      <c r="Y125" s="115"/>
    </row>
    <row r="126" spans="3:25" ht="18.75" customHeight="1">
      <c r="C126" s="829"/>
      <c r="D126" s="832"/>
      <c r="E126" s="832"/>
      <c r="F126" s="832"/>
      <c r="G126" s="835"/>
      <c r="H126" s="838"/>
      <c r="I126" s="602"/>
      <c r="J126" s="676"/>
      <c r="K126" s="603"/>
      <c r="L126" s="604"/>
      <c r="M126" s="604"/>
      <c r="N126" s="605" t="str">
        <f>IF(I126="","",(SUM(L126:M126)))</f>
        <v/>
      </c>
      <c r="O126" s="606"/>
      <c r="P126" s="607" t="str">
        <f t="shared" si="22"/>
        <v/>
      </c>
      <c r="Q126" s="842"/>
      <c r="R126" s="845"/>
      <c r="S126" s="845"/>
      <c r="T126" s="848"/>
      <c r="U126" s="845"/>
      <c r="V126" s="845"/>
      <c r="W126" s="832"/>
      <c r="X126" s="824"/>
      <c r="Y126" s="115"/>
    </row>
    <row r="127" spans="3:25" ht="18.75" customHeight="1">
      <c r="C127" s="830"/>
      <c r="D127" s="833"/>
      <c r="E127" s="833"/>
      <c r="F127" s="833"/>
      <c r="G127" s="836"/>
      <c r="H127" s="839"/>
      <c r="I127" s="608"/>
      <c r="J127" s="609"/>
      <c r="K127" s="610"/>
      <c r="L127" s="611"/>
      <c r="M127" s="611"/>
      <c r="N127" s="612"/>
      <c r="O127" s="613"/>
      <c r="P127" s="614">
        <f>SUM(P123:P126)</f>
        <v>0</v>
      </c>
      <c r="Q127" s="615">
        <f>IF(G123="",0,IF(G123=1,"1,500",IF(G123=2,"1,300",IF(G123=3,"1,100","850"))))</f>
        <v>0</v>
      </c>
      <c r="R127" s="616"/>
      <c r="S127" s="617">
        <f>IF(G123="",0,IF(G123=1,"14,000",IF(G123=2,"12,400",IF(G123=3,"10,300",IF(G123=4,"8,200",)))))</f>
        <v>0</v>
      </c>
      <c r="T127" s="618"/>
      <c r="U127" s="619">
        <f>IF(AND(R127="",T127=""),0,(SUM(Q127*R127+S127*T127)))</f>
        <v>0</v>
      </c>
      <c r="V127" s="617">
        <f>IF(AND(P127="",U127=""),"",SUM(P127+U127))</f>
        <v>0</v>
      </c>
      <c r="W127" s="833"/>
      <c r="X127" s="825"/>
      <c r="Y127" s="115"/>
    </row>
    <row r="128" spans="3:25" ht="18.75" customHeight="1">
      <c r="C128" s="828"/>
      <c r="D128" s="831"/>
      <c r="E128" s="831"/>
      <c r="F128" s="831"/>
      <c r="G128" s="834"/>
      <c r="H128" s="837"/>
      <c r="I128" s="596"/>
      <c r="J128" s="675"/>
      <c r="K128" s="597"/>
      <c r="L128" s="598"/>
      <c r="M128" s="598"/>
      <c r="N128" s="599" t="str">
        <f>IF(I128="","",(SUM(L128:M128)))</f>
        <v/>
      </c>
      <c r="O128" s="600"/>
      <c r="P128" s="601" t="str">
        <f t="shared" ref="P128:P131" si="23">IF(O128="","",(N128*O128))</f>
        <v/>
      </c>
      <c r="Q128" s="840"/>
      <c r="R128" s="843"/>
      <c r="S128" s="843"/>
      <c r="T128" s="846"/>
      <c r="U128" s="843"/>
      <c r="V128" s="843"/>
      <c r="W128" s="831"/>
      <c r="X128" s="823"/>
      <c r="Y128" s="115"/>
    </row>
    <row r="129" spans="3:25" ht="18.75" customHeight="1">
      <c r="C129" s="829"/>
      <c r="D129" s="832"/>
      <c r="E129" s="832"/>
      <c r="F129" s="832"/>
      <c r="G129" s="835"/>
      <c r="H129" s="838"/>
      <c r="I129" s="602"/>
      <c r="J129" s="676"/>
      <c r="K129" s="603"/>
      <c r="L129" s="604"/>
      <c r="M129" s="604"/>
      <c r="N129" s="605" t="str">
        <f>IF(I129="","",(SUM(L129:M129)))</f>
        <v/>
      </c>
      <c r="O129" s="606"/>
      <c r="P129" s="607" t="str">
        <f t="shared" si="23"/>
        <v/>
      </c>
      <c r="Q129" s="841"/>
      <c r="R129" s="844"/>
      <c r="S129" s="844"/>
      <c r="T129" s="847"/>
      <c r="U129" s="844"/>
      <c r="V129" s="844"/>
      <c r="W129" s="832"/>
      <c r="X129" s="824"/>
      <c r="Y129" s="115"/>
    </row>
    <row r="130" spans="3:25" ht="18.75" customHeight="1">
      <c r="C130" s="829"/>
      <c r="D130" s="832"/>
      <c r="E130" s="832"/>
      <c r="F130" s="832"/>
      <c r="G130" s="835"/>
      <c r="H130" s="838"/>
      <c r="I130" s="602"/>
      <c r="J130" s="676"/>
      <c r="K130" s="603"/>
      <c r="L130" s="604"/>
      <c r="M130" s="604"/>
      <c r="N130" s="605" t="str">
        <f>IF(I130="","",(SUM(L130:M130)))</f>
        <v/>
      </c>
      <c r="O130" s="606"/>
      <c r="P130" s="607" t="str">
        <f t="shared" si="23"/>
        <v/>
      </c>
      <c r="Q130" s="841"/>
      <c r="R130" s="844"/>
      <c r="S130" s="844"/>
      <c r="T130" s="847"/>
      <c r="U130" s="844"/>
      <c r="V130" s="844"/>
      <c r="W130" s="832"/>
      <c r="X130" s="824"/>
      <c r="Y130" s="115"/>
    </row>
    <row r="131" spans="3:25" ht="18.75" customHeight="1">
      <c r="C131" s="829"/>
      <c r="D131" s="832"/>
      <c r="E131" s="832"/>
      <c r="F131" s="832"/>
      <c r="G131" s="835"/>
      <c r="H131" s="838"/>
      <c r="I131" s="602"/>
      <c r="J131" s="676"/>
      <c r="K131" s="603"/>
      <c r="L131" s="604"/>
      <c r="M131" s="604"/>
      <c r="N131" s="605" t="str">
        <f>IF(I131="","",(SUM(L131:M131)))</f>
        <v/>
      </c>
      <c r="O131" s="606"/>
      <c r="P131" s="607" t="str">
        <f t="shared" si="23"/>
        <v/>
      </c>
      <c r="Q131" s="842"/>
      <c r="R131" s="845"/>
      <c r="S131" s="845"/>
      <c r="T131" s="848"/>
      <c r="U131" s="845"/>
      <c r="V131" s="845"/>
      <c r="W131" s="832"/>
      <c r="X131" s="824"/>
      <c r="Y131" s="115"/>
    </row>
    <row r="132" spans="3:25" ht="18.75" customHeight="1">
      <c r="C132" s="830"/>
      <c r="D132" s="833"/>
      <c r="E132" s="833"/>
      <c r="F132" s="833"/>
      <c r="G132" s="836"/>
      <c r="H132" s="839"/>
      <c r="I132" s="608"/>
      <c r="J132" s="609"/>
      <c r="K132" s="610"/>
      <c r="L132" s="611"/>
      <c r="M132" s="611"/>
      <c r="N132" s="612"/>
      <c r="O132" s="613"/>
      <c r="P132" s="614">
        <f>SUM(P128:P131)</f>
        <v>0</v>
      </c>
      <c r="Q132" s="615">
        <f>IF(G128="",0,IF(G128=1,"1,500",IF(G128=2,"1,300",IF(G128=3,"1,100","850"))))</f>
        <v>0</v>
      </c>
      <c r="R132" s="616"/>
      <c r="S132" s="617">
        <f>IF(G128="",0,IF(G128=1,"14,000",IF(G128=2,"12,400",IF(G128=3,"10,300",IF(G128=4,"8,200",)))))</f>
        <v>0</v>
      </c>
      <c r="T132" s="618"/>
      <c r="U132" s="619">
        <f>IF(AND(R132="",T132=""),0,(SUM(Q132*R132+S132*T132)))</f>
        <v>0</v>
      </c>
      <c r="V132" s="617">
        <f>IF(AND(P132="",U132=""),"",SUM(P132+U132))</f>
        <v>0</v>
      </c>
      <c r="W132" s="833"/>
      <c r="X132" s="825"/>
      <c r="Y132" s="115"/>
    </row>
    <row r="133" spans="3:25" ht="18.75" customHeight="1">
      <c r="C133" s="828"/>
      <c r="D133" s="831"/>
      <c r="E133" s="831"/>
      <c r="F133" s="831"/>
      <c r="G133" s="834"/>
      <c r="H133" s="837"/>
      <c r="I133" s="596"/>
      <c r="J133" s="675"/>
      <c r="K133" s="597"/>
      <c r="L133" s="598"/>
      <c r="M133" s="598"/>
      <c r="N133" s="599" t="str">
        <f>IF(I133="","",(SUM(L133:M133)))</f>
        <v/>
      </c>
      <c r="O133" s="600"/>
      <c r="P133" s="601" t="str">
        <f t="shared" ref="P133:P136" si="24">IF(O133="","",(N133*O133))</f>
        <v/>
      </c>
      <c r="Q133" s="840"/>
      <c r="R133" s="843"/>
      <c r="S133" s="843"/>
      <c r="T133" s="846"/>
      <c r="U133" s="843"/>
      <c r="V133" s="843"/>
      <c r="W133" s="831"/>
      <c r="X133" s="823"/>
      <c r="Y133" s="115"/>
    </row>
    <row r="134" spans="3:25" ht="18.75" customHeight="1">
      <c r="C134" s="829"/>
      <c r="D134" s="832"/>
      <c r="E134" s="832"/>
      <c r="F134" s="832"/>
      <c r="G134" s="835"/>
      <c r="H134" s="838"/>
      <c r="I134" s="602"/>
      <c r="J134" s="676"/>
      <c r="K134" s="603"/>
      <c r="L134" s="604"/>
      <c r="M134" s="604"/>
      <c r="N134" s="605" t="str">
        <f>IF(I134="","",(SUM(L134:M134)))</f>
        <v/>
      </c>
      <c r="O134" s="606"/>
      <c r="P134" s="607" t="str">
        <f t="shared" si="24"/>
        <v/>
      </c>
      <c r="Q134" s="841"/>
      <c r="R134" s="844"/>
      <c r="S134" s="844"/>
      <c r="T134" s="847"/>
      <c r="U134" s="844"/>
      <c r="V134" s="844"/>
      <c r="W134" s="832"/>
      <c r="X134" s="824"/>
      <c r="Y134" s="115"/>
    </row>
    <row r="135" spans="3:25" ht="18.75" customHeight="1">
      <c r="C135" s="829"/>
      <c r="D135" s="832"/>
      <c r="E135" s="832"/>
      <c r="F135" s="832"/>
      <c r="G135" s="835"/>
      <c r="H135" s="838"/>
      <c r="I135" s="602"/>
      <c r="J135" s="676"/>
      <c r="K135" s="603"/>
      <c r="L135" s="604"/>
      <c r="M135" s="604"/>
      <c r="N135" s="605" t="str">
        <f>IF(I135="","",(SUM(L135:M135)))</f>
        <v/>
      </c>
      <c r="O135" s="606"/>
      <c r="P135" s="607" t="str">
        <f t="shared" si="24"/>
        <v/>
      </c>
      <c r="Q135" s="841"/>
      <c r="R135" s="844"/>
      <c r="S135" s="844"/>
      <c r="T135" s="847"/>
      <c r="U135" s="844"/>
      <c r="V135" s="844"/>
      <c r="W135" s="832"/>
      <c r="X135" s="824"/>
      <c r="Y135" s="115"/>
    </row>
    <row r="136" spans="3:25" ht="18.75" customHeight="1">
      <c r="C136" s="829"/>
      <c r="D136" s="832"/>
      <c r="E136" s="832"/>
      <c r="F136" s="832"/>
      <c r="G136" s="835"/>
      <c r="H136" s="838"/>
      <c r="I136" s="602"/>
      <c r="J136" s="676"/>
      <c r="K136" s="603"/>
      <c r="L136" s="604"/>
      <c r="M136" s="604"/>
      <c r="N136" s="605" t="str">
        <f>IF(I136="","",(SUM(L136:M136)))</f>
        <v/>
      </c>
      <c r="O136" s="606"/>
      <c r="P136" s="607" t="str">
        <f t="shared" si="24"/>
        <v/>
      </c>
      <c r="Q136" s="842"/>
      <c r="R136" s="845"/>
      <c r="S136" s="845"/>
      <c r="T136" s="848"/>
      <c r="U136" s="845"/>
      <c r="V136" s="845"/>
      <c r="W136" s="832"/>
      <c r="X136" s="824"/>
      <c r="Y136" s="115"/>
    </row>
    <row r="137" spans="3:25" ht="18.75" customHeight="1">
      <c r="C137" s="830"/>
      <c r="D137" s="833"/>
      <c r="E137" s="833"/>
      <c r="F137" s="833"/>
      <c r="G137" s="836"/>
      <c r="H137" s="839"/>
      <c r="I137" s="608"/>
      <c r="J137" s="609"/>
      <c r="K137" s="610"/>
      <c r="L137" s="611"/>
      <c r="M137" s="611"/>
      <c r="N137" s="612"/>
      <c r="O137" s="613"/>
      <c r="P137" s="614">
        <f>SUM(P133:P136)</f>
        <v>0</v>
      </c>
      <c r="Q137" s="615">
        <f>IF(G133="",0,IF(G133=1,"1,500",IF(G133=2,"1,300",IF(G133=3,"1,100","850"))))</f>
        <v>0</v>
      </c>
      <c r="R137" s="616"/>
      <c r="S137" s="617">
        <f>IF(G133="",0,IF(G133=1,"14,000",IF(G133=2,"12,400",IF(G133=3,"10,300",IF(G133=4,"8,200",)))))</f>
        <v>0</v>
      </c>
      <c r="T137" s="618"/>
      <c r="U137" s="619">
        <f>IF(AND(R137="",T137=""),0,(SUM(Q137*R137+S137*T137)))</f>
        <v>0</v>
      </c>
      <c r="V137" s="617">
        <f>IF(AND(P137="",U137=""),"",SUM(P137+U137))</f>
        <v>0</v>
      </c>
      <c r="W137" s="833"/>
      <c r="X137" s="825"/>
      <c r="Y137" s="115"/>
    </row>
    <row r="138" spans="3:25" ht="18.75" customHeight="1">
      <c r="C138" s="828"/>
      <c r="D138" s="831"/>
      <c r="E138" s="831"/>
      <c r="F138" s="831"/>
      <c r="G138" s="834"/>
      <c r="H138" s="837"/>
      <c r="I138" s="596"/>
      <c r="J138" s="675"/>
      <c r="K138" s="597"/>
      <c r="L138" s="598"/>
      <c r="M138" s="598"/>
      <c r="N138" s="599" t="str">
        <f>IF(I138="","",(SUM(L138:M138)))</f>
        <v/>
      </c>
      <c r="O138" s="600"/>
      <c r="P138" s="601" t="str">
        <f t="shared" ref="P138:P141" si="25">IF(O138="","",(N138*O138))</f>
        <v/>
      </c>
      <c r="Q138" s="840"/>
      <c r="R138" s="843"/>
      <c r="S138" s="843"/>
      <c r="T138" s="846"/>
      <c r="U138" s="843"/>
      <c r="V138" s="843"/>
      <c r="W138" s="831"/>
      <c r="X138" s="823"/>
      <c r="Y138" s="115"/>
    </row>
    <row r="139" spans="3:25" ht="18.75" customHeight="1">
      <c r="C139" s="829"/>
      <c r="D139" s="832"/>
      <c r="E139" s="832"/>
      <c r="F139" s="832"/>
      <c r="G139" s="835"/>
      <c r="H139" s="838"/>
      <c r="I139" s="602"/>
      <c r="J139" s="676"/>
      <c r="K139" s="603"/>
      <c r="L139" s="604"/>
      <c r="M139" s="604"/>
      <c r="N139" s="605" t="str">
        <f>IF(I139="","",(SUM(L139:M139)))</f>
        <v/>
      </c>
      <c r="O139" s="606"/>
      <c r="P139" s="607" t="str">
        <f t="shared" si="25"/>
        <v/>
      </c>
      <c r="Q139" s="841"/>
      <c r="R139" s="844"/>
      <c r="S139" s="844"/>
      <c r="T139" s="847"/>
      <c r="U139" s="844"/>
      <c r="V139" s="844"/>
      <c r="W139" s="832"/>
      <c r="X139" s="824"/>
      <c r="Y139" s="115"/>
    </row>
    <row r="140" spans="3:25" ht="18.75" customHeight="1">
      <c r="C140" s="829"/>
      <c r="D140" s="832"/>
      <c r="E140" s="832"/>
      <c r="F140" s="832"/>
      <c r="G140" s="835"/>
      <c r="H140" s="838"/>
      <c r="I140" s="602"/>
      <c r="J140" s="676"/>
      <c r="K140" s="603"/>
      <c r="L140" s="604"/>
      <c r="M140" s="604"/>
      <c r="N140" s="605" t="str">
        <f>IF(I140="","",(SUM(L140:M140)))</f>
        <v/>
      </c>
      <c r="O140" s="606"/>
      <c r="P140" s="607" t="str">
        <f t="shared" si="25"/>
        <v/>
      </c>
      <c r="Q140" s="841"/>
      <c r="R140" s="844"/>
      <c r="S140" s="844"/>
      <c r="T140" s="847"/>
      <c r="U140" s="844"/>
      <c r="V140" s="844"/>
      <c r="W140" s="832"/>
      <c r="X140" s="824"/>
      <c r="Y140" s="115"/>
    </row>
    <row r="141" spans="3:25" ht="18.75" customHeight="1">
      <c r="C141" s="829"/>
      <c r="D141" s="832"/>
      <c r="E141" s="832"/>
      <c r="F141" s="832"/>
      <c r="G141" s="835"/>
      <c r="H141" s="838"/>
      <c r="I141" s="602"/>
      <c r="J141" s="676"/>
      <c r="K141" s="603"/>
      <c r="L141" s="604"/>
      <c r="M141" s="604"/>
      <c r="N141" s="605" t="str">
        <f>IF(I141="","",(SUM(L141:M141)))</f>
        <v/>
      </c>
      <c r="O141" s="606"/>
      <c r="P141" s="607" t="str">
        <f t="shared" si="25"/>
        <v/>
      </c>
      <c r="Q141" s="842"/>
      <c r="R141" s="845"/>
      <c r="S141" s="845"/>
      <c r="T141" s="848"/>
      <c r="U141" s="845"/>
      <c r="V141" s="845"/>
      <c r="W141" s="832"/>
      <c r="X141" s="824"/>
      <c r="Y141" s="115"/>
    </row>
    <row r="142" spans="3:25" ht="18.75" customHeight="1">
      <c r="C142" s="830"/>
      <c r="D142" s="833"/>
      <c r="E142" s="833"/>
      <c r="F142" s="833"/>
      <c r="G142" s="836"/>
      <c r="H142" s="839"/>
      <c r="I142" s="608"/>
      <c r="J142" s="609"/>
      <c r="K142" s="610"/>
      <c r="L142" s="611"/>
      <c r="M142" s="611"/>
      <c r="N142" s="612"/>
      <c r="O142" s="613"/>
      <c r="P142" s="614">
        <f>SUM(P138:P141)</f>
        <v>0</v>
      </c>
      <c r="Q142" s="615">
        <f>IF(G138="",0,IF(G138=1,"1,500",IF(G138=2,"1,300",IF(G138=3,"1,100","850"))))</f>
        <v>0</v>
      </c>
      <c r="R142" s="616"/>
      <c r="S142" s="617">
        <f>IF(G138="",0,IF(G138=1,"14,000",IF(G138=2,"12,400",IF(G138=3,"10,300",IF(G138=4,"8,200",)))))</f>
        <v>0</v>
      </c>
      <c r="T142" s="618"/>
      <c r="U142" s="619">
        <f>IF(AND(R142="",T142=""),0,(SUM(Q142*R142+S142*T142)))</f>
        <v>0</v>
      </c>
      <c r="V142" s="617">
        <f>IF(AND(P142="",U142=""),"",SUM(P142+U142))</f>
        <v>0</v>
      </c>
      <c r="W142" s="833"/>
      <c r="X142" s="825"/>
      <c r="Y142" s="115"/>
    </row>
    <row r="143" spans="3:25" ht="18.75" customHeight="1">
      <c r="C143" s="828"/>
      <c r="D143" s="831"/>
      <c r="E143" s="831"/>
      <c r="F143" s="831"/>
      <c r="G143" s="834"/>
      <c r="H143" s="837"/>
      <c r="I143" s="596"/>
      <c r="J143" s="675"/>
      <c r="K143" s="597"/>
      <c r="L143" s="598"/>
      <c r="M143" s="598"/>
      <c r="N143" s="599" t="str">
        <f>IF(I143="","",(SUM(L143:M143)))</f>
        <v/>
      </c>
      <c r="O143" s="600"/>
      <c r="P143" s="601" t="str">
        <f t="shared" ref="P143:P146" si="26">IF(O143="","",(N143*O143))</f>
        <v/>
      </c>
      <c r="Q143" s="840"/>
      <c r="R143" s="843"/>
      <c r="S143" s="843"/>
      <c r="T143" s="846"/>
      <c r="U143" s="843"/>
      <c r="V143" s="843"/>
      <c r="W143" s="831"/>
      <c r="X143" s="823"/>
      <c r="Y143" s="115"/>
    </row>
    <row r="144" spans="3:25" ht="18.75" customHeight="1">
      <c r="C144" s="829"/>
      <c r="D144" s="832"/>
      <c r="E144" s="832"/>
      <c r="F144" s="832"/>
      <c r="G144" s="835"/>
      <c r="H144" s="838"/>
      <c r="I144" s="602"/>
      <c r="J144" s="676"/>
      <c r="K144" s="603"/>
      <c r="L144" s="604"/>
      <c r="M144" s="604"/>
      <c r="N144" s="605" t="str">
        <f>IF(I144="","",(SUM(L144:M144)))</f>
        <v/>
      </c>
      <c r="O144" s="606"/>
      <c r="P144" s="607" t="str">
        <f t="shared" si="26"/>
        <v/>
      </c>
      <c r="Q144" s="841"/>
      <c r="R144" s="844"/>
      <c r="S144" s="844"/>
      <c r="T144" s="847"/>
      <c r="U144" s="844"/>
      <c r="V144" s="844"/>
      <c r="W144" s="832"/>
      <c r="X144" s="824"/>
      <c r="Y144" s="115"/>
    </row>
    <row r="145" spans="3:25" ht="18.75" customHeight="1">
      <c r="C145" s="829"/>
      <c r="D145" s="832"/>
      <c r="E145" s="832"/>
      <c r="F145" s="832"/>
      <c r="G145" s="835"/>
      <c r="H145" s="838"/>
      <c r="I145" s="602"/>
      <c r="J145" s="676"/>
      <c r="K145" s="603"/>
      <c r="L145" s="604"/>
      <c r="M145" s="604"/>
      <c r="N145" s="605" t="str">
        <f>IF(I145="","",(SUM(L145:M145)))</f>
        <v/>
      </c>
      <c r="O145" s="606"/>
      <c r="P145" s="607" t="str">
        <f t="shared" si="26"/>
        <v/>
      </c>
      <c r="Q145" s="841"/>
      <c r="R145" s="844"/>
      <c r="S145" s="844"/>
      <c r="T145" s="847"/>
      <c r="U145" s="844"/>
      <c r="V145" s="844"/>
      <c r="W145" s="832"/>
      <c r="X145" s="824"/>
      <c r="Y145" s="115"/>
    </row>
    <row r="146" spans="3:25" ht="18.75" customHeight="1">
      <c r="C146" s="829"/>
      <c r="D146" s="832"/>
      <c r="E146" s="832"/>
      <c r="F146" s="832"/>
      <c r="G146" s="835"/>
      <c r="H146" s="838"/>
      <c r="I146" s="602"/>
      <c r="J146" s="676"/>
      <c r="K146" s="603"/>
      <c r="L146" s="604"/>
      <c r="M146" s="604"/>
      <c r="N146" s="605" t="str">
        <f>IF(I146="","",(SUM(L146:M146)))</f>
        <v/>
      </c>
      <c r="O146" s="606"/>
      <c r="P146" s="607" t="str">
        <f t="shared" si="26"/>
        <v/>
      </c>
      <c r="Q146" s="842"/>
      <c r="R146" s="845"/>
      <c r="S146" s="845"/>
      <c r="T146" s="848"/>
      <c r="U146" s="845"/>
      <c r="V146" s="845"/>
      <c r="W146" s="832"/>
      <c r="X146" s="824"/>
      <c r="Y146" s="115"/>
    </row>
    <row r="147" spans="3:25" ht="18.75" customHeight="1">
      <c r="C147" s="830"/>
      <c r="D147" s="833"/>
      <c r="E147" s="833"/>
      <c r="F147" s="833"/>
      <c r="G147" s="836"/>
      <c r="H147" s="839"/>
      <c r="I147" s="608"/>
      <c r="J147" s="609"/>
      <c r="K147" s="610"/>
      <c r="L147" s="611"/>
      <c r="M147" s="611"/>
      <c r="N147" s="612"/>
      <c r="O147" s="613"/>
      <c r="P147" s="614">
        <f>SUM(P143:P146)</f>
        <v>0</v>
      </c>
      <c r="Q147" s="615">
        <f>IF(G143="",0,IF(G143=1,"1,500",IF(G143=2,"1,300",IF(G143=3,"1,100","850"))))</f>
        <v>0</v>
      </c>
      <c r="R147" s="616"/>
      <c r="S147" s="617">
        <f>IF(G143="",0,IF(G143=1,"14,000",IF(G143=2,"12,400",IF(G143=3,"10,300",IF(G143=4,"8,200",)))))</f>
        <v>0</v>
      </c>
      <c r="T147" s="618"/>
      <c r="U147" s="619">
        <f>IF(AND(R147="",T147=""),0,(SUM(Q147*R147+S147*T147)))</f>
        <v>0</v>
      </c>
      <c r="V147" s="617">
        <f>IF(AND(P147="",U147=""),"",SUM(P147+U147))</f>
        <v>0</v>
      </c>
      <c r="W147" s="833"/>
      <c r="X147" s="825"/>
      <c r="Y147" s="115"/>
    </row>
    <row r="148" spans="3:25" ht="18.75" customHeight="1">
      <c r="C148" s="828"/>
      <c r="D148" s="831"/>
      <c r="E148" s="831"/>
      <c r="F148" s="831"/>
      <c r="G148" s="834"/>
      <c r="H148" s="837"/>
      <c r="I148" s="596"/>
      <c r="J148" s="675"/>
      <c r="K148" s="597"/>
      <c r="L148" s="598"/>
      <c r="M148" s="598"/>
      <c r="N148" s="599" t="str">
        <f>IF(I148="","",(SUM(L148:M148)))</f>
        <v/>
      </c>
      <c r="O148" s="600"/>
      <c r="P148" s="601" t="str">
        <f t="shared" ref="P148:P151" si="27">IF(O148="","",(N148*O148))</f>
        <v/>
      </c>
      <c r="Q148" s="840"/>
      <c r="R148" s="843"/>
      <c r="S148" s="843"/>
      <c r="T148" s="846"/>
      <c r="U148" s="843"/>
      <c r="V148" s="843"/>
      <c r="W148" s="831"/>
      <c r="X148" s="823"/>
      <c r="Y148" s="115"/>
    </row>
    <row r="149" spans="3:25" ht="18.75" customHeight="1">
      <c r="C149" s="829"/>
      <c r="D149" s="832"/>
      <c r="E149" s="832"/>
      <c r="F149" s="832"/>
      <c r="G149" s="835"/>
      <c r="H149" s="838"/>
      <c r="I149" s="602"/>
      <c r="J149" s="676"/>
      <c r="K149" s="603"/>
      <c r="L149" s="604"/>
      <c r="M149" s="604"/>
      <c r="N149" s="605" t="str">
        <f>IF(I149="","",(SUM(L149:M149)))</f>
        <v/>
      </c>
      <c r="O149" s="606"/>
      <c r="P149" s="607" t="str">
        <f t="shared" si="27"/>
        <v/>
      </c>
      <c r="Q149" s="841"/>
      <c r="R149" s="844"/>
      <c r="S149" s="844"/>
      <c r="T149" s="847"/>
      <c r="U149" s="844"/>
      <c r="V149" s="844"/>
      <c r="W149" s="832"/>
      <c r="X149" s="824"/>
      <c r="Y149" s="115"/>
    </row>
    <row r="150" spans="3:25" ht="18.75" customHeight="1">
      <c r="C150" s="829"/>
      <c r="D150" s="832"/>
      <c r="E150" s="832"/>
      <c r="F150" s="832"/>
      <c r="G150" s="835"/>
      <c r="H150" s="838"/>
      <c r="I150" s="602"/>
      <c r="J150" s="676"/>
      <c r="K150" s="603"/>
      <c r="L150" s="604"/>
      <c r="M150" s="604"/>
      <c r="N150" s="605" t="str">
        <f>IF(I150="","",(SUM(L150:M150)))</f>
        <v/>
      </c>
      <c r="O150" s="606"/>
      <c r="P150" s="607" t="str">
        <f t="shared" si="27"/>
        <v/>
      </c>
      <c r="Q150" s="841"/>
      <c r="R150" s="844"/>
      <c r="S150" s="844"/>
      <c r="T150" s="847"/>
      <c r="U150" s="844"/>
      <c r="V150" s="844"/>
      <c r="W150" s="832"/>
      <c r="X150" s="824"/>
      <c r="Y150" s="115"/>
    </row>
    <row r="151" spans="3:25" ht="18.75" customHeight="1">
      <c r="C151" s="829"/>
      <c r="D151" s="832"/>
      <c r="E151" s="832"/>
      <c r="F151" s="832"/>
      <c r="G151" s="835"/>
      <c r="H151" s="838"/>
      <c r="I151" s="602"/>
      <c r="J151" s="676"/>
      <c r="K151" s="603"/>
      <c r="L151" s="604"/>
      <c r="M151" s="604"/>
      <c r="N151" s="605" t="str">
        <f>IF(I151="","",(SUM(L151:M151)))</f>
        <v/>
      </c>
      <c r="O151" s="606"/>
      <c r="P151" s="607" t="str">
        <f t="shared" si="27"/>
        <v/>
      </c>
      <c r="Q151" s="842"/>
      <c r="R151" s="845"/>
      <c r="S151" s="845"/>
      <c r="T151" s="848"/>
      <c r="U151" s="845"/>
      <c r="V151" s="845"/>
      <c r="W151" s="832"/>
      <c r="X151" s="824"/>
      <c r="Y151" s="115"/>
    </row>
    <row r="152" spans="3:25" ht="18.75" customHeight="1">
      <c r="C152" s="830"/>
      <c r="D152" s="833"/>
      <c r="E152" s="833"/>
      <c r="F152" s="833"/>
      <c r="G152" s="836"/>
      <c r="H152" s="839"/>
      <c r="I152" s="608"/>
      <c r="J152" s="609"/>
      <c r="K152" s="610"/>
      <c r="L152" s="611"/>
      <c r="M152" s="611"/>
      <c r="N152" s="612"/>
      <c r="O152" s="613"/>
      <c r="P152" s="614">
        <f>SUM(P148:P151)</f>
        <v>0</v>
      </c>
      <c r="Q152" s="615">
        <f>IF(G148="",0,IF(G148=1,"1,500",IF(G148=2,"1,300",IF(G148=3,"1,100","850"))))</f>
        <v>0</v>
      </c>
      <c r="R152" s="616"/>
      <c r="S152" s="617">
        <f>IF(G148="",0,IF(G148=1,"14,000",IF(G148=2,"12,400",IF(G148=3,"10,300",IF(G148=4,"8,200",)))))</f>
        <v>0</v>
      </c>
      <c r="T152" s="618"/>
      <c r="U152" s="619">
        <f>IF(AND(R152="",T152=""),0,(SUM(Q152*R152+S152*T152)))</f>
        <v>0</v>
      </c>
      <c r="V152" s="617">
        <f>IF(AND(P152="",U152=""),"",SUM(P152+U152))</f>
        <v>0</v>
      </c>
      <c r="W152" s="833"/>
      <c r="X152" s="825"/>
      <c r="Y152" s="115"/>
    </row>
    <row r="153" spans="3:25" ht="18.75" customHeight="1">
      <c r="C153" s="828"/>
      <c r="D153" s="831"/>
      <c r="E153" s="831"/>
      <c r="F153" s="831"/>
      <c r="G153" s="834"/>
      <c r="H153" s="837"/>
      <c r="I153" s="596"/>
      <c r="J153" s="675"/>
      <c r="K153" s="597"/>
      <c r="L153" s="598"/>
      <c r="M153" s="598"/>
      <c r="N153" s="599" t="str">
        <f>IF(I153="","",(SUM(L153:M153)))</f>
        <v/>
      </c>
      <c r="O153" s="600"/>
      <c r="P153" s="601" t="str">
        <f t="shared" ref="P153:P156" si="28">IF(O153="","",(N153*O153))</f>
        <v/>
      </c>
      <c r="Q153" s="840"/>
      <c r="R153" s="843"/>
      <c r="S153" s="843"/>
      <c r="T153" s="846"/>
      <c r="U153" s="843"/>
      <c r="V153" s="843"/>
      <c r="W153" s="831"/>
      <c r="X153" s="823"/>
      <c r="Y153" s="115"/>
    </row>
    <row r="154" spans="3:25" ht="18.75" customHeight="1">
      <c r="C154" s="829"/>
      <c r="D154" s="832"/>
      <c r="E154" s="832"/>
      <c r="F154" s="832"/>
      <c r="G154" s="835"/>
      <c r="H154" s="838"/>
      <c r="I154" s="602"/>
      <c r="J154" s="676"/>
      <c r="K154" s="603"/>
      <c r="L154" s="604"/>
      <c r="M154" s="604"/>
      <c r="N154" s="605" t="str">
        <f>IF(I154="","",(SUM(L154:M154)))</f>
        <v/>
      </c>
      <c r="O154" s="606"/>
      <c r="P154" s="607" t="str">
        <f t="shared" si="28"/>
        <v/>
      </c>
      <c r="Q154" s="841"/>
      <c r="R154" s="844"/>
      <c r="S154" s="844"/>
      <c r="T154" s="847"/>
      <c r="U154" s="844"/>
      <c r="V154" s="844"/>
      <c r="W154" s="832"/>
      <c r="X154" s="824"/>
      <c r="Y154" s="115"/>
    </row>
    <row r="155" spans="3:25" ht="18.75" customHeight="1">
      <c r="C155" s="829"/>
      <c r="D155" s="832"/>
      <c r="E155" s="832"/>
      <c r="F155" s="832"/>
      <c r="G155" s="835"/>
      <c r="H155" s="838"/>
      <c r="I155" s="602"/>
      <c r="J155" s="676"/>
      <c r="K155" s="603"/>
      <c r="L155" s="604"/>
      <c r="M155" s="604"/>
      <c r="N155" s="605" t="str">
        <f>IF(I155="","",(SUM(L155:M155)))</f>
        <v/>
      </c>
      <c r="O155" s="606"/>
      <c r="P155" s="607" t="str">
        <f t="shared" si="28"/>
        <v/>
      </c>
      <c r="Q155" s="841"/>
      <c r="R155" s="844"/>
      <c r="S155" s="844"/>
      <c r="T155" s="847"/>
      <c r="U155" s="844"/>
      <c r="V155" s="844"/>
      <c r="W155" s="832"/>
      <c r="X155" s="824"/>
      <c r="Y155" s="115"/>
    </row>
    <row r="156" spans="3:25" ht="18.75" customHeight="1">
      <c r="C156" s="829"/>
      <c r="D156" s="832"/>
      <c r="E156" s="832"/>
      <c r="F156" s="832"/>
      <c r="G156" s="835"/>
      <c r="H156" s="838"/>
      <c r="I156" s="602"/>
      <c r="J156" s="676"/>
      <c r="K156" s="603"/>
      <c r="L156" s="604"/>
      <c r="M156" s="604"/>
      <c r="N156" s="605" t="str">
        <f>IF(I156="","",(SUM(L156:M156)))</f>
        <v/>
      </c>
      <c r="O156" s="606"/>
      <c r="P156" s="607" t="str">
        <f t="shared" si="28"/>
        <v/>
      </c>
      <c r="Q156" s="842"/>
      <c r="R156" s="845"/>
      <c r="S156" s="845"/>
      <c r="T156" s="848"/>
      <c r="U156" s="845"/>
      <c r="V156" s="845"/>
      <c r="W156" s="832"/>
      <c r="X156" s="824"/>
      <c r="Y156" s="115"/>
    </row>
    <row r="157" spans="3:25" ht="18.75" customHeight="1">
      <c r="C157" s="830"/>
      <c r="D157" s="833"/>
      <c r="E157" s="833"/>
      <c r="F157" s="833"/>
      <c r="G157" s="836"/>
      <c r="H157" s="839"/>
      <c r="I157" s="608"/>
      <c r="J157" s="609"/>
      <c r="K157" s="610"/>
      <c r="L157" s="611"/>
      <c r="M157" s="611"/>
      <c r="N157" s="612"/>
      <c r="O157" s="613"/>
      <c r="P157" s="614">
        <f>SUM(P153:P156)</f>
        <v>0</v>
      </c>
      <c r="Q157" s="615">
        <f>IF(G153="",0,IF(G153=1,"1,500",IF(G153=2,"1,300",IF(G153=3,"1,100","850"))))</f>
        <v>0</v>
      </c>
      <c r="R157" s="616"/>
      <c r="S157" s="617">
        <f>IF(G153="",0,IF(G153=1,"14,000",IF(G153=2,"12,400",IF(G153=3,"10,300",IF(G153=4,"8,200",)))))</f>
        <v>0</v>
      </c>
      <c r="T157" s="618"/>
      <c r="U157" s="619">
        <f>IF(AND(R157="",T157=""),0,(SUM(Q157*R157+S157*T157)))</f>
        <v>0</v>
      </c>
      <c r="V157" s="617">
        <f>IF(AND(P157="",U157=""),"",SUM(P157+U157))</f>
        <v>0</v>
      </c>
      <c r="W157" s="833"/>
      <c r="X157" s="825"/>
      <c r="Y157" s="115"/>
    </row>
    <row r="158" spans="3:25" ht="18.75" customHeight="1">
      <c r="C158" s="828"/>
      <c r="D158" s="831"/>
      <c r="E158" s="831"/>
      <c r="F158" s="831"/>
      <c r="G158" s="834"/>
      <c r="H158" s="837"/>
      <c r="I158" s="596"/>
      <c r="J158" s="675"/>
      <c r="K158" s="597"/>
      <c r="L158" s="598"/>
      <c r="M158" s="598"/>
      <c r="N158" s="599" t="str">
        <f>IF(I158="","",(SUM(L158:M158)))</f>
        <v/>
      </c>
      <c r="O158" s="600"/>
      <c r="P158" s="601" t="str">
        <f t="shared" ref="P158:P161" si="29">IF(O158="","",(N158*O158))</f>
        <v/>
      </c>
      <c r="Q158" s="840"/>
      <c r="R158" s="843"/>
      <c r="S158" s="843"/>
      <c r="T158" s="846"/>
      <c r="U158" s="843"/>
      <c r="V158" s="843"/>
      <c r="W158" s="831"/>
      <c r="X158" s="823"/>
      <c r="Y158" s="115"/>
    </row>
    <row r="159" spans="3:25" ht="18.75" customHeight="1">
      <c r="C159" s="829"/>
      <c r="D159" s="832"/>
      <c r="E159" s="832"/>
      <c r="F159" s="832"/>
      <c r="G159" s="835"/>
      <c r="H159" s="838"/>
      <c r="I159" s="602"/>
      <c r="J159" s="676"/>
      <c r="K159" s="603"/>
      <c r="L159" s="604"/>
      <c r="M159" s="604"/>
      <c r="N159" s="605" t="str">
        <f>IF(I159="","",(SUM(L159:M159)))</f>
        <v/>
      </c>
      <c r="O159" s="606"/>
      <c r="P159" s="607" t="str">
        <f t="shared" si="29"/>
        <v/>
      </c>
      <c r="Q159" s="841"/>
      <c r="R159" s="844"/>
      <c r="S159" s="844"/>
      <c r="T159" s="847"/>
      <c r="U159" s="844"/>
      <c r="V159" s="844"/>
      <c r="W159" s="832"/>
      <c r="X159" s="824"/>
      <c r="Y159" s="115"/>
    </row>
    <row r="160" spans="3:25" ht="18.75" customHeight="1">
      <c r="C160" s="829"/>
      <c r="D160" s="832"/>
      <c r="E160" s="832"/>
      <c r="F160" s="832"/>
      <c r="G160" s="835"/>
      <c r="H160" s="838"/>
      <c r="I160" s="602"/>
      <c r="J160" s="676"/>
      <c r="K160" s="603"/>
      <c r="L160" s="604"/>
      <c r="M160" s="604"/>
      <c r="N160" s="605" t="str">
        <f>IF(I160="","",(SUM(L160:M160)))</f>
        <v/>
      </c>
      <c r="O160" s="606"/>
      <c r="P160" s="607" t="str">
        <f t="shared" si="29"/>
        <v/>
      </c>
      <c r="Q160" s="841"/>
      <c r="R160" s="844"/>
      <c r="S160" s="844"/>
      <c r="T160" s="847"/>
      <c r="U160" s="844"/>
      <c r="V160" s="844"/>
      <c r="W160" s="832"/>
      <c r="X160" s="824"/>
      <c r="Y160" s="115"/>
    </row>
    <row r="161" spans="3:25" ht="18.75" customHeight="1">
      <c r="C161" s="829"/>
      <c r="D161" s="832"/>
      <c r="E161" s="832"/>
      <c r="F161" s="832"/>
      <c r="G161" s="835"/>
      <c r="H161" s="838"/>
      <c r="I161" s="602"/>
      <c r="J161" s="676"/>
      <c r="K161" s="603"/>
      <c r="L161" s="604"/>
      <c r="M161" s="604"/>
      <c r="N161" s="605" t="str">
        <f>IF(I161="","",(SUM(L161:M161)))</f>
        <v/>
      </c>
      <c r="O161" s="606"/>
      <c r="P161" s="607" t="str">
        <f t="shared" si="29"/>
        <v/>
      </c>
      <c r="Q161" s="842"/>
      <c r="R161" s="845"/>
      <c r="S161" s="845"/>
      <c r="T161" s="848"/>
      <c r="U161" s="845"/>
      <c r="V161" s="845"/>
      <c r="W161" s="832"/>
      <c r="X161" s="824"/>
      <c r="Y161" s="115"/>
    </row>
    <row r="162" spans="3:25" ht="18.75" customHeight="1">
      <c r="C162" s="830"/>
      <c r="D162" s="833"/>
      <c r="E162" s="833"/>
      <c r="F162" s="833"/>
      <c r="G162" s="836"/>
      <c r="H162" s="839"/>
      <c r="I162" s="608"/>
      <c r="J162" s="609"/>
      <c r="K162" s="610"/>
      <c r="L162" s="611"/>
      <c r="M162" s="611"/>
      <c r="N162" s="612"/>
      <c r="O162" s="613"/>
      <c r="P162" s="614">
        <f>SUM(P158:P161)</f>
        <v>0</v>
      </c>
      <c r="Q162" s="615">
        <f>IF(G158="",0,IF(G158=1,"1,500",IF(G158=2,"1,300",IF(G158=3,"1,100","850"))))</f>
        <v>0</v>
      </c>
      <c r="R162" s="616"/>
      <c r="S162" s="617">
        <f>IF(G158="",0,IF(G158=1,"14,000",IF(G158=2,"12,400",IF(G158=3,"10,300",IF(G158=4,"8,200",)))))</f>
        <v>0</v>
      </c>
      <c r="T162" s="618"/>
      <c r="U162" s="619">
        <f>IF(AND(R162="",T162=""),0,(SUM(Q162*R162+S162*T162)))</f>
        <v>0</v>
      </c>
      <c r="V162" s="617">
        <f>IF(AND(P162="",U162=""),"",SUM(P162+U162))</f>
        <v>0</v>
      </c>
      <c r="W162" s="833"/>
      <c r="X162" s="825"/>
      <c r="Y162" s="115"/>
    </row>
    <row r="163" spans="3:25" ht="18.75" customHeight="1">
      <c r="C163" s="828"/>
      <c r="D163" s="831"/>
      <c r="E163" s="831"/>
      <c r="F163" s="831"/>
      <c r="G163" s="834"/>
      <c r="H163" s="837"/>
      <c r="I163" s="596"/>
      <c r="J163" s="675"/>
      <c r="K163" s="597"/>
      <c r="L163" s="598"/>
      <c r="M163" s="598"/>
      <c r="N163" s="599" t="str">
        <f>IF(I163="","",(SUM(L163:M163)))</f>
        <v/>
      </c>
      <c r="O163" s="600"/>
      <c r="P163" s="601" t="str">
        <f t="shared" ref="P163:P166" si="30">IF(O163="","",(N163*O163))</f>
        <v/>
      </c>
      <c r="Q163" s="840"/>
      <c r="R163" s="843"/>
      <c r="S163" s="843"/>
      <c r="T163" s="846"/>
      <c r="U163" s="843"/>
      <c r="V163" s="843"/>
      <c r="W163" s="831"/>
      <c r="X163" s="823"/>
      <c r="Y163" s="115"/>
    </row>
    <row r="164" spans="3:25" ht="18.75" customHeight="1">
      <c r="C164" s="829"/>
      <c r="D164" s="832"/>
      <c r="E164" s="832"/>
      <c r="F164" s="832"/>
      <c r="G164" s="835"/>
      <c r="H164" s="838"/>
      <c r="I164" s="602"/>
      <c r="J164" s="676"/>
      <c r="K164" s="603"/>
      <c r="L164" s="604"/>
      <c r="M164" s="604"/>
      <c r="N164" s="605" t="str">
        <f>IF(I164="","",(SUM(L164:M164)))</f>
        <v/>
      </c>
      <c r="O164" s="606"/>
      <c r="P164" s="607" t="str">
        <f t="shared" si="30"/>
        <v/>
      </c>
      <c r="Q164" s="841"/>
      <c r="R164" s="844"/>
      <c r="S164" s="844"/>
      <c r="T164" s="847"/>
      <c r="U164" s="844"/>
      <c r="V164" s="844"/>
      <c r="W164" s="832"/>
      <c r="X164" s="824"/>
      <c r="Y164" s="115"/>
    </row>
    <row r="165" spans="3:25" ht="18.75" customHeight="1">
      <c r="C165" s="829"/>
      <c r="D165" s="832"/>
      <c r="E165" s="832"/>
      <c r="F165" s="832"/>
      <c r="G165" s="835"/>
      <c r="H165" s="838"/>
      <c r="I165" s="602"/>
      <c r="J165" s="676"/>
      <c r="K165" s="603"/>
      <c r="L165" s="604"/>
      <c r="M165" s="604"/>
      <c r="N165" s="605" t="str">
        <f>IF(I165="","",(SUM(L165:M165)))</f>
        <v/>
      </c>
      <c r="O165" s="606"/>
      <c r="P165" s="607" t="str">
        <f t="shared" si="30"/>
        <v/>
      </c>
      <c r="Q165" s="841"/>
      <c r="R165" s="844"/>
      <c r="S165" s="844"/>
      <c r="T165" s="847"/>
      <c r="U165" s="844"/>
      <c r="V165" s="844"/>
      <c r="W165" s="832"/>
      <c r="X165" s="824"/>
      <c r="Y165" s="115"/>
    </row>
    <row r="166" spans="3:25" ht="18.75" customHeight="1">
      <c r="C166" s="829"/>
      <c r="D166" s="832"/>
      <c r="E166" s="832"/>
      <c r="F166" s="832"/>
      <c r="G166" s="835"/>
      <c r="H166" s="838"/>
      <c r="I166" s="602"/>
      <c r="J166" s="676"/>
      <c r="K166" s="603"/>
      <c r="L166" s="604"/>
      <c r="M166" s="604"/>
      <c r="N166" s="605" t="str">
        <f>IF(I166="","",(SUM(L166:M166)))</f>
        <v/>
      </c>
      <c r="O166" s="606"/>
      <c r="P166" s="607" t="str">
        <f t="shared" si="30"/>
        <v/>
      </c>
      <c r="Q166" s="842"/>
      <c r="R166" s="845"/>
      <c r="S166" s="845"/>
      <c r="T166" s="848"/>
      <c r="U166" s="845"/>
      <c r="V166" s="845"/>
      <c r="W166" s="832"/>
      <c r="X166" s="824"/>
      <c r="Y166" s="115"/>
    </row>
    <row r="167" spans="3:25" ht="18.75" customHeight="1">
      <c r="C167" s="830"/>
      <c r="D167" s="833"/>
      <c r="E167" s="833"/>
      <c r="F167" s="833"/>
      <c r="G167" s="836"/>
      <c r="H167" s="839"/>
      <c r="I167" s="608"/>
      <c r="J167" s="609"/>
      <c r="K167" s="610"/>
      <c r="L167" s="611"/>
      <c r="M167" s="611"/>
      <c r="N167" s="612"/>
      <c r="O167" s="613"/>
      <c r="P167" s="614">
        <f>SUM(P163:P166)</f>
        <v>0</v>
      </c>
      <c r="Q167" s="615">
        <f>IF(G163="",0,IF(G163=1,"1,500",IF(G163=2,"1,300",IF(G163=3,"1,100","850"))))</f>
        <v>0</v>
      </c>
      <c r="R167" s="616"/>
      <c r="S167" s="617">
        <f>IF(G163="",0,IF(G163=1,"14,000",IF(G163=2,"12,400",IF(G163=3,"10,300",IF(G163=4,"8,200",)))))</f>
        <v>0</v>
      </c>
      <c r="T167" s="618"/>
      <c r="U167" s="619">
        <f>IF(AND(R167="",T167=""),0,(SUM(Q167*R167+S167*T167)))</f>
        <v>0</v>
      </c>
      <c r="V167" s="617">
        <f>IF(AND(P167="",U167=""),"",SUM(P167+U167))</f>
        <v>0</v>
      </c>
      <c r="W167" s="833"/>
      <c r="X167" s="825"/>
      <c r="Y167" s="115"/>
    </row>
    <row r="168" spans="3:25" ht="18.75" customHeight="1">
      <c r="C168" s="828"/>
      <c r="D168" s="831"/>
      <c r="E168" s="831"/>
      <c r="F168" s="831"/>
      <c r="G168" s="834"/>
      <c r="H168" s="837"/>
      <c r="I168" s="596"/>
      <c r="J168" s="675"/>
      <c r="K168" s="597"/>
      <c r="L168" s="598"/>
      <c r="M168" s="598"/>
      <c r="N168" s="599" t="str">
        <f>IF(I168="","",(SUM(L168:M168)))</f>
        <v/>
      </c>
      <c r="O168" s="600"/>
      <c r="P168" s="601" t="str">
        <f t="shared" ref="P168:P171" si="31">IF(O168="","",(N168*O168))</f>
        <v/>
      </c>
      <c r="Q168" s="840"/>
      <c r="R168" s="843"/>
      <c r="S168" s="843"/>
      <c r="T168" s="846"/>
      <c r="U168" s="843"/>
      <c r="V168" s="843"/>
      <c r="W168" s="831"/>
      <c r="X168" s="823"/>
      <c r="Y168" s="115"/>
    </row>
    <row r="169" spans="3:25" ht="18.75" customHeight="1">
      <c r="C169" s="829"/>
      <c r="D169" s="832"/>
      <c r="E169" s="832"/>
      <c r="F169" s="832"/>
      <c r="G169" s="835"/>
      <c r="H169" s="838"/>
      <c r="I169" s="602"/>
      <c r="J169" s="676"/>
      <c r="K169" s="603"/>
      <c r="L169" s="604"/>
      <c r="M169" s="604"/>
      <c r="N169" s="605" t="str">
        <f>IF(I169="","",(SUM(L169:M169)))</f>
        <v/>
      </c>
      <c r="O169" s="606"/>
      <c r="P169" s="607" t="str">
        <f t="shared" si="31"/>
        <v/>
      </c>
      <c r="Q169" s="841"/>
      <c r="R169" s="844"/>
      <c r="S169" s="844"/>
      <c r="T169" s="847"/>
      <c r="U169" s="844"/>
      <c r="V169" s="844"/>
      <c r="W169" s="832"/>
      <c r="X169" s="824"/>
      <c r="Y169" s="115"/>
    </row>
    <row r="170" spans="3:25" ht="18.75" customHeight="1">
      <c r="C170" s="829"/>
      <c r="D170" s="832"/>
      <c r="E170" s="832"/>
      <c r="F170" s="832"/>
      <c r="G170" s="835"/>
      <c r="H170" s="838"/>
      <c r="I170" s="602"/>
      <c r="J170" s="676"/>
      <c r="K170" s="603"/>
      <c r="L170" s="604"/>
      <c r="M170" s="604"/>
      <c r="N170" s="605" t="str">
        <f>IF(I170="","",(SUM(L170:M170)))</f>
        <v/>
      </c>
      <c r="O170" s="606"/>
      <c r="P170" s="607" t="str">
        <f t="shared" si="31"/>
        <v/>
      </c>
      <c r="Q170" s="841"/>
      <c r="R170" s="844"/>
      <c r="S170" s="844"/>
      <c r="T170" s="847"/>
      <c r="U170" s="844"/>
      <c r="V170" s="844"/>
      <c r="W170" s="832"/>
      <c r="X170" s="824"/>
      <c r="Y170" s="115"/>
    </row>
    <row r="171" spans="3:25" ht="18.75" customHeight="1">
      <c r="C171" s="829"/>
      <c r="D171" s="832"/>
      <c r="E171" s="832"/>
      <c r="F171" s="832"/>
      <c r="G171" s="835"/>
      <c r="H171" s="838"/>
      <c r="I171" s="602"/>
      <c r="J171" s="676"/>
      <c r="K171" s="603"/>
      <c r="L171" s="604"/>
      <c r="M171" s="604"/>
      <c r="N171" s="605" t="str">
        <f>IF(I171="","",(SUM(L171:M171)))</f>
        <v/>
      </c>
      <c r="O171" s="606"/>
      <c r="P171" s="607" t="str">
        <f t="shared" si="31"/>
        <v/>
      </c>
      <c r="Q171" s="842"/>
      <c r="R171" s="845"/>
      <c r="S171" s="845"/>
      <c r="T171" s="848"/>
      <c r="U171" s="845"/>
      <c r="V171" s="845"/>
      <c r="W171" s="832"/>
      <c r="X171" s="824"/>
      <c r="Y171" s="115"/>
    </row>
    <row r="172" spans="3:25" ht="18.75" customHeight="1">
      <c r="C172" s="830"/>
      <c r="D172" s="833"/>
      <c r="E172" s="833"/>
      <c r="F172" s="833"/>
      <c r="G172" s="836"/>
      <c r="H172" s="839"/>
      <c r="I172" s="608"/>
      <c r="J172" s="609"/>
      <c r="K172" s="610"/>
      <c r="L172" s="611"/>
      <c r="M172" s="611"/>
      <c r="N172" s="612"/>
      <c r="O172" s="613"/>
      <c r="P172" s="614">
        <f>SUM(P168:P171)</f>
        <v>0</v>
      </c>
      <c r="Q172" s="615">
        <f>IF(G168="",0,IF(G168=1,"1,500",IF(G168=2,"1,300",IF(G168=3,"1,100","850"))))</f>
        <v>0</v>
      </c>
      <c r="R172" s="616"/>
      <c r="S172" s="617">
        <f>IF(G168="",0,IF(G168=1,"14,000",IF(G168=2,"12,400",IF(G168=3,"10,300",IF(G168=4,"8,200",)))))</f>
        <v>0</v>
      </c>
      <c r="T172" s="618"/>
      <c r="U172" s="619">
        <f>IF(AND(R172="",T172=""),0,(SUM(Q172*R172+S172*T172)))</f>
        <v>0</v>
      </c>
      <c r="V172" s="617">
        <f>IF(AND(P172="",U172=""),"",SUM(P172+U172))</f>
        <v>0</v>
      </c>
      <c r="W172" s="833"/>
      <c r="X172" s="825"/>
      <c r="Y172" s="115"/>
    </row>
    <row r="173" spans="3:25" ht="19.5" customHeight="1">
      <c r="C173" s="828"/>
      <c r="D173" s="831"/>
      <c r="E173" s="831"/>
      <c r="F173" s="831"/>
      <c r="G173" s="834"/>
      <c r="H173" s="837"/>
      <c r="I173" s="596"/>
      <c r="J173" s="675"/>
      <c r="K173" s="597"/>
      <c r="L173" s="598"/>
      <c r="M173" s="598"/>
      <c r="N173" s="599" t="str">
        <f>IF(I173="","",(SUM(L173:M173)))</f>
        <v/>
      </c>
      <c r="O173" s="600"/>
      <c r="P173" s="601" t="str">
        <f t="shared" ref="P173:P176" si="32">IF(O173="","",(N173*O173))</f>
        <v/>
      </c>
      <c r="Q173" s="840"/>
      <c r="R173" s="843"/>
      <c r="S173" s="843"/>
      <c r="T173" s="846"/>
      <c r="U173" s="843"/>
      <c r="V173" s="843"/>
      <c r="W173" s="831"/>
      <c r="X173" s="823"/>
      <c r="Y173" s="115"/>
    </row>
    <row r="174" spans="3:25" ht="19.5" customHeight="1">
      <c r="C174" s="829"/>
      <c r="D174" s="832"/>
      <c r="E174" s="832"/>
      <c r="F174" s="832"/>
      <c r="G174" s="835"/>
      <c r="H174" s="838"/>
      <c r="I174" s="602"/>
      <c r="J174" s="676"/>
      <c r="K174" s="603"/>
      <c r="L174" s="604"/>
      <c r="M174" s="604"/>
      <c r="N174" s="605" t="str">
        <f>IF(I174="","",(SUM(L174:M174)))</f>
        <v/>
      </c>
      <c r="O174" s="606"/>
      <c r="P174" s="607" t="str">
        <f t="shared" si="32"/>
        <v/>
      </c>
      <c r="Q174" s="841"/>
      <c r="R174" s="844"/>
      <c r="S174" s="844"/>
      <c r="T174" s="847"/>
      <c r="U174" s="844"/>
      <c r="V174" s="844"/>
      <c r="W174" s="832"/>
      <c r="X174" s="824"/>
      <c r="Y174" s="115"/>
    </row>
    <row r="175" spans="3:25" ht="19.5" customHeight="1">
      <c r="C175" s="829"/>
      <c r="D175" s="832"/>
      <c r="E175" s="832"/>
      <c r="F175" s="832"/>
      <c r="G175" s="835"/>
      <c r="H175" s="838"/>
      <c r="I175" s="602"/>
      <c r="J175" s="676"/>
      <c r="K175" s="603"/>
      <c r="L175" s="604"/>
      <c r="M175" s="604"/>
      <c r="N175" s="605" t="str">
        <f>IF(I175="","",(SUM(L175:M175)))</f>
        <v/>
      </c>
      <c r="O175" s="606"/>
      <c r="P175" s="607" t="str">
        <f t="shared" si="32"/>
        <v/>
      </c>
      <c r="Q175" s="841"/>
      <c r="R175" s="844"/>
      <c r="S175" s="844"/>
      <c r="T175" s="847"/>
      <c r="U175" s="844"/>
      <c r="V175" s="844"/>
      <c r="W175" s="832"/>
      <c r="X175" s="824"/>
      <c r="Y175" s="115"/>
    </row>
    <row r="176" spans="3:25" ht="19.5" customHeight="1">
      <c r="C176" s="829"/>
      <c r="D176" s="832"/>
      <c r="E176" s="832"/>
      <c r="F176" s="832"/>
      <c r="G176" s="835"/>
      <c r="H176" s="838"/>
      <c r="I176" s="602"/>
      <c r="J176" s="676"/>
      <c r="K176" s="603"/>
      <c r="L176" s="604"/>
      <c r="M176" s="604"/>
      <c r="N176" s="605" t="str">
        <f>IF(I176="","",(SUM(L176:M176)))</f>
        <v/>
      </c>
      <c r="O176" s="606"/>
      <c r="P176" s="607" t="str">
        <f t="shared" si="32"/>
        <v/>
      </c>
      <c r="Q176" s="842"/>
      <c r="R176" s="845"/>
      <c r="S176" s="845"/>
      <c r="T176" s="848"/>
      <c r="U176" s="845"/>
      <c r="V176" s="845"/>
      <c r="W176" s="832"/>
      <c r="X176" s="824"/>
      <c r="Y176" s="115"/>
    </row>
    <row r="177" spans="3:25" ht="19.5" customHeight="1">
      <c r="C177" s="830"/>
      <c r="D177" s="833"/>
      <c r="E177" s="833"/>
      <c r="F177" s="833"/>
      <c r="G177" s="836"/>
      <c r="H177" s="839"/>
      <c r="I177" s="608"/>
      <c r="J177" s="609"/>
      <c r="K177" s="610"/>
      <c r="L177" s="611"/>
      <c r="M177" s="611"/>
      <c r="N177" s="612"/>
      <c r="O177" s="613"/>
      <c r="P177" s="614">
        <f>SUM(P173:P176)</f>
        <v>0</v>
      </c>
      <c r="Q177" s="615">
        <f>IF(G173="",0,IF(G173=1,"1,500",IF(G173=2,"1,300",IF(G173=3,"1,100","850"))))</f>
        <v>0</v>
      </c>
      <c r="R177" s="616"/>
      <c r="S177" s="617">
        <f>IF(G173="",0,IF(G173=1,"14,000",IF(G173=2,"12,400",IF(G173=3,"10,300",IF(G173=4,"8,200",)))))</f>
        <v>0</v>
      </c>
      <c r="T177" s="618"/>
      <c r="U177" s="619">
        <f>IF(AND(R177="",T177=""),0,(SUM(Q177*R177+S177*T177)))</f>
        <v>0</v>
      </c>
      <c r="V177" s="617">
        <f>IF(AND(P177="",U177=""),"",SUM(P177+U177))</f>
        <v>0</v>
      </c>
      <c r="W177" s="833"/>
      <c r="X177" s="825"/>
      <c r="Y177" s="115"/>
    </row>
    <row r="178" spans="3:25" ht="19.5" customHeight="1">
      <c r="C178" s="828"/>
      <c r="D178" s="831"/>
      <c r="E178" s="831"/>
      <c r="F178" s="831"/>
      <c r="G178" s="834"/>
      <c r="H178" s="837"/>
      <c r="I178" s="596"/>
      <c r="J178" s="675"/>
      <c r="K178" s="597"/>
      <c r="L178" s="598"/>
      <c r="M178" s="598"/>
      <c r="N178" s="599" t="str">
        <f>IF(I178="","",(SUM(L178:M178)))</f>
        <v/>
      </c>
      <c r="O178" s="600"/>
      <c r="P178" s="601" t="str">
        <f t="shared" ref="P178:P181" si="33">IF(O178="","",(N178*O178))</f>
        <v/>
      </c>
      <c r="Q178" s="840"/>
      <c r="R178" s="843"/>
      <c r="S178" s="843"/>
      <c r="T178" s="846"/>
      <c r="U178" s="843"/>
      <c r="V178" s="843"/>
      <c r="W178" s="831"/>
      <c r="X178" s="823"/>
      <c r="Y178" s="115"/>
    </row>
    <row r="179" spans="3:25" ht="19.5" customHeight="1">
      <c r="C179" s="829"/>
      <c r="D179" s="832"/>
      <c r="E179" s="832"/>
      <c r="F179" s="832"/>
      <c r="G179" s="835"/>
      <c r="H179" s="838"/>
      <c r="I179" s="602"/>
      <c r="J179" s="676"/>
      <c r="K179" s="603"/>
      <c r="L179" s="604"/>
      <c r="M179" s="604"/>
      <c r="N179" s="605" t="str">
        <f>IF(I179="","",(SUM(L179:M179)))</f>
        <v/>
      </c>
      <c r="O179" s="606"/>
      <c r="P179" s="607" t="str">
        <f t="shared" si="33"/>
        <v/>
      </c>
      <c r="Q179" s="841"/>
      <c r="R179" s="844"/>
      <c r="S179" s="844"/>
      <c r="T179" s="847"/>
      <c r="U179" s="844"/>
      <c r="V179" s="844"/>
      <c r="W179" s="832"/>
      <c r="X179" s="824"/>
      <c r="Y179" s="115"/>
    </row>
    <row r="180" spans="3:25" ht="19.5" customHeight="1">
      <c r="C180" s="829"/>
      <c r="D180" s="832"/>
      <c r="E180" s="832"/>
      <c r="F180" s="832"/>
      <c r="G180" s="835"/>
      <c r="H180" s="838"/>
      <c r="I180" s="602"/>
      <c r="J180" s="676"/>
      <c r="K180" s="603"/>
      <c r="L180" s="604"/>
      <c r="M180" s="604"/>
      <c r="N180" s="605" t="str">
        <f>IF(I180="","",(SUM(L180:M180)))</f>
        <v/>
      </c>
      <c r="O180" s="606"/>
      <c r="P180" s="607" t="str">
        <f t="shared" si="33"/>
        <v/>
      </c>
      <c r="Q180" s="841"/>
      <c r="R180" s="844"/>
      <c r="S180" s="844"/>
      <c r="T180" s="847"/>
      <c r="U180" s="844"/>
      <c r="V180" s="844"/>
      <c r="W180" s="832"/>
      <c r="X180" s="824"/>
      <c r="Y180" s="115"/>
    </row>
    <row r="181" spans="3:25" ht="19.5" customHeight="1">
      <c r="C181" s="829"/>
      <c r="D181" s="832"/>
      <c r="E181" s="832"/>
      <c r="F181" s="832"/>
      <c r="G181" s="835"/>
      <c r="H181" s="838"/>
      <c r="I181" s="602"/>
      <c r="J181" s="676"/>
      <c r="K181" s="603"/>
      <c r="L181" s="604"/>
      <c r="M181" s="604"/>
      <c r="N181" s="605" t="str">
        <f>IF(I181="","",(SUM(L181:M181)))</f>
        <v/>
      </c>
      <c r="O181" s="606"/>
      <c r="P181" s="607" t="str">
        <f t="shared" si="33"/>
        <v/>
      </c>
      <c r="Q181" s="842"/>
      <c r="R181" s="845"/>
      <c r="S181" s="845"/>
      <c r="T181" s="848"/>
      <c r="U181" s="845"/>
      <c r="V181" s="845"/>
      <c r="W181" s="832"/>
      <c r="X181" s="824"/>
      <c r="Y181" s="115"/>
    </row>
    <row r="182" spans="3:25" ht="19.5" customHeight="1">
      <c r="C182" s="830"/>
      <c r="D182" s="833"/>
      <c r="E182" s="833"/>
      <c r="F182" s="833"/>
      <c r="G182" s="836"/>
      <c r="H182" s="839"/>
      <c r="I182" s="608"/>
      <c r="J182" s="609"/>
      <c r="K182" s="610"/>
      <c r="L182" s="611"/>
      <c r="M182" s="611"/>
      <c r="N182" s="612"/>
      <c r="O182" s="613"/>
      <c r="P182" s="614">
        <f>SUM(P178:P181)</f>
        <v>0</v>
      </c>
      <c r="Q182" s="615">
        <f>IF(G178="",0,IF(G178=1,"1,500",IF(G178=2,"1,300",IF(G178=3,"1,100","850"))))</f>
        <v>0</v>
      </c>
      <c r="R182" s="616"/>
      <c r="S182" s="617">
        <f>IF(G178="",0,IF(G178=1,"14,000",IF(G178=2,"12,400",IF(G178=3,"10,300",IF(G178=4,"8,200",)))))</f>
        <v>0</v>
      </c>
      <c r="T182" s="618"/>
      <c r="U182" s="619">
        <f>IF(AND(R182="",T182=""),0,(SUM(Q182*R182+S182*T182)))</f>
        <v>0</v>
      </c>
      <c r="V182" s="617">
        <f>IF(AND(P182="",U182=""),"",SUM(P182+U182))</f>
        <v>0</v>
      </c>
      <c r="W182" s="833"/>
      <c r="X182" s="825"/>
      <c r="Y182" s="115"/>
    </row>
    <row r="183" spans="3:25" ht="19.5" customHeight="1">
      <c r="C183" s="828"/>
      <c r="D183" s="831"/>
      <c r="E183" s="831"/>
      <c r="F183" s="831"/>
      <c r="G183" s="834"/>
      <c r="H183" s="837"/>
      <c r="I183" s="596"/>
      <c r="J183" s="675"/>
      <c r="K183" s="597"/>
      <c r="L183" s="598"/>
      <c r="M183" s="598"/>
      <c r="N183" s="599" t="str">
        <f>IF(I183="","",(SUM(L183:M183)))</f>
        <v/>
      </c>
      <c r="O183" s="600"/>
      <c r="P183" s="601" t="str">
        <f t="shared" ref="P183:P186" si="34">IF(O183="","",(N183*O183))</f>
        <v/>
      </c>
      <c r="Q183" s="840"/>
      <c r="R183" s="843"/>
      <c r="S183" s="843"/>
      <c r="T183" s="846"/>
      <c r="U183" s="843"/>
      <c r="V183" s="843"/>
      <c r="W183" s="831"/>
      <c r="X183" s="823"/>
      <c r="Y183" s="115"/>
    </row>
    <row r="184" spans="3:25" ht="19.5" customHeight="1">
      <c r="C184" s="829"/>
      <c r="D184" s="832"/>
      <c r="E184" s="832"/>
      <c r="F184" s="832"/>
      <c r="G184" s="835"/>
      <c r="H184" s="838"/>
      <c r="I184" s="602"/>
      <c r="J184" s="676"/>
      <c r="K184" s="603"/>
      <c r="L184" s="604"/>
      <c r="M184" s="604"/>
      <c r="N184" s="605" t="str">
        <f>IF(I184="","",(SUM(L184:M184)))</f>
        <v/>
      </c>
      <c r="O184" s="606"/>
      <c r="P184" s="607" t="str">
        <f t="shared" si="34"/>
        <v/>
      </c>
      <c r="Q184" s="841"/>
      <c r="R184" s="844"/>
      <c r="S184" s="844"/>
      <c r="T184" s="847"/>
      <c r="U184" s="844"/>
      <c r="V184" s="844"/>
      <c r="W184" s="832"/>
      <c r="X184" s="824"/>
      <c r="Y184" s="115"/>
    </row>
    <row r="185" spans="3:25" ht="19.5" customHeight="1">
      <c r="C185" s="829"/>
      <c r="D185" s="832"/>
      <c r="E185" s="832"/>
      <c r="F185" s="832"/>
      <c r="G185" s="835"/>
      <c r="H185" s="838"/>
      <c r="I185" s="602"/>
      <c r="J185" s="676"/>
      <c r="K185" s="603"/>
      <c r="L185" s="604"/>
      <c r="M185" s="604"/>
      <c r="N185" s="605" t="str">
        <f>IF(I185="","",(SUM(L185:M185)))</f>
        <v/>
      </c>
      <c r="O185" s="606"/>
      <c r="P185" s="607" t="str">
        <f t="shared" si="34"/>
        <v/>
      </c>
      <c r="Q185" s="841"/>
      <c r="R185" s="844"/>
      <c r="S185" s="844"/>
      <c r="T185" s="847"/>
      <c r="U185" s="844"/>
      <c r="V185" s="844"/>
      <c r="W185" s="832"/>
      <c r="X185" s="824"/>
      <c r="Y185" s="115"/>
    </row>
    <row r="186" spans="3:25" ht="19.5" customHeight="1">
      <c r="C186" s="829"/>
      <c r="D186" s="832"/>
      <c r="E186" s="832"/>
      <c r="F186" s="832"/>
      <c r="G186" s="835"/>
      <c r="H186" s="838"/>
      <c r="I186" s="602"/>
      <c r="J186" s="676"/>
      <c r="K186" s="603"/>
      <c r="L186" s="604"/>
      <c r="M186" s="604"/>
      <c r="N186" s="605" t="str">
        <f>IF(I186="","",(SUM(L186:M186)))</f>
        <v/>
      </c>
      <c r="O186" s="606"/>
      <c r="P186" s="607" t="str">
        <f t="shared" si="34"/>
        <v/>
      </c>
      <c r="Q186" s="842"/>
      <c r="R186" s="845"/>
      <c r="S186" s="845"/>
      <c r="T186" s="848"/>
      <c r="U186" s="845"/>
      <c r="V186" s="845"/>
      <c r="W186" s="832"/>
      <c r="X186" s="824"/>
      <c r="Y186" s="115"/>
    </row>
    <row r="187" spans="3:25" ht="19.5" customHeight="1">
      <c r="C187" s="830"/>
      <c r="D187" s="833"/>
      <c r="E187" s="833"/>
      <c r="F187" s="833"/>
      <c r="G187" s="836"/>
      <c r="H187" s="839"/>
      <c r="I187" s="608"/>
      <c r="J187" s="609"/>
      <c r="K187" s="610"/>
      <c r="L187" s="611"/>
      <c r="M187" s="611"/>
      <c r="N187" s="612"/>
      <c r="O187" s="613"/>
      <c r="P187" s="614">
        <f>SUM(P183:P186)</f>
        <v>0</v>
      </c>
      <c r="Q187" s="615">
        <f>IF(G183="",0,IF(G183=1,"1,500",IF(G183=2,"1,300",IF(G183=3,"1,100","850"))))</f>
        <v>0</v>
      </c>
      <c r="R187" s="616"/>
      <c r="S187" s="617">
        <f>IF(G183="",0,IF(G183=1,"14,000",IF(G183=2,"12,400",IF(G183=3,"10,300",IF(G183=4,"8,200",)))))</f>
        <v>0</v>
      </c>
      <c r="T187" s="618"/>
      <c r="U187" s="619">
        <f>IF(AND(R187="",T187=""),0,(SUM(Q187*R187+S187*T187)))</f>
        <v>0</v>
      </c>
      <c r="V187" s="617">
        <f>IF(AND(P187="",U187=""),"",SUM(P187+U187))</f>
        <v>0</v>
      </c>
      <c r="W187" s="833"/>
      <c r="X187" s="825"/>
      <c r="Y187" s="115"/>
    </row>
    <row r="188" spans="3:25" ht="19.5" customHeight="1">
      <c r="C188" s="828"/>
      <c r="D188" s="831"/>
      <c r="E188" s="831"/>
      <c r="F188" s="831"/>
      <c r="G188" s="834"/>
      <c r="H188" s="837"/>
      <c r="I188" s="596"/>
      <c r="J188" s="675"/>
      <c r="K188" s="597"/>
      <c r="L188" s="598"/>
      <c r="M188" s="598"/>
      <c r="N188" s="599" t="str">
        <f>IF(I188="","",(SUM(L188:M188)))</f>
        <v/>
      </c>
      <c r="O188" s="600"/>
      <c r="P188" s="601" t="str">
        <f t="shared" ref="P188:P191" si="35">IF(O188="","",(N188*O188))</f>
        <v/>
      </c>
      <c r="Q188" s="840"/>
      <c r="R188" s="843"/>
      <c r="S188" s="843"/>
      <c r="T188" s="846"/>
      <c r="U188" s="843"/>
      <c r="V188" s="843"/>
      <c r="W188" s="831"/>
      <c r="X188" s="823"/>
      <c r="Y188" s="115"/>
    </row>
    <row r="189" spans="3:25" ht="19.5" customHeight="1">
      <c r="C189" s="829"/>
      <c r="D189" s="832"/>
      <c r="E189" s="832"/>
      <c r="F189" s="832"/>
      <c r="G189" s="835"/>
      <c r="H189" s="838"/>
      <c r="I189" s="602"/>
      <c r="J189" s="676"/>
      <c r="K189" s="603"/>
      <c r="L189" s="604"/>
      <c r="M189" s="604"/>
      <c r="N189" s="605" t="str">
        <f>IF(I189="","",(SUM(L189:M189)))</f>
        <v/>
      </c>
      <c r="O189" s="606"/>
      <c r="P189" s="607" t="str">
        <f t="shared" si="35"/>
        <v/>
      </c>
      <c r="Q189" s="841"/>
      <c r="R189" s="844"/>
      <c r="S189" s="844"/>
      <c r="T189" s="847"/>
      <c r="U189" s="844"/>
      <c r="V189" s="844"/>
      <c r="W189" s="832"/>
      <c r="X189" s="824"/>
      <c r="Y189" s="115"/>
    </row>
    <row r="190" spans="3:25" ht="19.5" customHeight="1">
      <c r="C190" s="829"/>
      <c r="D190" s="832"/>
      <c r="E190" s="832"/>
      <c r="F190" s="832"/>
      <c r="G190" s="835"/>
      <c r="H190" s="838"/>
      <c r="I190" s="602"/>
      <c r="J190" s="676"/>
      <c r="K190" s="603"/>
      <c r="L190" s="604"/>
      <c r="M190" s="604"/>
      <c r="N190" s="605" t="str">
        <f>IF(I190="","",(SUM(L190:M190)))</f>
        <v/>
      </c>
      <c r="O190" s="606"/>
      <c r="P190" s="607" t="str">
        <f t="shared" si="35"/>
        <v/>
      </c>
      <c r="Q190" s="841"/>
      <c r="R190" s="844"/>
      <c r="S190" s="844"/>
      <c r="T190" s="847"/>
      <c r="U190" s="844"/>
      <c r="V190" s="844"/>
      <c r="W190" s="832"/>
      <c r="X190" s="824"/>
      <c r="Y190" s="115"/>
    </row>
    <row r="191" spans="3:25" ht="19.5" customHeight="1">
      <c r="C191" s="829"/>
      <c r="D191" s="832"/>
      <c r="E191" s="832"/>
      <c r="F191" s="832"/>
      <c r="G191" s="835"/>
      <c r="H191" s="838"/>
      <c r="I191" s="602"/>
      <c r="J191" s="676"/>
      <c r="K191" s="603"/>
      <c r="L191" s="604"/>
      <c r="M191" s="604"/>
      <c r="N191" s="605" t="str">
        <f>IF(I191="","",(SUM(L191:M191)))</f>
        <v/>
      </c>
      <c r="O191" s="606"/>
      <c r="P191" s="607" t="str">
        <f t="shared" si="35"/>
        <v/>
      </c>
      <c r="Q191" s="842"/>
      <c r="R191" s="845"/>
      <c r="S191" s="845"/>
      <c r="T191" s="848"/>
      <c r="U191" s="845"/>
      <c r="V191" s="845"/>
      <c r="W191" s="832"/>
      <c r="X191" s="824"/>
      <c r="Y191" s="115"/>
    </row>
    <row r="192" spans="3:25" ht="19.5" customHeight="1">
      <c r="C192" s="830"/>
      <c r="D192" s="833"/>
      <c r="E192" s="833"/>
      <c r="F192" s="833"/>
      <c r="G192" s="836"/>
      <c r="H192" s="839"/>
      <c r="I192" s="608"/>
      <c r="J192" s="609"/>
      <c r="K192" s="610"/>
      <c r="L192" s="611"/>
      <c r="M192" s="611"/>
      <c r="N192" s="612"/>
      <c r="O192" s="613"/>
      <c r="P192" s="614">
        <f>SUM(P188:P191)</f>
        <v>0</v>
      </c>
      <c r="Q192" s="615">
        <f>IF(G188="",0,IF(G188=1,"1,500",IF(G188=2,"1,300",IF(G188=3,"1,100","850"))))</f>
        <v>0</v>
      </c>
      <c r="R192" s="616"/>
      <c r="S192" s="617">
        <f>IF(G188="",0,IF(G188=1,"14,000",IF(G188=2,"12,400",IF(G188=3,"10,300",IF(G188=4,"8,200",)))))</f>
        <v>0</v>
      </c>
      <c r="T192" s="618"/>
      <c r="U192" s="619">
        <f>IF(AND(R192="",T192=""),0,(SUM(Q192*R192+S192*T192)))</f>
        <v>0</v>
      </c>
      <c r="V192" s="617">
        <f>IF(AND(P192="",U192=""),"",SUM(P192+U192))</f>
        <v>0</v>
      </c>
      <c r="W192" s="833"/>
      <c r="X192" s="825"/>
      <c r="Y192" s="115"/>
    </row>
    <row r="193" spans="3:25" ht="19.5" customHeight="1">
      <c r="C193" s="828"/>
      <c r="D193" s="831"/>
      <c r="E193" s="831"/>
      <c r="F193" s="831"/>
      <c r="G193" s="834"/>
      <c r="H193" s="837"/>
      <c r="I193" s="596"/>
      <c r="J193" s="675"/>
      <c r="K193" s="597"/>
      <c r="L193" s="598"/>
      <c r="M193" s="598"/>
      <c r="N193" s="599" t="str">
        <f>IF(I193="","",(SUM(L193:M193)))</f>
        <v/>
      </c>
      <c r="O193" s="600"/>
      <c r="P193" s="601" t="str">
        <f t="shared" ref="P193:P196" si="36">IF(O193="","",(N193*O193))</f>
        <v/>
      </c>
      <c r="Q193" s="840"/>
      <c r="R193" s="843"/>
      <c r="S193" s="843"/>
      <c r="T193" s="846"/>
      <c r="U193" s="843"/>
      <c r="V193" s="843"/>
      <c r="W193" s="831"/>
      <c r="X193" s="823"/>
      <c r="Y193" s="115"/>
    </row>
    <row r="194" spans="3:25" ht="19.5" customHeight="1">
      <c r="C194" s="829"/>
      <c r="D194" s="832"/>
      <c r="E194" s="832"/>
      <c r="F194" s="832"/>
      <c r="G194" s="835"/>
      <c r="H194" s="838"/>
      <c r="I194" s="602"/>
      <c r="J194" s="676"/>
      <c r="K194" s="603"/>
      <c r="L194" s="604"/>
      <c r="M194" s="604"/>
      <c r="N194" s="605" t="str">
        <f>IF(I194="","",(SUM(L194:M194)))</f>
        <v/>
      </c>
      <c r="O194" s="606"/>
      <c r="P194" s="607" t="str">
        <f t="shared" si="36"/>
        <v/>
      </c>
      <c r="Q194" s="841"/>
      <c r="R194" s="844"/>
      <c r="S194" s="844"/>
      <c r="T194" s="847"/>
      <c r="U194" s="844"/>
      <c r="V194" s="844"/>
      <c r="W194" s="832"/>
      <c r="X194" s="824"/>
      <c r="Y194" s="115"/>
    </row>
    <row r="195" spans="3:25" ht="19.5" customHeight="1">
      <c r="C195" s="829"/>
      <c r="D195" s="832"/>
      <c r="E195" s="832"/>
      <c r="F195" s="832"/>
      <c r="G195" s="835"/>
      <c r="H195" s="838"/>
      <c r="I195" s="602"/>
      <c r="J195" s="676"/>
      <c r="K195" s="603"/>
      <c r="L195" s="604"/>
      <c r="M195" s="604"/>
      <c r="N195" s="605" t="str">
        <f>IF(I195="","",(SUM(L195:M195)))</f>
        <v/>
      </c>
      <c r="O195" s="606"/>
      <c r="P195" s="607" t="str">
        <f t="shared" si="36"/>
        <v/>
      </c>
      <c r="Q195" s="841"/>
      <c r="R195" s="844"/>
      <c r="S195" s="844"/>
      <c r="T195" s="847"/>
      <c r="U195" s="844"/>
      <c r="V195" s="844"/>
      <c r="W195" s="832"/>
      <c r="X195" s="824"/>
      <c r="Y195" s="115"/>
    </row>
    <row r="196" spans="3:25" ht="19.5" customHeight="1">
      <c r="C196" s="829"/>
      <c r="D196" s="832"/>
      <c r="E196" s="832"/>
      <c r="F196" s="832"/>
      <c r="G196" s="835"/>
      <c r="H196" s="838"/>
      <c r="I196" s="602"/>
      <c r="J196" s="676"/>
      <c r="K196" s="603"/>
      <c r="L196" s="604"/>
      <c r="M196" s="604"/>
      <c r="N196" s="605" t="str">
        <f>IF(I196="","",(SUM(L196:M196)))</f>
        <v/>
      </c>
      <c r="O196" s="606"/>
      <c r="P196" s="607" t="str">
        <f t="shared" si="36"/>
        <v/>
      </c>
      <c r="Q196" s="842"/>
      <c r="R196" s="845"/>
      <c r="S196" s="845"/>
      <c r="T196" s="848"/>
      <c r="U196" s="845"/>
      <c r="V196" s="845"/>
      <c r="W196" s="832"/>
      <c r="X196" s="824"/>
      <c r="Y196" s="115"/>
    </row>
    <row r="197" spans="3:25" ht="19.5" customHeight="1">
      <c r="C197" s="830"/>
      <c r="D197" s="833"/>
      <c r="E197" s="833"/>
      <c r="F197" s="833"/>
      <c r="G197" s="836"/>
      <c r="H197" s="839"/>
      <c r="I197" s="608"/>
      <c r="J197" s="609"/>
      <c r="K197" s="610"/>
      <c r="L197" s="611"/>
      <c r="M197" s="611"/>
      <c r="N197" s="612"/>
      <c r="O197" s="613"/>
      <c r="P197" s="614">
        <f>SUM(P193:P196)</f>
        <v>0</v>
      </c>
      <c r="Q197" s="615">
        <f>IF(G193="",0,IF(G193=1,"1,500",IF(G193=2,"1,300",IF(G193=3,"1,100","850"))))</f>
        <v>0</v>
      </c>
      <c r="R197" s="616"/>
      <c r="S197" s="617">
        <f>IF(G193="",0,IF(G193=1,"14,000",IF(G193=2,"12,400",IF(G193=3,"10,300",IF(G193=4,"8,200",)))))</f>
        <v>0</v>
      </c>
      <c r="T197" s="618"/>
      <c r="U197" s="619">
        <f>IF(AND(R197="",T197=""),0,(SUM(Q197*R197+S197*T197)))</f>
        <v>0</v>
      </c>
      <c r="V197" s="617">
        <f>IF(AND(P197="",U197=""),"",SUM(P197+U197))</f>
        <v>0</v>
      </c>
      <c r="W197" s="833"/>
      <c r="X197" s="825"/>
      <c r="Y197" s="115"/>
    </row>
    <row r="198" spans="3:25" ht="19.5" customHeight="1">
      <c r="C198" s="828"/>
      <c r="D198" s="831"/>
      <c r="E198" s="831"/>
      <c r="F198" s="831"/>
      <c r="G198" s="834"/>
      <c r="H198" s="837"/>
      <c r="I198" s="596"/>
      <c r="J198" s="675"/>
      <c r="K198" s="597"/>
      <c r="L198" s="598"/>
      <c r="M198" s="598"/>
      <c r="N198" s="599" t="str">
        <f>IF(I198="","",(SUM(L198:M198)))</f>
        <v/>
      </c>
      <c r="O198" s="600"/>
      <c r="P198" s="601" t="str">
        <f t="shared" ref="P198:P201" si="37">IF(O198="","",(N198*O198))</f>
        <v/>
      </c>
      <c r="Q198" s="840"/>
      <c r="R198" s="843"/>
      <c r="S198" s="843"/>
      <c r="T198" s="846"/>
      <c r="U198" s="843"/>
      <c r="V198" s="843"/>
      <c r="W198" s="831"/>
      <c r="X198" s="823"/>
      <c r="Y198" s="115"/>
    </row>
    <row r="199" spans="3:25" ht="19.5" customHeight="1">
      <c r="C199" s="829"/>
      <c r="D199" s="832"/>
      <c r="E199" s="832"/>
      <c r="F199" s="832"/>
      <c r="G199" s="835"/>
      <c r="H199" s="838"/>
      <c r="I199" s="602"/>
      <c r="J199" s="676"/>
      <c r="K199" s="603"/>
      <c r="L199" s="604"/>
      <c r="M199" s="604"/>
      <c r="N199" s="605" t="str">
        <f>IF(I199="","",(SUM(L199:M199)))</f>
        <v/>
      </c>
      <c r="O199" s="606"/>
      <c r="P199" s="607" t="str">
        <f t="shared" si="37"/>
        <v/>
      </c>
      <c r="Q199" s="841"/>
      <c r="R199" s="844"/>
      <c r="S199" s="844"/>
      <c r="T199" s="847"/>
      <c r="U199" s="844"/>
      <c r="V199" s="844"/>
      <c r="W199" s="832"/>
      <c r="X199" s="824"/>
      <c r="Y199" s="115"/>
    </row>
    <row r="200" spans="3:25" ht="19.5" customHeight="1">
      <c r="C200" s="829"/>
      <c r="D200" s="832"/>
      <c r="E200" s="832"/>
      <c r="F200" s="832"/>
      <c r="G200" s="835"/>
      <c r="H200" s="838"/>
      <c r="I200" s="602"/>
      <c r="J200" s="676"/>
      <c r="K200" s="603"/>
      <c r="L200" s="604"/>
      <c r="M200" s="604"/>
      <c r="N200" s="605" t="str">
        <f>IF(I200="","",(SUM(L200:M200)))</f>
        <v/>
      </c>
      <c r="O200" s="606"/>
      <c r="P200" s="607" t="str">
        <f t="shared" si="37"/>
        <v/>
      </c>
      <c r="Q200" s="841"/>
      <c r="R200" s="844"/>
      <c r="S200" s="844"/>
      <c r="T200" s="847"/>
      <c r="U200" s="844"/>
      <c r="V200" s="844"/>
      <c r="W200" s="832"/>
      <c r="X200" s="824"/>
      <c r="Y200" s="115"/>
    </row>
    <row r="201" spans="3:25" ht="19.5" customHeight="1">
      <c r="C201" s="829"/>
      <c r="D201" s="832"/>
      <c r="E201" s="832"/>
      <c r="F201" s="832"/>
      <c r="G201" s="835"/>
      <c r="H201" s="838"/>
      <c r="I201" s="602"/>
      <c r="J201" s="676"/>
      <c r="K201" s="603"/>
      <c r="L201" s="604"/>
      <c r="M201" s="604"/>
      <c r="N201" s="605" t="str">
        <f>IF(I201="","",(SUM(L201:M201)))</f>
        <v/>
      </c>
      <c r="O201" s="606"/>
      <c r="P201" s="607" t="str">
        <f t="shared" si="37"/>
        <v/>
      </c>
      <c r="Q201" s="842"/>
      <c r="R201" s="845"/>
      <c r="S201" s="845"/>
      <c r="T201" s="848"/>
      <c r="U201" s="845"/>
      <c r="V201" s="845"/>
      <c r="W201" s="832"/>
      <c r="X201" s="824"/>
      <c r="Y201" s="115"/>
    </row>
    <row r="202" spans="3:25" ht="19.5" customHeight="1">
      <c r="C202" s="830"/>
      <c r="D202" s="833"/>
      <c r="E202" s="833"/>
      <c r="F202" s="833"/>
      <c r="G202" s="836"/>
      <c r="H202" s="839"/>
      <c r="I202" s="608"/>
      <c r="J202" s="609"/>
      <c r="K202" s="610"/>
      <c r="L202" s="611"/>
      <c r="M202" s="611"/>
      <c r="N202" s="612"/>
      <c r="O202" s="613"/>
      <c r="P202" s="614">
        <f>SUM(P198:P201)</f>
        <v>0</v>
      </c>
      <c r="Q202" s="615">
        <f>IF(G198="",0,IF(G198=1,"1,500",IF(G198=2,"1,300",IF(G198=3,"1,100","850"))))</f>
        <v>0</v>
      </c>
      <c r="R202" s="616"/>
      <c r="S202" s="617">
        <f>IF(G198="",0,IF(G198=1,"14,000",IF(G198=2,"12,400",IF(G198=3,"10,300",IF(G198=4,"8,200",)))))</f>
        <v>0</v>
      </c>
      <c r="T202" s="618"/>
      <c r="U202" s="619">
        <f>IF(AND(R202="",T202=""),0,(SUM(Q202*R202+S202*T202)))</f>
        <v>0</v>
      </c>
      <c r="V202" s="617">
        <f>IF(AND(P202="",U202=""),"",SUM(P202+U202))</f>
        <v>0</v>
      </c>
      <c r="W202" s="833"/>
      <c r="X202" s="825"/>
      <c r="Y202" s="115"/>
    </row>
    <row r="203" spans="3:25" ht="19.5" customHeight="1">
      <c r="C203" s="828"/>
      <c r="D203" s="831"/>
      <c r="E203" s="831"/>
      <c r="F203" s="831"/>
      <c r="G203" s="834"/>
      <c r="H203" s="837"/>
      <c r="I203" s="596"/>
      <c r="J203" s="675"/>
      <c r="K203" s="597"/>
      <c r="L203" s="598"/>
      <c r="M203" s="598"/>
      <c r="N203" s="599" t="str">
        <f>IF(I203="","",(SUM(L203:M203)))</f>
        <v/>
      </c>
      <c r="O203" s="600"/>
      <c r="P203" s="601" t="str">
        <f t="shared" ref="P203:P206" si="38">IF(O203="","",(N203*O203))</f>
        <v/>
      </c>
      <c r="Q203" s="840"/>
      <c r="R203" s="843"/>
      <c r="S203" s="843"/>
      <c r="T203" s="846"/>
      <c r="U203" s="843"/>
      <c r="V203" s="843"/>
      <c r="W203" s="831"/>
      <c r="X203" s="823"/>
      <c r="Y203" s="115"/>
    </row>
    <row r="204" spans="3:25" ht="19.5" customHeight="1">
      <c r="C204" s="829"/>
      <c r="D204" s="832"/>
      <c r="E204" s="832"/>
      <c r="F204" s="832"/>
      <c r="G204" s="835"/>
      <c r="H204" s="838"/>
      <c r="I204" s="602"/>
      <c r="J204" s="676"/>
      <c r="K204" s="603"/>
      <c r="L204" s="604"/>
      <c r="M204" s="604"/>
      <c r="N204" s="605" t="str">
        <f>IF(I204="","",(SUM(L204:M204)))</f>
        <v/>
      </c>
      <c r="O204" s="606"/>
      <c r="P204" s="607" t="str">
        <f t="shared" si="38"/>
        <v/>
      </c>
      <c r="Q204" s="841"/>
      <c r="R204" s="844"/>
      <c r="S204" s="844"/>
      <c r="T204" s="847"/>
      <c r="U204" s="844"/>
      <c r="V204" s="844"/>
      <c r="W204" s="832"/>
      <c r="X204" s="824"/>
      <c r="Y204" s="115"/>
    </row>
    <row r="205" spans="3:25" ht="19.5" customHeight="1">
      <c r="C205" s="829"/>
      <c r="D205" s="832"/>
      <c r="E205" s="832"/>
      <c r="F205" s="832"/>
      <c r="G205" s="835"/>
      <c r="H205" s="838"/>
      <c r="I205" s="602"/>
      <c r="J205" s="676"/>
      <c r="K205" s="603"/>
      <c r="L205" s="604"/>
      <c r="M205" s="604"/>
      <c r="N205" s="605" t="str">
        <f>IF(I205="","",(SUM(L205:M205)))</f>
        <v/>
      </c>
      <c r="O205" s="606"/>
      <c r="P205" s="607" t="str">
        <f t="shared" si="38"/>
        <v/>
      </c>
      <c r="Q205" s="841"/>
      <c r="R205" s="844"/>
      <c r="S205" s="844"/>
      <c r="T205" s="847"/>
      <c r="U205" s="844"/>
      <c r="V205" s="844"/>
      <c r="W205" s="832"/>
      <c r="X205" s="824"/>
      <c r="Y205" s="115"/>
    </row>
    <row r="206" spans="3:25" ht="19.5" customHeight="1">
      <c r="C206" s="829"/>
      <c r="D206" s="832"/>
      <c r="E206" s="832"/>
      <c r="F206" s="832"/>
      <c r="G206" s="835"/>
      <c r="H206" s="838"/>
      <c r="I206" s="602"/>
      <c r="J206" s="676"/>
      <c r="K206" s="603"/>
      <c r="L206" s="604"/>
      <c r="M206" s="604"/>
      <c r="N206" s="605" t="str">
        <f>IF(I206="","",(SUM(L206:M206)))</f>
        <v/>
      </c>
      <c r="O206" s="606"/>
      <c r="P206" s="607" t="str">
        <f t="shared" si="38"/>
        <v/>
      </c>
      <c r="Q206" s="842"/>
      <c r="R206" s="845"/>
      <c r="S206" s="845"/>
      <c r="T206" s="848"/>
      <c r="U206" s="845"/>
      <c r="V206" s="845"/>
      <c r="W206" s="832"/>
      <c r="X206" s="824"/>
      <c r="Y206" s="115"/>
    </row>
    <row r="207" spans="3:25" ht="19.5" customHeight="1">
      <c r="C207" s="830"/>
      <c r="D207" s="833"/>
      <c r="E207" s="833"/>
      <c r="F207" s="833"/>
      <c r="G207" s="836"/>
      <c r="H207" s="839"/>
      <c r="I207" s="608"/>
      <c r="J207" s="609"/>
      <c r="K207" s="610"/>
      <c r="L207" s="611"/>
      <c r="M207" s="611"/>
      <c r="N207" s="612"/>
      <c r="O207" s="613"/>
      <c r="P207" s="614">
        <f>SUM(P203:P206)</f>
        <v>0</v>
      </c>
      <c r="Q207" s="615">
        <f>IF(G203="",0,IF(G203=1,"1,500",IF(G203=2,"1,300",IF(G203=3,"1,100","850"))))</f>
        <v>0</v>
      </c>
      <c r="R207" s="616"/>
      <c r="S207" s="617">
        <f>IF(G203="",0,IF(G203=1,"14,000",IF(G203=2,"12,400",IF(G203=3,"10,300",IF(G203=4,"8,200",)))))</f>
        <v>0</v>
      </c>
      <c r="T207" s="618"/>
      <c r="U207" s="619">
        <f>IF(AND(R207="",T207=""),0,(SUM(Q207*R207+S207*T207)))</f>
        <v>0</v>
      </c>
      <c r="V207" s="617">
        <f>IF(AND(P207="",U207=""),"",SUM(P207+U207))</f>
        <v>0</v>
      </c>
      <c r="W207" s="833"/>
      <c r="X207" s="825"/>
      <c r="Y207" s="115"/>
    </row>
    <row r="208" spans="3:25" ht="19.5" customHeight="1">
      <c r="C208" s="828"/>
      <c r="D208" s="831"/>
      <c r="E208" s="831"/>
      <c r="F208" s="831"/>
      <c r="G208" s="834"/>
      <c r="H208" s="837"/>
      <c r="I208" s="596"/>
      <c r="J208" s="675"/>
      <c r="K208" s="597"/>
      <c r="L208" s="598"/>
      <c r="M208" s="598"/>
      <c r="N208" s="599" t="str">
        <f>IF(I208="","",(SUM(L208:M208)))</f>
        <v/>
      </c>
      <c r="O208" s="600"/>
      <c r="P208" s="601" t="str">
        <f t="shared" ref="P208:P211" si="39">IF(O208="","",(N208*O208))</f>
        <v/>
      </c>
      <c r="Q208" s="840"/>
      <c r="R208" s="843"/>
      <c r="S208" s="843"/>
      <c r="T208" s="846"/>
      <c r="U208" s="843"/>
      <c r="V208" s="843"/>
      <c r="W208" s="831"/>
      <c r="X208" s="823"/>
      <c r="Y208" s="115"/>
    </row>
    <row r="209" spans="3:25" ht="19.5" customHeight="1">
      <c r="C209" s="829"/>
      <c r="D209" s="832"/>
      <c r="E209" s="832"/>
      <c r="F209" s="832"/>
      <c r="G209" s="835"/>
      <c r="H209" s="838"/>
      <c r="I209" s="602"/>
      <c r="J209" s="676"/>
      <c r="K209" s="603"/>
      <c r="L209" s="604"/>
      <c r="M209" s="604"/>
      <c r="N209" s="605" t="str">
        <f>IF(I209="","",(SUM(L209:M209)))</f>
        <v/>
      </c>
      <c r="O209" s="606"/>
      <c r="P209" s="607" t="str">
        <f t="shared" si="39"/>
        <v/>
      </c>
      <c r="Q209" s="841"/>
      <c r="R209" s="844"/>
      <c r="S209" s="844"/>
      <c r="T209" s="847"/>
      <c r="U209" s="844"/>
      <c r="V209" s="844"/>
      <c r="W209" s="832"/>
      <c r="X209" s="824"/>
      <c r="Y209" s="115"/>
    </row>
    <row r="210" spans="3:25" ht="19.5" customHeight="1">
      <c r="C210" s="829"/>
      <c r="D210" s="832"/>
      <c r="E210" s="832"/>
      <c r="F210" s="832"/>
      <c r="G210" s="835"/>
      <c r="H210" s="838"/>
      <c r="I210" s="602"/>
      <c r="J210" s="676"/>
      <c r="K210" s="603"/>
      <c r="L210" s="604"/>
      <c r="M210" s="604"/>
      <c r="N210" s="605" t="str">
        <f>IF(I210="","",(SUM(L210:M210)))</f>
        <v/>
      </c>
      <c r="O210" s="606"/>
      <c r="P210" s="607" t="str">
        <f t="shared" si="39"/>
        <v/>
      </c>
      <c r="Q210" s="841"/>
      <c r="R210" s="844"/>
      <c r="S210" s="844"/>
      <c r="T210" s="847"/>
      <c r="U210" s="844"/>
      <c r="V210" s="844"/>
      <c r="W210" s="832"/>
      <c r="X210" s="824"/>
      <c r="Y210" s="115"/>
    </row>
    <row r="211" spans="3:25" ht="19.5" customHeight="1">
      <c r="C211" s="829"/>
      <c r="D211" s="832"/>
      <c r="E211" s="832"/>
      <c r="F211" s="832"/>
      <c r="G211" s="835"/>
      <c r="H211" s="838"/>
      <c r="I211" s="602"/>
      <c r="J211" s="676"/>
      <c r="K211" s="603"/>
      <c r="L211" s="604"/>
      <c r="M211" s="604"/>
      <c r="N211" s="605" t="str">
        <f>IF(I211="","",(SUM(L211:M211)))</f>
        <v/>
      </c>
      <c r="O211" s="606"/>
      <c r="P211" s="607" t="str">
        <f t="shared" si="39"/>
        <v/>
      </c>
      <c r="Q211" s="842"/>
      <c r="R211" s="845"/>
      <c r="S211" s="845"/>
      <c r="T211" s="848"/>
      <c r="U211" s="845"/>
      <c r="V211" s="845"/>
      <c r="W211" s="832"/>
      <c r="X211" s="824"/>
      <c r="Y211" s="115"/>
    </row>
    <row r="212" spans="3:25" ht="19.5" customHeight="1">
      <c r="C212" s="830"/>
      <c r="D212" s="833"/>
      <c r="E212" s="833"/>
      <c r="F212" s="833"/>
      <c r="G212" s="836"/>
      <c r="H212" s="839"/>
      <c r="I212" s="608"/>
      <c r="J212" s="609"/>
      <c r="K212" s="610"/>
      <c r="L212" s="611"/>
      <c r="M212" s="611"/>
      <c r="N212" s="612"/>
      <c r="O212" s="613"/>
      <c r="P212" s="614">
        <f>SUM(P208:P211)</f>
        <v>0</v>
      </c>
      <c r="Q212" s="615">
        <f>IF(G208="",0,IF(G208=1,"1,500",IF(G208=2,"1,300",IF(G208=3,"1,100","850"))))</f>
        <v>0</v>
      </c>
      <c r="R212" s="616"/>
      <c r="S212" s="617">
        <f>IF(G208="",0,IF(G208=1,"14,000",IF(G208=2,"12,400",IF(G208=3,"10,300",IF(G208=4,"8,200",)))))</f>
        <v>0</v>
      </c>
      <c r="T212" s="618"/>
      <c r="U212" s="619">
        <f>IF(AND(R212="",T212=""),0,(SUM(Q212*R212+S212*T212)))</f>
        <v>0</v>
      </c>
      <c r="V212" s="617">
        <f>IF(AND(P212="",U212=""),"",SUM(P212+U212))</f>
        <v>0</v>
      </c>
      <c r="W212" s="833"/>
      <c r="X212" s="825"/>
      <c r="Y212" s="115"/>
    </row>
    <row r="213" spans="3:25" ht="19.5" customHeight="1">
      <c r="C213" s="828"/>
      <c r="D213" s="831"/>
      <c r="E213" s="831"/>
      <c r="F213" s="831"/>
      <c r="G213" s="834"/>
      <c r="H213" s="837"/>
      <c r="I213" s="596"/>
      <c r="J213" s="675"/>
      <c r="K213" s="597"/>
      <c r="L213" s="598"/>
      <c r="M213" s="598"/>
      <c r="N213" s="599" t="str">
        <f>IF(I213="","",(SUM(L213:M213)))</f>
        <v/>
      </c>
      <c r="O213" s="600"/>
      <c r="P213" s="601" t="str">
        <f t="shared" ref="P213:P216" si="40">IF(O213="","",(N213*O213))</f>
        <v/>
      </c>
      <c r="Q213" s="840"/>
      <c r="R213" s="843"/>
      <c r="S213" s="843"/>
      <c r="T213" s="846"/>
      <c r="U213" s="843"/>
      <c r="V213" s="843"/>
      <c r="W213" s="831"/>
      <c r="X213" s="823"/>
      <c r="Y213" s="115"/>
    </row>
    <row r="214" spans="3:25" ht="19.5" customHeight="1">
      <c r="C214" s="829"/>
      <c r="D214" s="832"/>
      <c r="E214" s="832"/>
      <c r="F214" s="832"/>
      <c r="G214" s="835"/>
      <c r="H214" s="838"/>
      <c r="I214" s="602"/>
      <c r="J214" s="676"/>
      <c r="K214" s="603"/>
      <c r="L214" s="604"/>
      <c r="M214" s="604"/>
      <c r="N214" s="605" t="str">
        <f>IF(I214="","",(SUM(L214:M214)))</f>
        <v/>
      </c>
      <c r="O214" s="606"/>
      <c r="P214" s="607" t="str">
        <f t="shared" si="40"/>
        <v/>
      </c>
      <c r="Q214" s="841"/>
      <c r="R214" s="844"/>
      <c r="S214" s="844"/>
      <c r="T214" s="847"/>
      <c r="U214" s="844"/>
      <c r="V214" s="844"/>
      <c r="W214" s="832"/>
      <c r="X214" s="824"/>
      <c r="Y214" s="115"/>
    </row>
    <row r="215" spans="3:25" ht="19.5" customHeight="1">
      <c r="C215" s="829"/>
      <c r="D215" s="832"/>
      <c r="E215" s="832"/>
      <c r="F215" s="832"/>
      <c r="G215" s="835"/>
      <c r="H215" s="838"/>
      <c r="I215" s="602"/>
      <c r="J215" s="676"/>
      <c r="K215" s="603"/>
      <c r="L215" s="604"/>
      <c r="M215" s="604"/>
      <c r="N215" s="605" t="str">
        <f>IF(I215="","",(SUM(L215:M215)))</f>
        <v/>
      </c>
      <c r="O215" s="606"/>
      <c r="P215" s="607" t="str">
        <f t="shared" si="40"/>
        <v/>
      </c>
      <c r="Q215" s="841"/>
      <c r="R215" s="844"/>
      <c r="S215" s="844"/>
      <c r="T215" s="847"/>
      <c r="U215" s="844"/>
      <c r="V215" s="844"/>
      <c r="W215" s="832"/>
      <c r="X215" s="824"/>
      <c r="Y215" s="115"/>
    </row>
    <row r="216" spans="3:25" ht="19.5" customHeight="1">
      <c r="C216" s="829"/>
      <c r="D216" s="832"/>
      <c r="E216" s="832"/>
      <c r="F216" s="832"/>
      <c r="G216" s="835"/>
      <c r="H216" s="838"/>
      <c r="I216" s="602"/>
      <c r="J216" s="676"/>
      <c r="K216" s="603"/>
      <c r="L216" s="604"/>
      <c r="M216" s="604"/>
      <c r="N216" s="605" t="str">
        <f>IF(I216="","",(SUM(L216:M216)))</f>
        <v/>
      </c>
      <c r="O216" s="606"/>
      <c r="P216" s="607" t="str">
        <f t="shared" si="40"/>
        <v/>
      </c>
      <c r="Q216" s="842"/>
      <c r="R216" s="845"/>
      <c r="S216" s="845"/>
      <c r="T216" s="848"/>
      <c r="U216" s="845"/>
      <c r="V216" s="845"/>
      <c r="W216" s="832"/>
      <c r="X216" s="824"/>
      <c r="Y216" s="115"/>
    </row>
    <row r="217" spans="3:25" ht="19.5" customHeight="1">
      <c r="C217" s="830"/>
      <c r="D217" s="833"/>
      <c r="E217" s="833"/>
      <c r="F217" s="833"/>
      <c r="G217" s="836"/>
      <c r="H217" s="839"/>
      <c r="I217" s="608"/>
      <c r="J217" s="609"/>
      <c r="K217" s="610"/>
      <c r="L217" s="611"/>
      <c r="M217" s="611"/>
      <c r="N217" s="612"/>
      <c r="O217" s="613"/>
      <c r="P217" s="614">
        <f>SUM(P213:P216)</f>
        <v>0</v>
      </c>
      <c r="Q217" s="615">
        <f>IF(G213="",0,IF(G213=1,"1,500",IF(G213=2,"1,300",IF(G213=3,"1,100","850"))))</f>
        <v>0</v>
      </c>
      <c r="R217" s="616"/>
      <c r="S217" s="617">
        <f>IF(G213="",0,IF(G213=1,"14,000",IF(G213=2,"12,400",IF(G213=3,"10,300",IF(G213=4,"8,200",)))))</f>
        <v>0</v>
      </c>
      <c r="T217" s="618"/>
      <c r="U217" s="619">
        <f>IF(AND(R217="",T217=""),0,(SUM(Q217*R217+S217*T217)))</f>
        <v>0</v>
      </c>
      <c r="V217" s="617">
        <f>IF(AND(P217="",U217=""),"",SUM(P217+U217))</f>
        <v>0</v>
      </c>
      <c r="W217" s="833"/>
      <c r="X217" s="825"/>
      <c r="Y217" s="115"/>
    </row>
    <row r="218" spans="3:25" ht="19.5" customHeight="1">
      <c r="C218" s="828"/>
      <c r="D218" s="831"/>
      <c r="E218" s="831"/>
      <c r="F218" s="831"/>
      <c r="G218" s="834"/>
      <c r="H218" s="837"/>
      <c r="I218" s="596"/>
      <c r="J218" s="675"/>
      <c r="K218" s="597"/>
      <c r="L218" s="598"/>
      <c r="M218" s="598"/>
      <c r="N218" s="599" t="str">
        <f>IF(I218="","",(SUM(L218:M218)))</f>
        <v/>
      </c>
      <c r="O218" s="600"/>
      <c r="P218" s="601" t="str">
        <f t="shared" ref="P218:P221" si="41">IF(O218="","",(N218*O218))</f>
        <v/>
      </c>
      <c r="Q218" s="840"/>
      <c r="R218" s="843"/>
      <c r="S218" s="843"/>
      <c r="T218" s="846"/>
      <c r="U218" s="843"/>
      <c r="V218" s="843"/>
      <c r="W218" s="831"/>
      <c r="X218" s="823"/>
      <c r="Y218" s="115"/>
    </row>
    <row r="219" spans="3:25" ht="19.5" customHeight="1">
      <c r="C219" s="829"/>
      <c r="D219" s="832"/>
      <c r="E219" s="832"/>
      <c r="F219" s="832"/>
      <c r="G219" s="835"/>
      <c r="H219" s="838"/>
      <c r="I219" s="602"/>
      <c r="J219" s="676"/>
      <c r="K219" s="603"/>
      <c r="L219" s="604"/>
      <c r="M219" s="604"/>
      <c r="N219" s="605" t="str">
        <f>IF(I219="","",(SUM(L219:M219)))</f>
        <v/>
      </c>
      <c r="O219" s="606"/>
      <c r="P219" s="607" t="str">
        <f t="shared" si="41"/>
        <v/>
      </c>
      <c r="Q219" s="841"/>
      <c r="R219" s="844"/>
      <c r="S219" s="844"/>
      <c r="T219" s="847"/>
      <c r="U219" s="844"/>
      <c r="V219" s="844"/>
      <c r="W219" s="832"/>
      <c r="X219" s="824"/>
      <c r="Y219" s="115"/>
    </row>
    <row r="220" spans="3:25" ht="19.5" customHeight="1">
      <c r="C220" s="829"/>
      <c r="D220" s="832"/>
      <c r="E220" s="832"/>
      <c r="F220" s="832"/>
      <c r="G220" s="835"/>
      <c r="H220" s="838"/>
      <c r="I220" s="602"/>
      <c r="J220" s="676"/>
      <c r="K220" s="603"/>
      <c r="L220" s="604"/>
      <c r="M220" s="604"/>
      <c r="N220" s="605" t="str">
        <f>IF(I220="","",(SUM(L220:M220)))</f>
        <v/>
      </c>
      <c r="O220" s="606"/>
      <c r="P220" s="607" t="str">
        <f t="shared" si="41"/>
        <v/>
      </c>
      <c r="Q220" s="841"/>
      <c r="R220" s="844"/>
      <c r="S220" s="844"/>
      <c r="T220" s="847"/>
      <c r="U220" s="844"/>
      <c r="V220" s="844"/>
      <c r="W220" s="832"/>
      <c r="X220" s="824"/>
      <c r="Y220" s="115"/>
    </row>
    <row r="221" spans="3:25" ht="19.5" customHeight="1">
      <c r="C221" s="829"/>
      <c r="D221" s="832"/>
      <c r="E221" s="832"/>
      <c r="F221" s="832"/>
      <c r="G221" s="835"/>
      <c r="H221" s="838"/>
      <c r="I221" s="602"/>
      <c r="J221" s="676"/>
      <c r="K221" s="603"/>
      <c r="L221" s="604"/>
      <c r="M221" s="604"/>
      <c r="N221" s="605" t="str">
        <f>IF(I221="","",(SUM(L221:M221)))</f>
        <v/>
      </c>
      <c r="O221" s="606"/>
      <c r="P221" s="607" t="str">
        <f t="shared" si="41"/>
        <v/>
      </c>
      <c r="Q221" s="842"/>
      <c r="R221" s="845"/>
      <c r="S221" s="845"/>
      <c r="T221" s="848"/>
      <c r="U221" s="845"/>
      <c r="V221" s="845"/>
      <c r="W221" s="832"/>
      <c r="X221" s="824"/>
      <c r="Y221" s="115"/>
    </row>
    <row r="222" spans="3:25" ht="19.5" customHeight="1">
      <c r="C222" s="830"/>
      <c r="D222" s="833"/>
      <c r="E222" s="833"/>
      <c r="F222" s="833"/>
      <c r="G222" s="836"/>
      <c r="H222" s="839"/>
      <c r="I222" s="608"/>
      <c r="J222" s="609"/>
      <c r="K222" s="610"/>
      <c r="L222" s="611"/>
      <c r="M222" s="611"/>
      <c r="N222" s="612"/>
      <c r="O222" s="613"/>
      <c r="P222" s="614">
        <f>SUM(P218:P221)</f>
        <v>0</v>
      </c>
      <c r="Q222" s="615">
        <f>IF(G218="",0,IF(G218=1,"1,500",IF(G218=2,"1,300",IF(G218=3,"1,100","850"))))</f>
        <v>0</v>
      </c>
      <c r="R222" s="616"/>
      <c r="S222" s="617">
        <f>IF(G218="",0,IF(G218=1,"14,000",IF(G218=2,"12,400",IF(G218=3,"10,300",IF(G218=4,"8,200",)))))</f>
        <v>0</v>
      </c>
      <c r="T222" s="618"/>
      <c r="U222" s="619">
        <f>IF(AND(R222="",T222=""),0,(SUM(Q222*R222+S222*T222)))</f>
        <v>0</v>
      </c>
      <c r="V222" s="617">
        <f>IF(AND(P222="",U222=""),"",SUM(P222+U222))</f>
        <v>0</v>
      </c>
      <c r="W222" s="833"/>
      <c r="X222" s="825"/>
      <c r="Y222" s="115"/>
    </row>
    <row r="223" spans="3:25" ht="19.5" customHeight="1">
      <c r="C223" s="828"/>
      <c r="D223" s="831"/>
      <c r="E223" s="831"/>
      <c r="F223" s="831"/>
      <c r="G223" s="834"/>
      <c r="H223" s="837"/>
      <c r="I223" s="596"/>
      <c r="J223" s="675"/>
      <c r="K223" s="597"/>
      <c r="L223" s="598"/>
      <c r="M223" s="598"/>
      <c r="N223" s="599" t="str">
        <f>IF(I223="","",(SUM(L223:M223)))</f>
        <v/>
      </c>
      <c r="O223" s="600"/>
      <c r="P223" s="601" t="str">
        <f t="shared" ref="P223:P231" si="42">IF(O223="","",(N223*O223))</f>
        <v/>
      </c>
      <c r="Q223" s="840"/>
      <c r="R223" s="843"/>
      <c r="S223" s="843"/>
      <c r="T223" s="846"/>
      <c r="U223" s="843"/>
      <c r="V223" s="843"/>
      <c r="W223" s="831"/>
      <c r="X223" s="823"/>
      <c r="Y223" s="115"/>
    </row>
    <row r="224" spans="3:25" ht="19.5" customHeight="1">
      <c r="C224" s="829"/>
      <c r="D224" s="832"/>
      <c r="E224" s="832"/>
      <c r="F224" s="832"/>
      <c r="G224" s="835"/>
      <c r="H224" s="838"/>
      <c r="I224" s="602"/>
      <c r="J224" s="676"/>
      <c r="K224" s="603"/>
      <c r="L224" s="604"/>
      <c r="M224" s="604"/>
      <c r="N224" s="605" t="str">
        <f>IF(I224="","",(SUM(L224:M224)))</f>
        <v/>
      </c>
      <c r="O224" s="606"/>
      <c r="P224" s="607" t="str">
        <f t="shared" si="42"/>
        <v/>
      </c>
      <c r="Q224" s="841"/>
      <c r="R224" s="844"/>
      <c r="S224" s="844"/>
      <c r="T224" s="847"/>
      <c r="U224" s="844"/>
      <c r="V224" s="844"/>
      <c r="W224" s="832"/>
      <c r="X224" s="824"/>
      <c r="Y224" s="115"/>
    </row>
    <row r="225" spans="3:25" ht="19.5" customHeight="1">
      <c r="C225" s="829"/>
      <c r="D225" s="832"/>
      <c r="E225" s="832"/>
      <c r="F225" s="832"/>
      <c r="G225" s="835"/>
      <c r="H225" s="838"/>
      <c r="I225" s="602"/>
      <c r="J225" s="676"/>
      <c r="K225" s="603"/>
      <c r="L225" s="604"/>
      <c r="M225" s="604"/>
      <c r="N225" s="605" t="str">
        <f>IF(I225="","",(SUM(L225:M225)))</f>
        <v/>
      </c>
      <c r="O225" s="606"/>
      <c r="P225" s="607" t="str">
        <f t="shared" si="42"/>
        <v/>
      </c>
      <c r="Q225" s="841"/>
      <c r="R225" s="844"/>
      <c r="S225" s="844"/>
      <c r="T225" s="847"/>
      <c r="U225" s="844"/>
      <c r="V225" s="844"/>
      <c r="W225" s="832"/>
      <c r="X225" s="824"/>
      <c r="Y225" s="115"/>
    </row>
    <row r="226" spans="3:25" ht="19.5" customHeight="1">
      <c r="C226" s="829"/>
      <c r="D226" s="832"/>
      <c r="E226" s="832"/>
      <c r="F226" s="832"/>
      <c r="G226" s="835"/>
      <c r="H226" s="838"/>
      <c r="I226" s="602"/>
      <c r="J226" s="676"/>
      <c r="K226" s="603"/>
      <c r="L226" s="604"/>
      <c r="M226" s="604"/>
      <c r="N226" s="605" t="str">
        <f>IF(I226="","",(SUM(L226:M226)))</f>
        <v/>
      </c>
      <c r="O226" s="606"/>
      <c r="P226" s="607" t="str">
        <f t="shared" si="42"/>
        <v/>
      </c>
      <c r="Q226" s="842"/>
      <c r="R226" s="845"/>
      <c r="S226" s="845"/>
      <c r="T226" s="848"/>
      <c r="U226" s="845"/>
      <c r="V226" s="845"/>
      <c r="W226" s="832"/>
      <c r="X226" s="824"/>
      <c r="Y226" s="115"/>
    </row>
    <row r="227" spans="3:25" ht="19.5" customHeight="1">
      <c r="C227" s="830"/>
      <c r="D227" s="833"/>
      <c r="E227" s="833"/>
      <c r="F227" s="833"/>
      <c r="G227" s="836"/>
      <c r="H227" s="839"/>
      <c r="I227" s="608"/>
      <c r="J227" s="609"/>
      <c r="K227" s="610"/>
      <c r="L227" s="611"/>
      <c r="M227" s="611"/>
      <c r="N227" s="612"/>
      <c r="O227" s="613"/>
      <c r="P227" s="614">
        <f>SUM(P223:P226)</f>
        <v>0</v>
      </c>
      <c r="Q227" s="615">
        <f>IF(G223="",0,IF(G223=1,"1,500",IF(G223=2,"1,300",IF(G223=3,"1,100","850"))))</f>
        <v>0</v>
      </c>
      <c r="R227" s="616"/>
      <c r="S227" s="617">
        <f>IF(G223="",0,IF(G223=1,"14,000",IF(G223=2,"12,400",IF(G223=3,"10,300",IF(G223=4,"8,200",)))))</f>
        <v>0</v>
      </c>
      <c r="T227" s="618"/>
      <c r="U227" s="619">
        <f>IF(AND(R227="",T227=""),0,(SUM(Q227*R227+S227*T227)))</f>
        <v>0</v>
      </c>
      <c r="V227" s="617">
        <f>IF(AND(P227="",U227=""),"",SUM(P227+U227))</f>
        <v>0</v>
      </c>
      <c r="W227" s="833"/>
      <c r="X227" s="825"/>
      <c r="Y227" s="115"/>
    </row>
    <row r="228" spans="3:25" ht="19.5" customHeight="1">
      <c r="C228" s="828"/>
      <c r="D228" s="831"/>
      <c r="E228" s="831"/>
      <c r="F228" s="831"/>
      <c r="G228" s="834"/>
      <c r="H228" s="837"/>
      <c r="I228" s="596"/>
      <c r="J228" s="675"/>
      <c r="K228" s="597"/>
      <c r="L228" s="598"/>
      <c r="M228" s="598"/>
      <c r="N228" s="599" t="str">
        <f>IF(I228="","",(SUM(L228:M228)))</f>
        <v/>
      </c>
      <c r="O228" s="600"/>
      <c r="P228" s="601" t="str">
        <f t="shared" si="42"/>
        <v/>
      </c>
      <c r="Q228" s="840"/>
      <c r="R228" s="843"/>
      <c r="S228" s="843"/>
      <c r="T228" s="846"/>
      <c r="U228" s="843"/>
      <c r="V228" s="843"/>
      <c r="W228" s="831"/>
      <c r="X228" s="823"/>
      <c r="Y228" s="115"/>
    </row>
    <row r="229" spans="3:25" ht="19.5" customHeight="1">
      <c r="C229" s="829"/>
      <c r="D229" s="832"/>
      <c r="E229" s="832"/>
      <c r="F229" s="832"/>
      <c r="G229" s="835"/>
      <c r="H229" s="838"/>
      <c r="I229" s="602"/>
      <c r="J229" s="676"/>
      <c r="K229" s="603"/>
      <c r="L229" s="604"/>
      <c r="M229" s="604"/>
      <c r="N229" s="605" t="str">
        <f>IF(I229="","",(SUM(L229:M229)))</f>
        <v/>
      </c>
      <c r="O229" s="606"/>
      <c r="P229" s="607" t="str">
        <f t="shared" si="42"/>
        <v/>
      </c>
      <c r="Q229" s="841"/>
      <c r="R229" s="844"/>
      <c r="S229" s="844"/>
      <c r="T229" s="847"/>
      <c r="U229" s="844"/>
      <c r="V229" s="844"/>
      <c r="W229" s="832"/>
      <c r="X229" s="824"/>
      <c r="Y229" s="115"/>
    </row>
    <row r="230" spans="3:25" ht="19.5" customHeight="1">
      <c r="C230" s="829"/>
      <c r="D230" s="832"/>
      <c r="E230" s="832"/>
      <c r="F230" s="832"/>
      <c r="G230" s="835"/>
      <c r="H230" s="838"/>
      <c r="I230" s="602"/>
      <c r="J230" s="676"/>
      <c r="K230" s="603"/>
      <c r="L230" s="604"/>
      <c r="M230" s="604"/>
      <c r="N230" s="605" t="str">
        <f>IF(I230="","",(SUM(L230:M230)))</f>
        <v/>
      </c>
      <c r="O230" s="606"/>
      <c r="P230" s="607" t="str">
        <f t="shared" si="42"/>
        <v/>
      </c>
      <c r="Q230" s="841"/>
      <c r="R230" s="844"/>
      <c r="S230" s="844"/>
      <c r="T230" s="847"/>
      <c r="U230" s="844"/>
      <c r="V230" s="844"/>
      <c r="W230" s="832"/>
      <c r="X230" s="824"/>
      <c r="Y230" s="115"/>
    </row>
    <row r="231" spans="3:25" ht="19.5" customHeight="1">
      <c r="C231" s="829"/>
      <c r="D231" s="832"/>
      <c r="E231" s="832"/>
      <c r="F231" s="832"/>
      <c r="G231" s="835"/>
      <c r="H231" s="838"/>
      <c r="I231" s="602"/>
      <c r="J231" s="676"/>
      <c r="K231" s="603"/>
      <c r="L231" s="604"/>
      <c r="M231" s="604"/>
      <c r="N231" s="605" t="str">
        <f>IF(I231="","",(SUM(L231:M231)))</f>
        <v/>
      </c>
      <c r="O231" s="606"/>
      <c r="P231" s="607" t="str">
        <f t="shared" si="42"/>
        <v/>
      </c>
      <c r="Q231" s="842"/>
      <c r="R231" s="845"/>
      <c r="S231" s="845"/>
      <c r="T231" s="848"/>
      <c r="U231" s="845"/>
      <c r="V231" s="845"/>
      <c r="W231" s="832"/>
      <c r="X231" s="824"/>
      <c r="Y231" s="115"/>
    </row>
    <row r="232" spans="3:25" ht="19.5" customHeight="1">
      <c r="C232" s="830"/>
      <c r="D232" s="833"/>
      <c r="E232" s="833"/>
      <c r="F232" s="833"/>
      <c r="G232" s="836"/>
      <c r="H232" s="839"/>
      <c r="I232" s="608"/>
      <c r="J232" s="609"/>
      <c r="K232" s="503"/>
      <c r="L232" s="611"/>
      <c r="M232" s="611"/>
      <c r="N232" s="612"/>
      <c r="O232" s="613"/>
      <c r="P232" s="614">
        <f>SUM(P228:P231)</f>
        <v>0</v>
      </c>
      <c r="Q232" s="504">
        <f>IF(G228="",0,IF(G228=1,"1,500",IF(G228=2,"1,300",IF(G228=3,"1,100","850"))))</f>
        <v>0</v>
      </c>
      <c r="R232" s="616"/>
      <c r="S232" s="617">
        <f>IF(G228="",0,IF(G228=1,"14,000",IF(G228=2,"12,400",IF(G228=3,"10,300",IF(G228=4,"8,200",)))))</f>
        <v>0</v>
      </c>
      <c r="T232" s="618"/>
      <c r="U232" s="619">
        <f>IF(AND(R232="",T232=""),0,(SUM(Q232*R232+S232*T232)))</f>
        <v>0</v>
      </c>
      <c r="V232" s="619">
        <f>IF(AND(P232="",U232=""),"",SUM(P232+U232))</f>
        <v>0</v>
      </c>
      <c r="W232" s="833"/>
      <c r="X232" s="825"/>
      <c r="Y232" s="115"/>
    </row>
    <row r="233" spans="3:25" ht="22.5" customHeight="1">
      <c r="S233" s="116"/>
      <c r="T233" s="826" t="s">
        <v>303</v>
      </c>
      <c r="U233" s="827"/>
      <c r="V233" s="117">
        <f>SUM(V123:V232)</f>
        <v>0</v>
      </c>
      <c r="W233" s="118"/>
      <c r="X233" s="118"/>
      <c r="Y233" s="119"/>
    </row>
    <row r="234" spans="3:25" ht="20.25" customHeight="1">
      <c r="T234" s="826" t="s">
        <v>304</v>
      </c>
      <c r="U234" s="827"/>
      <c r="V234" s="117">
        <f>SUM(V123:V232)/1.1</f>
        <v>0</v>
      </c>
      <c r="W234" s="118"/>
      <c r="X234" s="118"/>
      <c r="Y234" s="119"/>
    </row>
    <row r="235" spans="3:25" ht="19.5" customHeight="1">
      <c r="T235" s="54"/>
      <c r="U235" s="54"/>
      <c r="V235" s="119"/>
      <c r="W235" s="66"/>
      <c r="X235" s="66"/>
      <c r="Y235" s="119"/>
    </row>
    <row r="236" spans="3:25" ht="19.5" customHeight="1">
      <c r="C236" s="43" t="s">
        <v>306</v>
      </c>
      <c r="W236" s="1"/>
      <c r="X236" s="1" t="s">
        <v>224</v>
      </c>
    </row>
    <row r="237" spans="3:25" ht="23.25" customHeight="1">
      <c r="C237" s="869" t="s">
        <v>273</v>
      </c>
      <c r="D237" s="846"/>
      <c r="E237" s="869" t="s">
        <v>275</v>
      </c>
      <c r="F237" s="846"/>
      <c r="G237" s="846"/>
      <c r="H237" s="869" t="s">
        <v>278</v>
      </c>
      <c r="I237" s="871" t="s">
        <v>279</v>
      </c>
      <c r="J237" s="872"/>
      <c r="K237" s="499" t="s">
        <v>280</v>
      </c>
      <c r="L237" s="871" t="s">
        <v>281</v>
      </c>
      <c r="M237" s="875"/>
      <c r="N237" s="872"/>
      <c r="O237" s="500" t="s">
        <v>282</v>
      </c>
      <c r="P237" s="501" t="s">
        <v>307</v>
      </c>
      <c r="Q237" s="873"/>
      <c r="R237" s="846"/>
      <c r="S237" s="846"/>
      <c r="T237" s="846"/>
      <c r="U237" s="846"/>
      <c r="V237" s="332" t="s">
        <v>307</v>
      </c>
      <c r="W237" s="849" t="s">
        <v>288</v>
      </c>
      <c r="X237" s="876" t="s">
        <v>289</v>
      </c>
      <c r="Y237" s="54"/>
    </row>
    <row r="238" spans="3:25" ht="23.25" customHeight="1">
      <c r="C238" s="870"/>
      <c r="D238" s="851"/>
      <c r="E238" s="870"/>
      <c r="F238" s="851"/>
      <c r="G238" s="851"/>
      <c r="H238" s="870"/>
      <c r="I238" s="112" t="s">
        <v>290</v>
      </c>
      <c r="J238" s="462" t="s">
        <v>291</v>
      </c>
      <c r="K238" s="112" t="s">
        <v>292</v>
      </c>
      <c r="L238" s="112" t="s">
        <v>293</v>
      </c>
      <c r="M238" s="112" t="s">
        <v>294</v>
      </c>
      <c r="N238" s="112" t="s">
        <v>295</v>
      </c>
      <c r="O238" s="112" t="s">
        <v>296</v>
      </c>
      <c r="P238" s="113" t="s">
        <v>297</v>
      </c>
      <c r="Q238" s="874"/>
      <c r="R238" s="851"/>
      <c r="S238" s="851"/>
      <c r="T238" s="851"/>
      <c r="U238" s="851"/>
      <c r="V238" s="462" t="s">
        <v>308</v>
      </c>
      <c r="W238" s="850"/>
      <c r="X238" s="876"/>
      <c r="Y238" s="54"/>
    </row>
    <row r="239" spans="3:25" ht="19.5" customHeight="1">
      <c r="C239" s="828"/>
      <c r="D239" s="856"/>
      <c r="E239" s="831"/>
      <c r="F239" s="856"/>
      <c r="G239" s="862"/>
      <c r="H239" s="865"/>
      <c r="I239" s="596"/>
      <c r="J239" s="675"/>
      <c r="K239" s="597"/>
      <c r="L239" s="598"/>
      <c r="M239" s="598"/>
      <c r="N239" s="599" t="str">
        <f>IF(I239="","",(SUM(L239:M239)))</f>
        <v/>
      </c>
      <c r="O239" s="600"/>
      <c r="P239" s="601" t="str">
        <f t="shared" ref="P239:P242" si="43">IF(O239="","",(N239*O239))</f>
        <v/>
      </c>
      <c r="Q239" s="840"/>
      <c r="R239" s="843"/>
      <c r="S239" s="843"/>
      <c r="T239" s="846"/>
      <c r="U239" s="843"/>
      <c r="V239" s="843"/>
      <c r="W239" s="831"/>
      <c r="X239" s="823"/>
      <c r="Y239" s="115"/>
    </row>
    <row r="240" spans="3:25" ht="19.5" customHeight="1">
      <c r="C240" s="829"/>
      <c r="D240" s="857"/>
      <c r="E240" s="832"/>
      <c r="F240" s="857"/>
      <c r="G240" s="863"/>
      <c r="H240" s="866"/>
      <c r="I240" s="602"/>
      <c r="J240" s="676"/>
      <c r="K240" s="603"/>
      <c r="L240" s="604"/>
      <c r="M240" s="604"/>
      <c r="N240" s="605" t="str">
        <f>IF(I240="","",(SUM(L240:M240)))</f>
        <v/>
      </c>
      <c r="O240" s="606"/>
      <c r="P240" s="607" t="str">
        <f t="shared" si="43"/>
        <v/>
      </c>
      <c r="Q240" s="841"/>
      <c r="R240" s="844"/>
      <c r="S240" s="844"/>
      <c r="T240" s="847"/>
      <c r="U240" s="844"/>
      <c r="V240" s="844"/>
      <c r="W240" s="832"/>
      <c r="X240" s="824"/>
      <c r="Y240" s="115"/>
    </row>
    <row r="241" spans="3:25" ht="19.5" customHeight="1">
      <c r="C241" s="829"/>
      <c r="D241" s="857"/>
      <c r="E241" s="832"/>
      <c r="F241" s="857"/>
      <c r="G241" s="863"/>
      <c r="H241" s="866"/>
      <c r="I241" s="602"/>
      <c r="J241" s="676"/>
      <c r="K241" s="603"/>
      <c r="L241" s="604"/>
      <c r="M241" s="604"/>
      <c r="N241" s="605" t="str">
        <f>IF(I241="","",(SUM(L241:M241)))</f>
        <v/>
      </c>
      <c r="O241" s="606"/>
      <c r="P241" s="607" t="str">
        <f t="shared" si="43"/>
        <v/>
      </c>
      <c r="Q241" s="841"/>
      <c r="R241" s="844"/>
      <c r="S241" s="844"/>
      <c r="T241" s="847"/>
      <c r="U241" s="844"/>
      <c r="V241" s="844"/>
      <c r="W241" s="832"/>
      <c r="X241" s="824"/>
      <c r="Y241" s="115"/>
    </row>
    <row r="242" spans="3:25" ht="19.5" customHeight="1">
      <c r="C242" s="829"/>
      <c r="D242" s="857"/>
      <c r="E242" s="832"/>
      <c r="F242" s="857"/>
      <c r="G242" s="863"/>
      <c r="H242" s="866"/>
      <c r="I242" s="602"/>
      <c r="J242" s="676"/>
      <c r="K242" s="603"/>
      <c r="L242" s="604"/>
      <c r="M242" s="604"/>
      <c r="N242" s="605" t="str">
        <f>IF(I242="","",(SUM(L242:M242)))</f>
        <v/>
      </c>
      <c r="O242" s="606"/>
      <c r="P242" s="607" t="str">
        <f t="shared" si="43"/>
        <v/>
      </c>
      <c r="Q242" s="841"/>
      <c r="R242" s="844"/>
      <c r="S242" s="844"/>
      <c r="T242" s="847"/>
      <c r="U242" s="844"/>
      <c r="V242" s="845"/>
      <c r="W242" s="832"/>
      <c r="X242" s="824"/>
      <c r="Y242" s="115"/>
    </row>
    <row r="243" spans="3:25" ht="19.5" customHeight="1">
      <c r="C243" s="830"/>
      <c r="D243" s="858"/>
      <c r="E243" s="833"/>
      <c r="F243" s="858"/>
      <c r="G243" s="864"/>
      <c r="H243" s="867"/>
      <c r="I243" s="608"/>
      <c r="J243" s="609"/>
      <c r="K243" s="610"/>
      <c r="L243" s="611"/>
      <c r="M243" s="611"/>
      <c r="N243" s="612"/>
      <c r="O243" s="120"/>
      <c r="P243" s="614">
        <f>SUM(P239:P242)</f>
        <v>0</v>
      </c>
      <c r="Q243" s="868"/>
      <c r="R243" s="852"/>
      <c r="S243" s="852"/>
      <c r="T243" s="851"/>
      <c r="U243" s="852"/>
      <c r="V243" s="617">
        <f>IF(P243="","",P243)</f>
        <v>0</v>
      </c>
      <c r="W243" s="833"/>
      <c r="X243" s="825"/>
      <c r="Y243" s="115"/>
    </row>
    <row r="244" spans="3:25" ht="19.5" customHeight="1">
      <c r="C244" s="828"/>
      <c r="D244" s="856"/>
      <c r="E244" s="831"/>
      <c r="F244" s="856"/>
      <c r="G244" s="862"/>
      <c r="H244" s="865"/>
      <c r="I244" s="596"/>
      <c r="J244" s="675"/>
      <c r="K244" s="597"/>
      <c r="L244" s="598"/>
      <c r="M244" s="598"/>
      <c r="N244" s="599" t="str">
        <f>IF(I244="","",(SUM(L244:M244)))</f>
        <v/>
      </c>
      <c r="O244" s="600"/>
      <c r="P244" s="601" t="str">
        <f t="shared" ref="P244:P247" si="44">IF(O244="","",(N244*O244))</f>
        <v/>
      </c>
      <c r="Q244" s="840"/>
      <c r="R244" s="843"/>
      <c r="S244" s="843"/>
      <c r="T244" s="846"/>
      <c r="U244" s="843"/>
      <c r="V244" s="843"/>
      <c r="W244" s="831"/>
      <c r="X244" s="823"/>
      <c r="Y244" s="115"/>
    </row>
    <row r="245" spans="3:25" ht="19.5" customHeight="1">
      <c r="C245" s="829"/>
      <c r="D245" s="857"/>
      <c r="E245" s="832"/>
      <c r="F245" s="857"/>
      <c r="G245" s="863"/>
      <c r="H245" s="866"/>
      <c r="I245" s="602"/>
      <c r="J245" s="676"/>
      <c r="K245" s="603"/>
      <c r="L245" s="604"/>
      <c r="M245" s="604"/>
      <c r="N245" s="605" t="str">
        <f>IF(I245="","",(SUM(L245:M245)))</f>
        <v/>
      </c>
      <c r="O245" s="606"/>
      <c r="P245" s="607" t="str">
        <f t="shared" si="44"/>
        <v/>
      </c>
      <c r="Q245" s="841"/>
      <c r="R245" s="844"/>
      <c r="S245" s="844"/>
      <c r="T245" s="847"/>
      <c r="U245" s="844"/>
      <c r="V245" s="844"/>
      <c r="W245" s="832"/>
      <c r="X245" s="824"/>
      <c r="Y245" s="115"/>
    </row>
    <row r="246" spans="3:25" ht="19.5" customHeight="1">
      <c r="C246" s="829"/>
      <c r="D246" s="857"/>
      <c r="E246" s="832"/>
      <c r="F246" s="857"/>
      <c r="G246" s="863"/>
      <c r="H246" s="866"/>
      <c r="I246" s="602"/>
      <c r="J246" s="676"/>
      <c r="K246" s="603"/>
      <c r="L246" s="604"/>
      <c r="M246" s="604"/>
      <c r="N246" s="605" t="str">
        <f>IF(I246="","",(SUM(L246:M246)))</f>
        <v/>
      </c>
      <c r="O246" s="606"/>
      <c r="P246" s="607" t="str">
        <f t="shared" si="44"/>
        <v/>
      </c>
      <c r="Q246" s="841"/>
      <c r="R246" s="844"/>
      <c r="S246" s="844"/>
      <c r="T246" s="847"/>
      <c r="U246" s="844"/>
      <c r="V246" s="844"/>
      <c r="W246" s="832"/>
      <c r="X246" s="824"/>
      <c r="Y246" s="115"/>
    </row>
    <row r="247" spans="3:25" ht="19.5" customHeight="1">
      <c r="C247" s="829"/>
      <c r="D247" s="857"/>
      <c r="E247" s="832"/>
      <c r="F247" s="857"/>
      <c r="G247" s="863"/>
      <c r="H247" s="866"/>
      <c r="I247" s="602"/>
      <c r="J247" s="676"/>
      <c r="K247" s="603"/>
      <c r="L247" s="604"/>
      <c r="M247" s="604"/>
      <c r="N247" s="605" t="str">
        <f>IF(I247="","",(SUM(L247:M247)))</f>
        <v/>
      </c>
      <c r="O247" s="606"/>
      <c r="P247" s="607" t="str">
        <f t="shared" si="44"/>
        <v/>
      </c>
      <c r="Q247" s="841"/>
      <c r="R247" s="844"/>
      <c r="S247" s="844"/>
      <c r="T247" s="847"/>
      <c r="U247" s="844"/>
      <c r="V247" s="845"/>
      <c r="W247" s="832"/>
      <c r="X247" s="824"/>
      <c r="Y247" s="115"/>
    </row>
    <row r="248" spans="3:25" ht="19.5" customHeight="1">
      <c r="C248" s="830"/>
      <c r="D248" s="858"/>
      <c r="E248" s="833"/>
      <c r="F248" s="858"/>
      <c r="G248" s="864"/>
      <c r="H248" s="867"/>
      <c r="I248" s="608"/>
      <c r="J248" s="609"/>
      <c r="K248" s="610"/>
      <c r="L248" s="611"/>
      <c r="M248" s="611"/>
      <c r="N248" s="612"/>
      <c r="O248" s="120"/>
      <c r="P248" s="614">
        <f>SUM(P244:P247)</f>
        <v>0</v>
      </c>
      <c r="Q248" s="868"/>
      <c r="R248" s="852"/>
      <c r="S248" s="852"/>
      <c r="T248" s="851"/>
      <c r="U248" s="852"/>
      <c r="V248" s="617">
        <f>IF(P248="","",P248)</f>
        <v>0</v>
      </c>
      <c r="W248" s="833"/>
      <c r="X248" s="825"/>
      <c r="Y248" s="115"/>
    </row>
    <row r="249" spans="3:25" ht="19.5" customHeight="1">
      <c r="C249" s="828"/>
      <c r="D249" s="856"/>
      <c r="E249" s="831"/>
      <c r="F249" s="856"/>
      <c r="G249" s="862"/>
      <c r="H249" s="865"/>
      <c r="I249" s="596"/>
      <c r="J249" s="675"/>
      <c r="K249" s="597"/>
      <c r="L249" s="598"/>
      <c r="M249" s="598"/>
      <c r="N249" s="599" t="str">
        <f>IF(I249="","",(SUM(L249:M249)))</f>
        <v/>
      </c>
      <c r="O249" s="600"/>
      <c r="P249" s="601" t="str">
        <f t="shared" ref="P249:P252" si="45">IF(O249="","",(N249*O249))</f>
        <v/>
      </c>
      <c r="Q249" s="840"/>
      <c r="R249" s="843"/>
      <c r="S249" s="843"/>
      <c r="T249" s="846"/>
      <c r="U249" s="843"/>
      <c r="V249" s="843"/>
      <c r="W249" s="831"/>
      <c r="X249" s="823"/>
      <c r="Y249" s="115"/>
    </row>
    <row r="250" spans="3:25" ht="19.5" customHeight="1">
      <c r="C250" s="829"/>
      <c r="D250" s="857"/>
      <c r="E250" s="832"/>
      <c r="F250" s="857"/>
      <c r="G250" s="863"/>
      <c r="H250" s="866"/>
      <c r="I250" s="602"/>
      <c r="J250" s="676"/>
      <c r="K250" s="603"/>
      <c r="L250" s="604"/>
      <c r="M250" s="604"/>
      <c r="N250" s="605" t="str">
        <f>IF(I250="","",(SUM(L250:M250)))</f>
        <v/>
      </c>
      <c r="O250" s="606"/>
      <c r="P250" s="607" t="str">
        <f t="shared" si="45"/>
        <v/>
      </c>
      <c r="Q250" s="841"/>
      <c r="R250" s="844"/>
      <c r="S250" s="844"/>
      <c r="T250" s="847"/>
      <c r="U250" s="844"/>
      <c r="V250" s="844"/>
      <c r="W250" s="832"/>
      <c r="X250" s="824"/>
      <c r="Y250" s="115"/>
    </row>
    <row r="251" spans="3:25" ht="19.5" customHeight="1">
      <c r="C251" s="829"/>
      <c r="D251" s="857"/>
      <c r="E251" s="832"/>
      <c r="F251" s="857"/>
      <c r="G251" s="863"/>
      <c r="H251" s="866"/>
      <c r="I251" s="602"/>
      <c r="J251" s="676"/>
      <c r="K251" s="603"/>
      <c r="L251" s="604"/>
      <c r="M251" s="604"/>
      <c r="N251" s="605" t="str">
        <f>IF(I251="","",(SUM(L251:M251)))</f>
        <v/>
      </c>
      <c r="O251" s="606"/>
      <c r="P251" s="607" t="str">
        <f t="shared" si="45"/>
        <v/>
      </c>
      <c r="Q251" s="841"/>
      <c r="R251" s="844"/>
      <c r="S251" s="844"/>
      <c r="T251" s="847"/>
      <c r="U251" s="844"/>
      <c r="V251" s="844"/>
      <c r="W251" s="832"/>
      <c r="X251" s="824"/>
      <c r="Y251" s="115"/>
    </row>
    <row r="252" spans="3:25" ht="19.5" customHeight="1">
      <c r="C252" s="829"/>
      <c r="D252" s="857"/>
      <c r="E252" s="832"/>
      <c r="F252" s="857"/>
      <c r="G252" s="863"/>
      <c r="H252" s="866"/>
      <c r="I252" s="602"/>
      <c r="J252" s="676"/>
      <c r="K252" s="603"/>
      <c r="L252" s="604"/>
      <c r="M252" s="604"/>
      <c r="N252" s="605" t="str">
        <f>IF(I252="","",(SUM(L252:M252)))</f>
        <v/>
      </c>
      <c r="O252" s="606"/>
      <c r="P252" s="607" t="str">
        <f t="shared" si="45"/>
        <v/>
      </c>
      <c r="Q252" s="841"/>
      <c r="R252" s="844"/>
      <c r="S252" s="844"/>
      <c r="T252" s="847"/>
      <c r="U252" s="844"/>
      <c r="V252" s="845"/>
      <c r="W252" s="832"/>
      <c r="X252" s="824"/>
      <c r="Y252" s="115"/>
    </row>
    <row r="253" spans="3:25" ht="19.5" customHeight="1">
      <c r="C253" s="830"/>
      <c r="D253" s="858"/>
      <c r="E253" s="833"/>
      <c r="F253" s="858"/>
      <c r="G253" s="864"/>
      <c r="H253" s="867"/>
      <c r="I253" s="608"/>
      <c r="J253" s="609"/>
      <c r="K253" s="610"/>
      <c r="L253" s="611"/>
      <c r="M253" s="611"/>
      <c r="N253" s="612"/>
      <c r="O253" s="120"/>
      <c r="P253" s="614">
        <f>SUM(P249:P252)</f>
        <v>0</v>
      </c>
      <c r="Q253" s="868"/>
      <c r="R253" s="852"/>
      <c r="S253" s="852"/>
      <c r="T253" s="851"/>
      <c r="U253" s="852"/>
      <c r="V253" s="617">
        <f>IF(P253="","",P253)</f>
        <v>0</v>
      </c>
      <c r="W253" s="833"/>
      <c r="X253" s="825"/>
      <c r="Y253" s="115"/>
    </row>
    <row r="254" spans="3:25" ht="19.5" customHeight="1">
      <c r="C254" s="828"/>
      <c r="D254" s="856"/>
      <c r="E254" s="831"/>
      <c r="F254" s="856"/>
      <c r="G254" s="862"/>
      <c r="H254" s="865"/>
      <c r="I254" s="596"/>
      <c r="J254" s="675"/>
      <c r="K254" s="597"/>
      <c r="L254" s="598"/>
      <c r="M254" s="598"/>
      <c r="N254" s="599" t="str">
        <f>IF(I254="","",(SUM(L254:M254)))</f>
        <v/>
      </c>
      <c r="O254" s="600"/>
      <c r="P254" s="601" t="str">
        <f t="shared" ref="P254:P257" si="46">IF(O254="","",(N254*O254))</f>
        <v/>
      </c>
      <c r="Q254" s="840"/>
      <c r="R254" s="843"/>
      <c r="S254" s="843"/>
      <c r="T254" s="846"/>
      <c r="U254" s="843"/>
      <c r="V254" s="843"/>
      <c r="W254" s="831"/>
      <c r="X254" s="823"/>
      <c r="Y254" s="115"/>
    </row>
    <row r="255" spans="3:25" ht="19.5" customHeight="1">
      <c r="C255" s="829"/>
      <c r="D255" s="857"/>
      <c r="E255" s="832"/>
      <c r="F255" s="857"/>
      <c r="G255" s="863"/>
      <c r="H255" s="866"/>
      <c r="I255" s="602"/>
      <c r="J255" s="676"/>
      <c r="K255" s="603"/>
      <c r="L255" s="604"/>
      <c r="M255" s="604"/>
      <c r="N255" s="605" t="str">
        <f>IF(I255="","",(SUM(L255:M255)))</f>
        <v/>
      </c>
      <c r="O255" s="606"/>
      <c r="P255" s="607" t="str">
        <f t="shared" si="46"/>
        <v/>
      </c>
      <c r="Q255" s="841"/>
      <c r="R255" s="844"/>
      <c r="S255" s="844"/>
      <c r="T255" s="847"/>
      <c r="U255" s="844"/>
      <c r="V255" s="844"/>
      <c r="W255" s="832"/>
      <c r="X255" s="824"/>
      <c r="Y255" s="115"/>
    </row>
    <row r="256" spans="3:25" ht="19.5" customHeight="1">
      <c r="C256" s="829"/>
      <c r="D256" s="857"/>
      <c r="E256" s="832"/>
      <c r="F256" s="857"/>
      <c r="G256" s="863"/>
      <c r="H256" s="866"/>
      <c r="I256" s="602"/>
      <c r="J256" s="676"/>
      <c r="K256" s="603"/>
      <c r="L256" s="604"/>
      <c r="M256" s="604"/>
      <c r="N256" s="605" t="str">
        <f>IF(I256="","",(SUM(L256:M256)))</f>
        <v/>
      </c>
      <c r="O256" s="606"/>
      <c r="P256" s="607" t="str">
        <f t="shared" si="46"/>
        <v/>
      </c>
      <c r="Q256" s="841"/>
      <c r="R256" s="844"/>
      <c r="S256" s="844"/>
      <c r="T256" s="847"/>
      <c r="U256" s="844"/>
      <c r="V256" s="844"/>
      <c r="W256" s="832"/>
      <c r="X256" s="824"/>
      <c r="Y256" s="115"/>
    </row>
    <row r="257" spans="3:25" ht="19.5" customHeight="1">
      <c r="C257" s="829"/>
      <c r="D257" s="857"/>
      <c r="E257" s="832"/>
      <c r="F257" s="857"/>
      <c r="G257" s="863"/>
      <c r="H257" s="866"/>
      <c r="I257" s="602"/>
      <c r="J257" s="676"/>
      <c r="K257" s="603"/>
      <c r="L257" s="604"/>
      <c r="M257" s="604"/>
      <c r="N257" s="605" t="str">
        <f>IF(I257="","",(SUM(L257:M257)))</f>
        <v/>
      </c>
      <c r="O257" s="606"/>
      <c r="P257" s="607" t="str">
        <f t="shared" si="46"/>
        <v/>
      </c>
      <c r="Q257" s="841"/>
      <c r="R257" s="844"/>
      <c r="S257" s="844"/>
      <c r="T257" s="847"/>
      <c r="U257" s="844"/>
      <c r="V257" s="845"/>
      <c r="W257" s="832"/>
      <c r="X257" s="824"/>
      <c r="Y257" s="115"/>
    </row>
    <row r="258" spans="3:25" ht="19.5" customHeight="1">
      <c r="C258" s="830"/>
      <c r="D258" s="858"/>
      <c r="E258" s="833"/>
      <c r="F258" s="858"/>
      <c r="G258" s="864"/>
      <c r="H258" s="867"/>
      <c r="I258" s="608"/>
      <c r="J258" s="609"/>
      <c r="K258" s="610"/>
      <c r="L258" s="611"/>
      <c r="M258" s="611"/>
      <c r="N258" s="612"/>
      <c r="O258" s="120"/>
      <c r="P258" s="614">
        <f>SUM(P254:P257)</f>
        <v>0</v>
      </c>
      <c r="Q258" s="868"/>
      <c r="R258" s="852"/>
      <c r="S258" s="852"/>
      <c r="T258" s="851"/>
      <c r="U258" s="852"/>
      <c r="V258" s="617">
        <f>IF(P258="","",P258)</f>
        <v>0</v>
      </c>
      <c r="W258" s="833"/>
      <c r="X258" s="825"/>
      <c r="Y258" s="115"/>
    </row>
    <row r="259" spans="3:25" ht="19.5" customHeight="1">
      <c r="C259" s="828"/>
      <c r="D259" s="856"/>
      <c r="E259" s="831"/>
      <c r="F259" s="856"/>
      <c r="G259" s="862"/>
      <c r="H259" s="865"/>
      <c r="I259" s="596"/>
      <c r="J259" s="675"/>
      <c r="K259" s="597"/>
      <c r="L259" s="598"/>
      <c r="M259" s="598"/>
      <c r="N259" s="599" t="str">
        <f>IF(I259="","",(SUM(L259:M259)))</f>
        <v/>
      </c>
      <c r="O259" s="600"/>
      <c r="P259" s="601" t="str">
        <f t="shared" ref="P259:P262" si="47">IF(O259="","",(N259*O259))</f>
        <v/>
      </c>
      <c r="Q259" s="840"/>
      <c r="R259" s="843"/>
      <c r="S259" s="843"/>
      <c r="T259" s="846"/>
      <c r="U259" s="843"/>
      <c r="V259" s="843"/>
      <c r="W259" s="831"/>
      <c r="X259" s="823"/>
      <c r="Y259" s="115"/>
    </row>
    <row r="260" spans="3:25" ht="19.5" customHeight="1">
      <c r="C260" s="829"/>
      <c r="D260" s="857"/>
      <c r="E260" s="832"/>
      <c r="F260" s="857"/>
      <c r="G260" s="863"/>
      <c r="H260" s="866"/>
      <c r="I260" s="602"/>
      <c r="J260" s="676"/>
      <c r="K260" s="603"/>
      <c r="L260" s="604"/>
      <c r="M260" s="604"/>
      <c r="N260" s="605" t="str">
        <f>IF(I260="","",(SUM(L260:M260)))</f>
        <v/>
      </c>
      <c r="O260" s="606"/>
      <c r="P260" s="607" t="str">
        <f t="shared" si="47"/>
        <v/>
      </c>
      <c r="Q260" s="841"/>
      <c r="R260" s="844"/>
      <c r="S260" s="844"/>
      <c r="T260" s="847"/>
      <c r="U260" s="844"/>
      <c r="V260" s="844"/>
      <c r="W260" s="832"/>
      <c r="X260" s="824"/>
      <c r="Y260" s="115"/>
    </row>
    <row r="261" spans="3:25" ht="19.5" customHeight="1">
      <c r="C261" s="829"/>
      <c r="D261" s="857"/>
      <c r="E261" s="832"/>
      <c r="F261" s="857"/>
      <c r="G261" s="863"/>
      <c r="H261" s="866"/>
      <c r="I261" s="602"/>
      <c r="J261" s="676"/>
      <c r="K261" s="603"/>
      <c r="L261" s="604"/>
      <c r="M261" s="604"/>
      <c r="N261" s="605" t="str">
        <f>IF(I261="","",(SUM(L261:M261)))</f>
        <v/>
      </c>
      <c r="O261" s="606"/>
      <c r="P261" s="607" t="str">
        <f t="shared" si="47"/>
        <v/>
      </c>
      <c r="Q261" s="841"/>
      <c r="R261" s="844"/>
      <c r="S261" s="844"/>
      <c r="T261" s="847"/>
      <c r="U261" s="844"/>
      <c r="V261" s="844"/>
      <c r="W261" s="832"/>
      <c r="X261" s="824"/>
      <c r="Y261" s="115"/>
    </row>
    <row r="262" spans="3:25" ht="19.5" customHeight="1">
      <c r="C262" s="829"/>
      <c r="D262" s="857"/>
      <c r="E262" s="832"/>
      <c r="F262" s="857"/>
      <c r="G262" s="863"/>
      <c r="H262" s="866"/>
      <c r="I262" s="602"/>
      <c r="J262" s="676"/>
      <c r="K262" s="603"/>
      <c r="L262" s="604"/>
      <c r="M262" s="604"/>
      <c r="N262" s="605" t="str">
        <f>IF(I262="","",(SUM(L262:M262)))</f>
        <v/>
      </c>
      <c r="O262" s="606"/>
      <c r="P262" s="607" t="str">
        <f t="shared" si="47"/>
        <v/>
      </c>
      <c r="Q262" s="841"/>
      <c r="R262" s="844"/>
      <c r="S262" s="844"/>
      <c r="T262" s="847"/>
      <c r="U262" s="844"/>
      <c r="V262" s="845"/>
      <c r="W262" s="832"/>
      <c r="X262" s="824"/>
      <c r="Y262" s="115"/>
    </row>
    <row r="263" spans="3:25" ht="19.5" customHeight="1">
      <c r="C263" s="830"/>
      <c r="D263" s="858"/>
      <c r="E263" s="833"/>
      <c r="F263" s="858"/>
      <c r="G263" s="864"/>
      <c r="H263" s="867"/>
      <c r="I263" s="608"/>
      <c r="J263" s="609"/>
      <c r="K263" s="610"/>
      <c r="L263" s="611"/>
      <c r="M263" s="611"/>
      <c r="N263" s="612"/>
      <c r="O263" s="120"/>
      <c r="P263" s="614">
        <f>SUM(P259:P262)</f>
        <v>0</v>
      </c>
      <c r="Q263" s="868"/>
      <c r="R263" s="852"/>
      <c r="S263" s="852"/>
      <c r="T263" s="851"/>
      <c r="U263" s="852"/>
      <c r="V263" s="617">
        <f>IF(P263="","",P263)</f>
        <v>0</v>
      </c>
      <c r="W263" s="833"/>
      <c r="X263" s="825"/>
      <c r="Y263" s="115"/>
    </row>
    <row r="264" spans="3:25" ht="19.5" customHeight="1">
      <c r="C264" s="828"/>
      <c r="D264" s="856"/>
      <c r="E264" s="831"/>
      <c r="F264" s="856"/>
      <c r="G264" s="862"/>
      <c r="H264" s="865"/>
      <c r="I264" s="596"/>
      <c r="J264" s="675"/>
      <c r="K264" s="597"/>
      <c r="L264" s="598"/>
      <c r="M264" s="598"/>
      <c r="N264" s="599" t="str">
        <f>IF(I264="","",(SUM(L264:M264)))</f>
        <v/>
      </c>
      <c r="O264" s="600"/>
      <c r="P264" s="601" t="str">
        <f t="shared" ref="P264:P267" si="48">IF(O264="","",(N264*O264))</f>
        <v/>
      </c>
      <c r="Q264" s="840"/>
      <c r="R264" s="843"/>
      <c r="S264" s="843"/>
      <c r="T264" s="846"/>
      <c r="U264" s="843"/>
      <c r="V264" s="843"/>
      <c r="W264" s="831"/>
      <c r="X264" s="823"/>
      <c r="Y264" s="115"/>
    </row>
    <row r="265" spans="3:25" ht="19.5" customHeight="1">
      <c r="C265" s="829"/>
      <c r="D265" s="857"/>
      <c r="E265" s="832"/>
      <c r="F265" s="857"/>
      <c r="G265" s="863"/>
      <c r="H265" s="866"/>
      <c r="I265" s="602"/>
      <c r="J265" s="676"/>
      <c r="K265" s="603"/>
      <c r="L265" s="604"/>
      <c r="M265" s="604"/>
      <c r="N265" s="605" t="str">
        <f>IF(I265="","",(SUM(L265:M265)))</f>
        <v/>
      </c>
      <c r="O265" s="606"/>
      <c r="P265" s="607" t="str">
        <f t="shared" si="48"/>
        <v/>
      </c>
      <c r="Q265" s="841"/>
      <c r="R265" s="844"/>
      <c r="S265" s="844"/>
      <c r="T265" s="847"/>
      <c r="U265" s="844"/>
      <c r="V265" s="844"/>
      <c r="W265" s="832"/>
      <c r="X265" s="824"/>
      <c r="Y265" s="115"/>
    </row>
    <row r="266" spans="3:25" ht="19.5" customHeight="1">
      <c r="C266" s="829"/>
      <c r="D266" s="857"/>
      <c r="E266" s="832"/>
      <c r="F266" s="857"/>
      <c r="G266" s="863"/>
      <c r="H266" s="866"/>
      <c r="I266" s="602"/>
      <c r="J266" s="676"/>
      <c r="K266" s="603"/>
      <c r="L266" s="604"/>
      <c r="M266" s="604"/>
      <c r="N266" s="605" t="str">
        <f>IF(I266="","",(SUM(L266:M266)))</f>
        <v/>
      </c>
      <c r="O266" s="606"/>
      <c r="P266" s="607" t="str">
        <f t="shared" si="48"/>
        <v/>
      </c>
      <c r="Q266" s="841"/>
      <c r="R266" s="844"/>
      <c r="S266" s="844"/>
      <c r="T266" s="847"/>
      <c r="U266" s="844"/>
      <c r="V266" s="844"/>
      <c r="W266" s="832"/>
      <c r="X266" s="824"/>
      <c r="Y266" s="115"/>
    </row>
    <row r="267" spans="3:25" ht="19.5" customHeight="1">
      <c r="C267" s="829"/>
      <c r="D267" s="857"/>
      <c r="E267" s="832"/>
      <c r="F267" s="857"/>
      <c r="G267" s="863"/>
      <c r="H267" s="866"/>
      <c r="I267" s="602"/>
      <c r="J267" s="676"/>
      <c r="K267" s="603"/>
      <c r="L267" s="604"/>
      <c r="M267" s="604"/>
      <c r="N267" s="605" t="str">
        <f>IF(I267="","",(SUM(L267:M267)))</f>
        <v/>
      </c>
      <c r="O267" s="606"/>
      <c r="P267" s="607" t="str">
        <f t="shared" si="48"/>
        <v/>
      </c>
      <c r="Q267" s="841"/>
      <c r="R267" s="844"/>
      <c r="S267" s="844"/>
      <c r="T267" s="847"/>
      <c r="U267" s="844"/>
      <c r="V267" s="845"/>
      <c r="W267" s="832"/>
      <c r="X267" s="824"/>
      <c r="Y267" s="115"/>
    </row>
    <row r="268" spans="3:25" ht="19.5" customHeight="1">
      <c r="C268" s="830"/>
      <c r="D268" s="858"/>
      <c r="E268" s="833"/>
      <c r="F268" s="858"/>
      <c r="G268" s="864"/>
      <c r="H268" s="867"/>
      <c r="I268" s="608"/>
      <c r="J268" s="609"/>
      <c r="K268" s="610"/>
      <c r="L268" s="611"/>
      <c r="M268" s="611"/>
      <c r="N268" s="612"/>
      <c r="O268" s="120"/>
      <c r="P268" s="614">
        <f>SUM(P264:P267)</f>
        <v>0</v>
      </c>
      <c r="Q268" s="868"/>
      <c r="R268" s="852"/>
      <c r="S268" s="852"/>
      <c r="T268" s="851"/>
      <c r="U268" s="852"/>
      <c r="V268" s="617">
        <f>IF(P268="","",P268)</f>
        <v>0</v>
      </c>
      <c r="W268" s="833"/>
      <c r="X268" s="825"/>
      <c r="Y268" s="115"/>
    </row>
    <row r="269" spans="3:25" ht="19.5" customHeight="1">
      <c r="C269" s="828"/>
      <c r="D269" s="856"/>
      <c r="E269" s="831"/>
      <c r="F269" s="856"/>
      <c r="G269" s="862"/>
      <c r="H269" s="865"/>
      <c r="I269" s="596"/>
      <c r="J269" s="675"/>
      <c r="K269" s="597"/>
      <c r="L269" s="598"/>
      <c r="M269" s="598"/>
      <c r="N269" s="599" t="str">
        <f>IF(I269="","",(SUM(L269:M269)))</f>
        <v/>
      </c>
      <c r="O269" s="600"/>
      <c r="P269" s="601" t="str">
        <f t="shared" ref="P269:P272" si="49">IF(O269="","",(N269*O269))</f>
        <v/>
      </c>
      <c r="Q269" s="840"/>
      <c r="R269" s="843"/>
      <c r="S269" s="843"/>
      <c r="T269" s="846"/>
      <c r="U269" s="843"/>
      <c r="V269" s="843"/>
      <c r="W269" s="831"/>
      <c r="X269" s="823"/>
      <c r="Y269" s="115"/>
    </row>
    <row r="270" spans="3:25" ht="19.5" customHeight="1">
      <c r="C270" s="829"/>
      <c r="D270" s="857"/>
      <c r="E270" s="832"/>
      <c r="F270" s="857"/>
      <c r="G270" s="863"/>
      <c r="H270" s="866"/>
      <c r="I270" s="602"/>
      <c r="J270" s="676"/>
      <c r="K270" s="603"/>
      <c r="L270" s="604"/>
      <c r="M270" s="604"/>
      <c r="N270" s="605" t="str">
        <f>IF(I270="","",(SUM(L270:M270)))</f>
        <v/>
      </c>
      <c r="O270" s="606"/>
      <c r="P270" s="607" t="str">
        <f t="shared" si="49"/>
        <v/>
      </c>
      <c r="Q270" s="841"/>
      <c r="R270" s="844"/>
      <c r="S270" s="844"/>
      <c r="T270" s="847"/>
      <c r="U270" s="844"/>
      <c r="V270" s="844"/>
      <c r="W270" s="832"/>
      <c r="X270" s="824"/>
      <c r="Y270" s="115"/>
    </row>
    <row r="271" spans="3:25" ht="19.5" customHeight="1">
      <c r="C271" s="829"/>
      <c r="D271" s="857"/>
      <c r="E271" s="832"/>
      <c r="F271" s="857"/>
      <c r="G271" s="863"/>
      <c r="H271" s="866"/>
      <c r="I271" s="602"/>
      <c r="J271" s="676"/>
      <c r="K271" s="603"/>
      <c r="L271" s="604"/>
      <c r="M271" s="604"/>
      <c r="N271" s="605" t="str">
        <f>IF(I271="","",(SUM(L271:M271)))</f>
        <v/>
      </c>
      <c r="O271" s="606"/>
      <c r="P271" s="607" t="str">
        <f t="shared" si="49"/>
        <v/>
      </c>
      <c r="Q271" s="841"/>
      <c r="R271" s="844"/>
      <c r="S271" s="844"/>
      <c r="T271" s="847"/>
      <c r="U271" s="844"/>
      <c r="V271" s="844"/>
      <c r="W271" s="832"/>
      <c r="X271" s="824"/>
      <c r="Y271" s="115"/>
    </row>
    <row r="272" spans="3:25" ht="19.5" customHeight="1">
      <c r="C272" s="829"/>
      <c r="D272" s="857"/>
      <c r="E272" s="832"/>
      <c r="F272" s="857"/>
      <c r="G272" s="863"/>
      <c r="H272" s="866"/>
      <c r="I272" s="602"/>
      <c r="J272" s="676"/>
      <c r="K272" s="603"/>
      <c r="L272" s="604"/>
      <c r="M272" s="604"/>
      <c r="N272" s="605" t="str">
        <f>IF(I272="","",(SUM(L272:M272)))</f>
        <v/>
      </c>
      <c r="O272" s="606"/>
      <c r="P272" s="607" t="str">
        <f t="shared" si="49"/>
        <v/>
      </c>
      <c r="Q272" s="841"/>
      <c r="R272" s="844"/>
      <c r="S272" s="844"/>
      <c r="T272" s="847"/>
      <c r="U272" s="844"/>
      <c r="V272" s="845"/>
      <c r="W272" s="832"/>
      <c r="X272" s="824"/>
      <c r="Y272" s="115"/>
    </row>
    <row r="273" spans="3:25" ht="19.5" customHeight="1">
      <c r="C273" s="830"/>
      <c r="D273" s="858"/>
      <c r="E273" s="833"/>
      <c r="F273" s="858"/>
      <c r="G273" s="864"/>
      <c r="H273" s="867"/>
      <c r="I273" s="608"/>
      <c r="J273" s="609"/>
      <c r="K273" s="610"/>
      <c r="L273" s="611"/>
      <c r="M273" s="611"/>
      <c r="N273" s="612"/>
      <c r="O273" s="120"/>
      <c r="P273" s="614">
        <f>SUM(P269:P272)</f>
        <v>0</v>
      </c>
      <c r="Q273" s="868"/>
      <c r="R273" s="852"/>
      <c r="S273" s="852"/>
      <c r="T273" s="851"/>
      <c r="U273" s="852"/>
      <c r="V273" s="617">
        <f>IF(P273="","",P273)</f>
        <v>0</v>
      </c>
      <c r="W273" s="833"/>
      <c r="X273" s="825"/>
      <c r="Y273" s="115"/>
    </row>
    <row r="274" spans="3:25" ht="19.5" customHeight="1">
      <c r="C274" s="828"/>
      <c r="D274" s="856"/>
      <c r="E274" s="831"/>
      <c r="F274" s="856"/>
      <c r="G274" s="862"/>
      <c r="H274" s="865"/>
      <c r="I274" s="596"/>
      <c r="J274" s="675"/>
      <c r="K274" s="597"/>
      <c r="L274" s="598"/>
      <c r="M274" s="598"/>
      <c r="N274" s="599" t="str">
        <f>IF(I274="","",(SUM(L274:M274)))</f>
        <v/>
      </c>
      <c r="O274" s="600"/>
      <c r="P274" s="601" t="str">
        <f t="shared" ref="P274:P277" si="50">IF(O274="","",(N274*O274))</f>
        <v/>
      </c>
      <c r="Q274" s="840"/>
      <c r="R274" s="843"/>
      <c r="S274" s="843"/>
      <c r="T274" s="846"/>
      <c r="U274" s="843"/>
      <c r="V274" s="843"/>
      <c r="W274" s="831"/>
      <c r="X274" s="823"/>
      <c r="Y274" s="115"/>
    </row>
    <row r="275" spans="3:25" ht="19.5" customHeight="1">
      <c r="C275" s="829"/>
      <c r="D275" s="857"/>
      <c r="E275" s="832"/>
      <c r="F275" s="857"/>
      <c r="G275" s="863"/>
      <c r="H275" s="866"/>
      <c r="I275" s="602"/>
      <c r="J275" s="676"/>
      <c r="K275" s="603"/>
      <c r="L275" s="604"/>
      <c r="M275" s="604"/>
      <c r="N275" s="605" t="str">
        <f>IF(I275="","",(SUM(L275:M275)))</f>
        <v/>
      </c>
      <c r="O275" s="606"/>
      <c r="P275" s="607" t="str">
        <f t="shared" si="50"/>
        <v/>
      </c>
      <c r="Q275" s="841"/>
      <c r="R275" s="844"/>
      <c r="S275" s="844"/>
      <c r="T275" s="847"/>
      <c r="U275" s="844"/>
      <c r="V275" s="844"/>
      <c r="W275" s="832"/>
      <c r="X275" s="824"/>
      <c r="Y275" s="115"/>
    </row>
    <row r="276" spans="3:25" ht="19.5" customHeight="1">
      <c r="C276" s="829"/>
      <c r="D276" s="857"/>
      <c r="E276" s="832"/>
      <c r="F276" s="857"/>
      <c r="G276" s="863"/>
      <c r="H276" s="866"/>
      <c r="I276" s="602"/>
      <c r="J276" s="676"/>
      <c r="K276" s="603"/>
      <c r="L276" s="604"/>
      <c r="M276" s="604"/>
      <c r="N276" s="605" t="str">
        <f>IF(I276="","",(SUM(L276:M276)))</f>
        <v/>
      </c>
      <c r="O276" s="606"/>
      <c r="P276" s="607" t="str">
        <f t="shared" si="50"/>
        <v/>
      </c>
      <c r="Q276" s="841"/>
      <c r="R276" s="844"/>
      <c r="S276" s="844"/>
      <c r="T276" s="847"/>
      <c r="U276" s="844"/>
      <c r="V276" s="844"/>
      <c r="W276" s="832"/>
      <c r="X276" s="824"/>
      <c r="Y276" s="115"/>
    </row>
    <row r="277" spans="3:25" ht="19.5" customHeight="1">
      <c r="C277" s="829"/>
      <c r="D277" s="857"/>
      <c r="E277" s="832"/>
      <c r="F277" s="857"/>
      <c r="G277" s="863"/>
      <c r="H277" s="866"/>
      <c r="I277" s="602"/>
      <c r="J277" s="676"/>
      <c r="K277" s="603"/>
      <c r="L277" s="604"/>
      <c r="M277" s="604"/>
      <c r="N277" s="605" t="str">
        <f>IF(I277="","",(SUM(L277:M277)))</f>
        <v/>
      </c>
      <c r="O277" s="606"/>
      <c r="P277" s="607" t="str">
        <f t="shared" si="50"/>
        <v/>
      </c>
      <c r="Q277" s="841"/>
      <c r="R277" s="844"/>
      <c r="S277" s="844"/>
      <c r="T277" s="847"/>
      <c r="U277" s="844"/>
      <c r="V277" s="845"/>
      <c r="W277" s="832"/>
      <c r="X277" s="824"/>
      <c r="Y277" s="115"/>
    </row>
    <row r="278" spans="3:25" ht="19.5" customHeight="1">
      <c r="C278" s="830"/>
      <c r="D278" s="858"/>
      <c r="E278" s="833"/>
      <c r="F278" s="858"/>
      <c r="G278" s="864"/>
      <c r="H278" s="867"/>
      <c r="I278" s="608"/>
      <c r="J278" s="609"/>
      <c r="K278" s="610"/>
      <c r="L278" s="611"/>
      <c r="M278" s="611"/>
      <c r="N278" s="612"/>
      <c r="O278" s="120"/>
      <c r="P278" s="614">
        <f>SUM(P274:P277)</f>
        <v>0</v>
      </c>
      <c r="Q278" s="868"/>
      <c r="R278" s="852"/>
      <c r="S278" s="852"/>
      <c r="T278" s="851"/>
      <c r="U278" s="852"/>
      <c r="V278" s="617">
        <f>IF(P278="","",P278)</f>
        <v>0</v>
      </c>
      <c r="W278" s="833"/>
      <c r="X278" s="825"/>
      <c r="Y278" s="115"/>
    </row>
    <row r="279" spans="3:25" ht="19.5" customHeight="1">
      <c r="C279" s="828"/>
      <c r="D279" s="856"/>
      <c r="E279" s="831"/>
      <c r="F279" s="856"/>
      <c r="G279" s="862"/>
      <c r="H279" s="865"/>
      <c r="I279" s="596"/>
      <c r="J279" s="675"/>
      <c r="K279" s="597"/>
      <c r="L279" s="598"/>
      <c r="M279" s="598"/>
      <c r="N279" s="599" t="str">
        <f>IF(I279="","",(SUM(L279:M279)))</f>
        <v/>
      </c>
      <c r="O279" s="600"/>
      <c r="P279" s="601" t="str">
        <f t="shared" ref="P279:P282" si="51">IF(O279="","",(N279*O279))</f>
        <v/>
      </c>
      <c r="Q279" s="840"/>
      <c r="R279" s="843"/>
      <c r="S279" s="843"/>
      <c r="T279" s="846"/>
      <c r="U279" s="843"/>
      <c r="V279" s="843"/>
      <c r="W279" s="831"/>
      <c r="X279" s="823"/>
      <c r="Y279" s="115"/>
    </row>
    <row r="280" spans="3:25" ht="19.5" customHeight="1">
      <c r="C280" s="829"/>
      <c r="D280" s="857"/>
      <c r="E280" s="832"/>
      <c r="F280" s="857"/>
      <c r="G280" s="863"/>
      <c r="H280" s="866"/>
      <c r="I280" s="602"/>
      <c r="J280" s="676"/>
      <c r="K280" s="603"/>
      <c r="L280" s="604"/>
      <c r="M280" s="604"/>
      <c r="N280" s="605" t="str">
        <f>IF(I280="","",(SUM(L280:M280)))</f>
        <v/>
      </c>
      <c r="O280" s="606"/>
      <c r="P280" s="607" t="str">
        <f t="shared" si="51"/>
        <v/>
      </c>
      <c r="Q280" s="841"/>
      <c r="R280" s="844"/>
      <c r="S280" s="844"/>
      <c r="T280" s="847"/>
      <c r="U280" s="844"/>
      <c r="V280" s="844"/>
      <c r="W280" s="832"/>
      <c r="X280" s="824"/>
      <c r="Y280" s="115"/>
    </row>
    <row r="281" spans="3:25" ht="19.5" customHeight="1">
      <c r="C281" s="829"/>
      <c r="D281" s="857"/>
      <c r="E281" s="832"/>
      <c r="F281" s="857"/>
      <c r="G281" s="863"/>
      <c r="H281" s="866"/>
      <c r="I281" s="602"/>
      <c r="J281" s="676"/>
      <c r="K281" s="603"/>
      <c r="L281" s="604"/>
      <c r="M281" s="604"/>
      <c r="N281" s="605" t="str">
        <f>IF(I281="","",(SUM(L281:M281)))</f>
        <v/>
      </c>
      <c r="O281" s="606"/>
      <c r="P281" s="607" t="str">
        <f t="shared" si="51"/>
        <v/>
      </c>
      <c r="Q281" s="841"/>
      <c r="R281" s="844"/>
      <c r="S281" s="844"/>
      <c r="T281" s="847"/>
      <c r="U281" s="844"/>
      <c r="V281" s="844"/>
      <c r="W281" s="832"/>
      <c r="X281" s="824"/>
      <c r="Y281" s="115"/>
    </row>
    <row r="282" spans="3:25" ht="19.5" customHeight="1">
      <c r="C282" s="829"/>
      <c r="D282" s="857"/>
      <c r="E282" s="832"/>
      <c r="F282" s="857"/>
      <c r="G282" s="863"/>
      <c r="H282" s="866"/>
      <c r="I282" s="602"/>
      <c r="J282" s="676"/>
      <c r="K282" s="603"/>
      <c r="L282" s="604"/>
      <c r="M282" s="604"/>
      <c r="N282" s="605" t="str">
        <f>IF(I282="","",(SUM(L282:M282)))</f>
        <v/>
      </c>
      <c r="O282" s="606"/>
      <c r="P282" s="607" t="str">
        <f t="shared" si="51"/>
        <v/>
      </c>
      <c r="Q282" s="841"/>
      <c r="R282" s="844"/>
      <c r="S282" s="844"/>
      <c r="T282" s="847"/>
      <c r="U282" s="844"/>
      <c r="V282" s="845"/>
      <c r="W282" s="832"/>
      <c r="X282" s="824"/>
      <c r="Y282" s="115"/>
    </row>
    <row r="283" spans="3:25" ht="19.5" customHeight="1">
      <c r="C283" s="830"/>
      <c r="D283" s="858"/>
      <c r="E283" s="833"/>
      <c r="F283" s="858"/>
      <c r="G283" s="864"/>
      <c r="H283" s="867"/>
      <c r="I283" s="608"/>
      <c r="J283" s="609"/>
      <c r="K283" s="610"/>
      <c r="L283" s="611"/>
      <c r="M283" s="611"/>
      <c r="N283" s="612"/>
      <c r="O283" s="120"/>
      <c r="P283" s="614">
        <f>SUM(P279:P282)</f>
        <v>0</v>
      </c>
      <c r="Q283" s="868"/>
      <c r="R283" s="852"/>
      <c r="S283" s="852"/>
      <c r="T283" s="851"/>
      <c r="U283" s="852"/>
      <c r="V283" s="617">
        <f>IF(P283="","",P283)</f>
        <v>0</v>
      </c>
      <c r="W283" s="833"/>
      <c r="X283" s="825"/>
      <c r="Y283" s="115"/>
    </row>
    <row r="284" spans="3:25" ht="19.5" customHeight="1">
      <c r="C284" s="828"/>
      <c r="D284" s="856"/>
      <c r="E284" s="831"/>
      <c r="F284" s="856"/>
      <c r="G284" s="862"/>
      <c r="H284" s="865"/>
      <c r="I284" s="596"/>
      <c r="J284" s="675"/>
      <c r="K284" s="597"/>
      <c r="L284" s="598"/>
      <c r="M284" s="598"/>
      <c r="N284" s="599" t="str">
        <f>IF(I284="","",(SUM(L284:M284)))</f>
        <v/>
      </c>
      <c r="O284" s="600"/>
      <c r="P284" s="601" t="str">
        <f t="shared" ref="P284:P287" si="52">IF(O284="","",(N284*O284))</f>
        <v/>
      </c>
      <c r="Q284" s="840"/>
      <c r="R284" s="843"/>
      <c r="S284" s="843"/>
      <c r="T284" s="846"/>
      <c r="U284" s="843"/>
      <c r="V284" s="843"/>
      <c r="W284" s="831"/>
      <c r="X284" s="823"/>
      <c r="Y284" s="115"/>
    </row>
    <row r="285" spans="3:25" ht="19.5" customHeight="1">
      <c r="C285" s="829"/>
      <c r="D285" s="857"/>
      <c r="E285" s="832"/>
      <c r="F285" s="857"/>
      <c r="G285" s="863"/>
      <c r="H285" s="866"/>
      <c r="I285" s="602"/>
      <c r="J285" s="676"/>
      <c r="K285" s="603"/>
      <c r="L285" s="604"/>
      <c r="M285" s="604"/>
      <c r="N285" s="605" t="str">
        <f>IF(I285="","",(SUM(L285:M285)))</f>
        <v/>
      </c>
      <c r="O285" s="606"/>
      <c r="P285" s="607" t="str">
        <f t="shared" si="52"/>
        <v/>
      </c>
      <c r="Q285" s="841"/>
      <c r="R285" s="844"/>
      <c r="S285" s="844"/>
      <c r="T285" s="847"/>
      <c r="U285" s="844"/>
      <c r="V285" s="844"/>
      <c r="W285" s="832"/>
      <c r="X285" s="824"/>
      <c r="Y285" s="115"/>
    </row>
    <row r="286" spans="3:25" ht="19.5" customHeight="1">
      <c r="C286" s="829"/>
      <c r="D286" s="857"/>
      <c r="E286" s="832"/>
      <c r="F286" s="857"/>
      <c r="G286" s="863"/>
      <c r="H286" s="866"/>
      <c r="I286" s="602"/>
      <c r="J286" s="676"/>
      <c r="K286" s="603"/>
      <c r="L286" s="604"/>
      <c r="M286" s="604"/>
      <c r="N286" s="605" t="str">
        <f>IF(I286="","",(SUM(L286:M286)))</f>
        <v/>
      </c>
      <c r="O286" s="606"/>
      <c r="P286" s="607" t="str">
        <f t="shared" si="52"/>
        <v/>
      </c>
      <c r="Q286" s="841"/>
      <c r="R286" s="844"/>
      <c r="S286" s="844"/>
      <c r="T286" s="847"/>
      <c r="U286" s="844"/>
      <c r="V286" s="844"/>
      <c r="W286" s="832"/>
      <c r="X286" s="824"/>
      <c r="Y286" s="115"/>
    </row>
    <row r="287" spans="3:25" ht="19.5" customHeight="1">
      <c r="C287" s="829"/>
      <c r="D287" s="857"/>
      <c r="E287" s="832"/>
      <c r="F287" s="857"/>
      <c r="G287" s="863"/>
      <c r="H287" s="866"/>
      <c r="I287" s="602"/>
      <c r="J287" s="676"/>
      <c r="K287" s="603"/>
      <c r="L287" s="604"/>
      <c r="M287" s="604"/>
      <c r="N287" s="605" t="str">
        <f>IF(I287="","",(SUM(L287:M287)))</f>
        <v/>
      </c>
      <c r="O287" s="606"/>
      <c r="P287" s="607" t="str">
        <f t="shared" si="52"/>
        <v/>
      </c>
      <c r="Q287" s="841"/>
      <c r="R287" s="844"/>
      <c r="S287" s="844"/>
      <c r="T287" s="847"/>
      <c r="U287" s="844"/>
      <c r="V287" s="845"/>
      <c r="W287" s="832"/>
      <c r="X287" s="824"/>
      <c r="Y287" s="115"/>
    </row>
    <row r="288" spans="3:25" ht="19.5" customHeight="1">
      <c r="C288" s="830"/>
      <c r="D288" s="858"/>
      <c r="E288" s="833"/>
      <c r="F288" s="858"/>
      <c r="G288" s="864"/>
      <c r="H288" s="867"/>
      <c r="I288" s="608"/>
      <c r="J288" s="609"/>
      <c r="K288" s="610"/>
      <c r="L288" s="611"/>
      <c r="M288" s="611"/>
      <c r="N288" s="612"/>
      <c r="O288" s="120"/>
      <c r="P288" s="614">
        <f>SUM(P284:P287)</f>
        <v>0</v>
      </c>
      <c r="Q288" s="868"/>
      <c r="R288" s="852"/>
      <c r="S288" s="852"/>
      <c r="T288" s="851"/>
      <c r="U288" s="852"/>
      <c r="V288" s="617">
        <f>IF(P288="","",P288)</f>
        <v>0</v>
      </c>
      <c r="W288" s="833"/>
      <c r="X288" s="825"/>
      <c r="Y288" s="115"/>
    </row>
    <row r="289" spans="3:25" ht="19.5" customHeight="1">
      <c r="C289" s="828"/>
      <c r="D289" s="856"/>
      <c r="E289" s="831"/>
      <c r="F289" s="856"/>
      <c r="G289" s="862"/>
      <c r="H289" s="865"/>
      <c r="I289" s="596"/>
      <c r="J289" s="675"/>
      <c r="K289" s="597"/>
      <c r="L289" s="598"/>
      <c r="M289" s="598"/>
      <c r="N289" s="599" t="str">
        <f>IF(I289="","",(SUM(L289:M289)))</f>
        <v/>
      </c>
      <c r="O289" s="600"/>
      <c r="P289" s="601" t="str">
        <f t="shared" ref="P289:P292" si="53">IF(O289="","",(N289*O289))</f>
        <v/>
      </c>
      <c r="Q289" s="840"/>
      <c r="R289" s="843"/>
      <c r="S289" s="843"/>
      <c r="T289" s="846"/>
      <c r="U289" s="843"/>
      <c r="V289" s="843"/>
      <c r="W289" s="831"/>
      <c r="X289" s="823"/>
      <c r="Y289" s="115"/>
    </row>
    <row r="290" spans="3:25" ht="19.5" customHeight="1">
      <c r="C290" s="829"/>
      <c r="D290" s="857"/>
      <c r="E290" s="832"/>
      <c r="F290" s="857"/>
      <c r="G290" s="863"/>
      <c r="H290" s="866"/>
      <c r="I290" s="602"/>
      <c r="J290" s="676"/>
      <c r="K290" s="603"/>
      <c r="L290" s="604"/>
      <c r="M290" s="604"/>
      <c r="N290" s="605" t="str">
        <f>IF(I290="","",(SUM(L290:M290)))</f>
        <v/>
      </c>
      <c r="O290" s="606"/>
      <c r="P290" s="607" t="str">
        <f t="shared" si="53"/>
        <v/>
      </c>
      <c r="Q290" s="841"/>
      <c r="R290" s="844"/>
      <c r="S290" s="844"/>
      <c r="T290" s="847"/>
      <c r="U290" s="844"/>
      <c r="V290" s="844"/>
      <c r="W290" s="832"/>
      <c r="X290" s="824"/>
      <c r="Y290" s="115"/>
    </row>
    <row r="291" spans="3:25" ht="19.5" customHeight="1">
      <c r="C291" s="829"/>
      <c r="D291" s="857"/>
      <c r="E291" s="832"/>
      <c r="F291" s="857"/>
      <c r="G291" s="863"/>
      <c r="H291" s="866"/>
      <c r="I291" s="602"/>
      <c r="J291" s="676"/>
      <c r="K291" s="603"/>
      <c r="L291" s="604"/>
      <c r="M291" s="604"/>
      <c r="N291" s="605" t="str">
        <f>IF(I291="","",(SUM(L291:M291)))</f>
        <v/>
      </c>
      <c r="O291" s="606"/>
      <c r="P291" s="607" t="str">
        <f t="shared" si="53"/>
        <v/>
      </c>
      <c r="Q291" s="841"/>
      <c r="R291" s="844"/>
      <c r="S291" s="844"/>
      <c r="T291" s="847"/>
      <c r="U291" s="844"/>
      <c r="V291" s="844"/>
      <c r="W291" s="832"/>
      <c r="X291" s="824"/>
      <c r="Y291" s="115"/>
    </row>
    <row r="292" spans="3:25" ht="19.5" customHeight="1">
      <c r="C292" s="829"/>
      <c r="D292" s="857"/>
      <c r="E292" s="832"/>
      <c r="F292" s="857"/>
      <c r="G292" s="863"/>
      <c r="H292" s="866"/>
      <c r="I292" s="602"/>
      <c r="J292" s="676"/>
      <c r="K292" s="603"/>
      <c r="L292" s="604"/>
      <c r="M292" s="604"/>
      <c r="N292" s="605" t="str">
        <f>IF(I292="","",(SUM(L292:M292)))</f>
        <v/>
      </c>
      <c r="O292" s="606"/>
      <c r="P292" s="607" t="str">
        <f t="shared" si="53"/>
        <v/>
      </c>
      <c r="Q292" s="841"/>
      <c r="R292" s="844"/>
      <c r="S292" s="844"/>
      <c r="T292" s="847"/>
      <c r="U292" s="844"/>
      <c r="V292" s="845"/>
      <c r="W292" s="832"/>
      <c r="X292" s="824"/>
      <c r="Y292" s="115"/>
    </row>
    <row r="293" spans="3:25" ht="19.5" customHeight="1">
      <c r="C293" s="830"/>
      <c r="D293" s="858"/>
      <c r="E293" s="833"/>
      <c r="F293" s="858"/>
      <c r="G293" s="864"/>
      <c r="H293" s="867"/>
      <c r="I293" s="608"/>
      <c r="J293" s="609"/>
      <c r="K293" s="610"/>
      <c r="L293" s="611"/>
      <c r="M293" s="611"/>
      <c r="N293" s="612"/>
      <c r="O293" s="120"/>
      <c r="P293" s="614">
        <f>SUM(P289:P292)</f>
        <v>0</v>
      </c>
      <c r="Q293" s="868"/>
      <c r="R293" s="852"/>
      <c r="S293" s="852"/>
      <c r="T293" s="851"/>
      <c r="U293" s="852"/>
      <c r="V293" s="617">
        <f>IF(P293="","",P293)</f>
        <v>0</v>
      </c>
      <c r="W293" s="833"/>
      <c r="X293" s="825"/>
      <c r="Y293" s="115"/>
    </row>
    <row r="294" spans="3:25" ht="19.5" customHeight="1">
      <c r="C294" s="828"/>
      <c r="D294" s="856"/>
      <c r="E294" s="831"/>
      <c r="F294" s="856"/>
      <c r="G294" s="862"/>
      <c r="H294" s="865"/>
      <c r="I294" s="596"/>
      <c r="J294" s="675"/>
      <c r="K294" s="597"/>
      <c r="L294" s="598"/>
      <c r="M294" s="598"/>
      <c r="N294" s="599" t="str">
        <f>IF(I294="","",(SUM(L294:M294)))</f>
        <v/>
      </c>
      <c r="O294" s="600"/>
      <c r="P294" s="601" t="str">
        <f t="shared" ref="P294:P297" si="54">IF(O294="","",(N294*O294))</f>
        <v/>
      </c>
      <c r="Q294" s="840"/>
      <c r="R294" s="843"/>
      <c r="S294" s="843"/>
      <c r="T294" s="846"/>
      <c r="U294" s="843"/>
      <c r="V294" s="843"/>
      <c r="W294" s="831"/>
      <c r="X294" s="823"/>
      <c r="Y294" s="115"/>
    </row>
    <row r="295" spans="3:25" ht="19.5" customHeight="1">
      <c r="C295" s="829"/>
      <c r="D295" s="857"/>
      <c r="E295" s="832"/>
      <c r="F295" s="857"/>
      <c r="G295" s="863"/>
      <c r="H295" s="866"/>
      <c r="I295" s="602"/>
      <c r="J295" s="676"/>
      <c r="K295" s="603"/>
      <c r="L295" s="604"/>
      <c r="M295" s="604"/>
      <c r="N295" s="605" t="str">
        <f>IF(I295="","",(SUM(L295:M295)))</f>
        <v/>
      </c>
      <c r="O295" s="606"/>
      <c r="P295" s="607" t="str">
        <f t="shared" si="54"/>
        <v/>
      </c>
      <c r="Q295" s="841"/>
      <c r="R295" s="844"/>
      <c r="S295" s="844"/>
      <c r="T295" s="847"/>
      <c r="U295" s="844"/>
      <c r="V295" s="844"/>
      <c r="W295" s="832"/>
      <c r="X295" s="824"/>
      <c r="Y295" s="115"/>
    </row>
    <row r="296" spans="3:25" ht="19.5" customHeight="1">
      <c r="C296" s="829"/>
      <c r="D296" s="857"/>
      <c r="E296" s="832"/>
      <c r="F296" s="857"/>
      <c r="G296" s="863"/>
      <c r="H296" s="866"/>
      <c r="I296" s="602"/>
      <c r="J296" s="676"/>
      <c r="K296" s="603"/>
      <c r="L296" s="604"/>
      <c r="M296" s="604"/>
      <c r="N296" s="605" t="str">
        <f>IF(I296="","",(SUM(L296:M296)))</f>
        <v/>
      </c>
      <c r="O296" s="606"/>
      <c r="P296" s="607" t="str">
        <f t="shared" si="54"/>
        <v/>
      </c>
      <c r="Q296" s="841"/>
      <c r="R296" s="844"/>
      <c r="S296" s="844"/>
      <c r="T296" s="847"/>
      <c r="U296" s="844"/>
      <c r="V296" s="844"/>
      <c r="W296" s="832"/>
      <c r="X296" s="824"/>
      <c r="Y296" s="115"/>
    </row>
    <row r="297" spans="3:25" ht="19.5" customHeight="1">
      <c r="C297" s="829"/>
      <c r="D297" s="857"/>
      <c r="E297" s="832"/>
      <c r="F297" s="857"/>
      <c r="G297" s="863"/>
      <c r="H297" s="866"/>
      <c r="I297" s="602"/>
      <c r="J297" s="676"/>
      <c r="K297" s="603"/>
      <c r="L297" s="604"/>
      <c r="M297" s="604"/>
      <c r="N297" s="605" t="str">
        <f>IF(I297="","",(SUM(L297:M297)))</f>
        <v/>
      </c>
      <c r="O297" s="606"/>
      <c r="P297" s="607" t="str">
        <f t="shared" si="54"/>
        <v/>
      </c>
      <c r="Q297" s="841"/>
      <c r="R297" s="844"/>
      <c r="S297" s="844"/>
      <c r="T297" s="847"/>
      <c r="U297" s="844"/>
      <c r="V297" s="845"/>
      <c r="W297" s="832"/>
      <c r="X297" s="824"/>
      <c r="Y297" s="115"/>
    </row>
    <row r="298" spans="3:25" ht="19.5" customHeight="1">
      <c r="C298" s="830"/>
      <c r="D298" s="858"/>
      <c r="E298" s="833"/>
      <c r="F298" s="858"/>
      <c r="G298" s="864"/>
      <c r="H298" s="867"/>
      <c r="I298" s="608"/>
      <c r="J298" s="609"/>
      <c r="K298" s="610"/>
      <c r="L298" s="611"/>
      <c r="M298" s="611"/>
      <c r="N298" s="612"/>
      <c r="O298" s="120"/>
      <c r="P298" s="614">
        <f>SUM(P294:P297)</f>
        <v>0</v>
      </c>
      <c r="Q298" s="868"/>
      <c r="R298" s="852"/>
      <c r="S298" s="852"/>
      <c r="T298" s="851"/>
      <c r="U298" s="852"/>
      <c r="V298" s="617">
        <f>IF(P298="","",P298)</f>
        <v>0</v>
      </c>
      <c r="W298" s="833"/>
      <c r="X298" s="825"/>
      <c r="Y298" s="115"/>
    </row>
    <row r="299" spans="3:25" ht="19.5" customHeight="1">
      <c r="C299" s="828"/>
      <c r="D299" s="856"/>
      <c r="E299" s="831"/>
      <c r="F299" s="856"/>
      <c r="G299" s="862"/>
      <c r="H299" s="865"/>
      <c r="I299" s="596"/>
      <c r="J299" s="675"/>
      <c r="K299" s="597"/>
      <c r="L299" s="598"/>
      <c r="M299" s="598"/>
      <c r="N299" s="599" t="str">
        <f>IF(I299="","",(SUM(L299:M299)))</f>
        <v/>
      </c>
      <c r="O299" s="600"/>
      <c r="P299" s="601" t="str">
        <f t="shared" ref="P299:P302" si="55">IF(O299="","",(N299*O299))</f>
        <v/>
      </c>
      <c r="Q299" s="840"/>
      <c r="R299" s="843"/>
      <c r="S299" s="843"/>
      <c r="T299" s="846"/>
      <c r="U299" s="843"/>
      <c r="V299" s="843"/>
      <c r="W299" s="831"/>
      <c r="X299" s="823"/>
      <c r="Y299" s="115"/>
    </row>
    <row r="300" spans="3:25" ht="19.5" customHeight="1">
      <c r="C300" s="829"/>
      <c r="D300" s="857"/>
      <c r="E300" s="832"/>
      <c r="F300" s="857"/>
      <c r="G300" s="863"/>
      <c r="H300" s="866"/>
      <c r="I300" s="602"/>
      <c r="J300" s="676"/>
      <c r="K300" s="603"/>
      <c r="L300" s="604"/>
      <c r="M300" s="604"/>
      <c r="N300" s="605" t="str">
        <f>IF(I300="","",(SUM(L300:M300)))</f>
        <v/>
      </c>
      <c r="O300" s="606"/>
      <c r="P300" s="607" t="str">
        <f t="shared" si="55"/>
        <v/>
      </c>
      <c r="Q300" s="841"/>
      <c r="R300" s="844"/>
      <c r="S300" s="844"/>
      <c r="T300" s="847"/>
      <c r="U300" s="844"/>
      <c r="V300" s="844"/>
      <c r="W300" s="832"/>
      <c r="X300" s="824"/>
      <c r="Y300" s="115"/>
    </row>
    <row r="301" spans="3:25" ht="19.5" customHeight="1">
      <c r="C301" s="829"/>
      <c r="D301" s="857"/>
      <c r="E301" s="832"/>
      <c r="F301" s="857"/>
      <c r="G301" s="863"/>
      <c r="H301" s="866"/>
      <c r="I301" s="602"/>
      <c r="J301" s="676"/>
      <c r="K301" s="603"/>
      <c r="L301" s="604"/>
      <c r="M301" s="604"/>
      <c r="N301" s="605" t="str">
        <f>IF(I301="","",(SUM(L301:M301)))</f>
        <v/>
      </c>
      <c r="O301" s="606"/>
      <c r="P301" s="607" t="str">
        <f t="shared" si="55"/>
        <v/>
      </c>
      <c r="Q301" s="841"/>
      <c r="R301" s="844"/>
      <c r="S301" s="844"/>
      <c r="T301" s="847"/>
      <c r="U301" s="844"/>
      <c r="V301" s="844"/>
      <c r="W301" s="832"/>
      <c r="X301" s="824"/>
      <c r="Y301" s="115"/>
    </row>
    <row r="302" spans="3:25" ht="19.5" customHeight="1">
      <c r="C302" s="829"/>
      <c r="D302" s="857"/>
      <c r="E302" s="832"/>
      <c r="F302" s="857"/>
      <c r="G302" s="863"/>
      <c r="H302" s="866"/>
      <c r="I302" s="602"/>
      <c r="J302" s="676"/>
      <c r="K302" s="603"/>
      <c r="L302" s="604"/>
      <c r="M302" s="604"/>
      <c r="N302" s="605" t="str">
        <f>IF(I302="","",(SUM(L302:M302)))</f>
        <v/>
      </c>
      <c r="O302" s="606"/>
      <c r="P302" s="607" t="str">
        <f t="shared" si="55"/>
        <v/>
      </c>
      <c r="Q302" s="841"/>
      <c r="R302" s="844"/>
      <c r="S302" s="844"/>
      <c r="T302" s="847"/>
      <c r="U302" s="844"/>
      <c r="V302" s="845"/>
      <c r="W302" s="832"/>
      <c r="X302" s="824"/>
      <c r="Y302" s="115"/>
    </row>
    <row r="303" spans="3:25" ht="19.5" customHeight="1">
      <c r="C303" s="830"/>
      <c r="D303" s="858"/>
      <c r="E303" s="833"/>
      <c r="F303" s="858"/>
      <c r="G303" s="864"/>
      <c r="H303" s="867"/>
      <c r="I303" s="608"/>
      <c r="J303" s="609"/>
      <c r="K303" s="610"/>
      <c r="L303" s="611"/>
      <c r="M303" s="611"/>
      <c r="N303" s="612"/>
      <c r="O303" s="120"/>
      <c r="P303" s="614">
        <f>SUM(P299:P302)</f>
        <v>0</v>
      </c>
      <c r="Q303" s="868"/>
      <c r="R303" s="852"/>
      <c r="S303" s="852"/>
      <c r="T303" s="851"/>
      <c r="U303" s="852"/>
      <c r="V303" s="617">
        <f>IF(P303="","",P303)</f>
        <v>0</v>
      </c>
      <c r="W303" s="833"/>
      <c r="X303" s="825"/>
      <c r="Y303" s="115"/>
    </row>
    <row r="304" spans="3:25" ht="19.5" customHeight="1">
      <c r="C304" s="828"/>
      <c r="D304" s="856"/>
      <c r="E304" s="831"/>
      <c r="F304" s="856"/>
      <c r="G304" s="862"/>
      <c r="H304" s="865"/>
      <c r="I304" s="596"/>
      <c r="J304" s="675"/>
      <c r="K304" s="597"/>
      <c r="L304" s="598"/>
      <c r="M304" s="598"/>
      <c r="N304" s="599" t="str">
        <f>IF(I304="","",(SUM(L304:M304)))</f>
        <v/>
      </c>
      <c r="O304" s="600"/>
      <c r="P304" s="601" t="str">
        <f t="shared" ref="P304:P307" si="56">IF(O304="","",(N304*O304))</f>
        <v/>
      </c>
      <c r="Q304" s="840"/>
      <c r="R304" s="843"/>
      <c r="S304" s="843"/>
      <c r="T304" s="846"/>
      <c r="U304" s="843"/>
      <c r="V304" s="843"/>
      <c r="W304" s="831"/>
      <c r="X304" s="823"/>
      <c r="Y304" s="115"/>
    </row>
    <row r="305" spans="3:25" ht="19.5" customHeight="1">
      <c r="C305" s="829"/>
      <c r="D305" s="857"/>
      <c r="E305" s="832"/>
      <c r="F305" s="857"/>
      <c r="G305" s="863"/>
      <c r="H305" s="866"/>
      <c r="I305" s="602"/>
      <c r="J305" s="676"/>
      <c r="K305" s="603"/>
      <c r="L305" s="604"/>
      <c r="M305" s="604"/>
      <c r="N305" s="605" t="str">
        <f>IF(I305="","",(SUM(L305:M305)))</f>
        <v/>
      </c>
      <c r="O305" s="606"/>
      <c r="P305" s="607" t="str">
        <f t="shared" si="56"/>
        <v/>
      </c>
      <c r="Q305" s="841"/>
      <c r="R305" s="844"/>
      <c r="S305" s="844"/>
      <c r="T305" s="847"/>
      <c r="U305" s="844"/>
      <c r="V305" s="844"/>
      <c r="W305" s="832"/>
      <c r="X305" s="824"/>
      <c r="Y305" s="115"/>
    </row>
    <row r="306" spans="3:25" ht="19.5" customHeight="1">
      <c r="C306" s="829"/>
      <c r="D306" s="857"/>
      <c r="E306" s="832"/>
      <c r="F306" s="857"/>
      <c r="G306" s="863"/>
      <c r="H306" s="866"/>
      <c r="I306" s="602"/>
      <c r="J306" s="676"/>
      <c r="K306" s="603"/>
      <c r="L306" s="604"/>
      <c r="M306" s="604"/>
      <c r="N306" s="605" t="str">
        <f>IF(I306="","",(SUM(L306:M306)))</f>
        <v/>
      </c>
      <c r="O306" s="606"/>
      <c r="P306" s="607" t="str">
        <f t="shared" si="56"/>
        <v/>
      </c>
      <c r="Q306" s="841"/>
      <c r="R306" s="844"/>
      <c r="S306" s="844"/>
      <c r="T306" s="847"/>
      <c r="U306" s="844"/>
      <c r="V306" s="844"/>
      <c r="W306" s="832"/>
      <c r="X306" s="824"/>
      <c r="Y306" s="115"/>
    </row>
    <row r="307" spans="3:25" ht="19.5" customHeight="1">
      <c r="C307" s="829"/>
      <c r="D307" s="857"/>
      <c r="E307" s="832"/>
      <c r="F307" s="857"/>
      <c r="G307" s="863"/>
      <c r="H307" s="866"/>
      <c r="I307" s="602"/>
      <c r="J307" s="676"/>
      <c r="K307" s="603"/>
      <c r="L307" s="604"/>
      <c r="M307" s="604"/>
      <c r="N307" s="605" t="str">
        <f>IF(I307="","",(SUM(L307:M307)))</f>
        <v/>
      </c>
      <c r="O307" s="606"/>
      <c r="P307" s="607" t="str">
        <f t="shared" si="56"/>
        <v/>
      </c>
      <c r="Q307" s="841"/>
      <c r="R307" s="844"/>
      <c r="S307" s="844"/>
      <c r="T307" s="847"/>
      <c r="U307" s="844"/>
      <c r="V307" s="845"/>
      <c r="W307" s="832"/>
      <c r="X307" s="824"/>
      <c r="Y307" s="115"/>
    </row>
    <row r="308" spans="3:25" ht="19.5" customHeight="1">
      <c r="C308" s="830"/>
      <c r="D308" s="858"/>
      <c r="E308" s="833"/>
      <c r="F308" s="858"/>
      <c r="G308" s="864"/>
      <c r="H308" s="867"/>
      <c r="I308" s="608"/>
      <c r="J308" s="609"/>
      <c r="K308" s="610"/>
      <c r="L308" s="611"/>
      <c r="M308" s="611"/>
      <c r="N308" s="612"/>
      <c r="O308" s="120"/>
      <c r="P308" s="614">
        <f>SUM(P304:P307)</f>
        <v>0</v>
      </c>
      <c r="Q308" s="868"/>
      <c r="R308" s="852"/>
      <c r="S308" s="852"/>
      <c r="T308" s="851"/>
      <c r="U308" s="852"/>
      <c r="V308" s="617">
        <f>IF(P308="","",P308)</f>
        <v>0</v>
      </c>
      <c r="W308" s="833"/>
      <c r="X308" s="825"/>
      <c r="Y308" s="115"/>
    </row>
    <row r="309" spans="3:25" ht="19.5" customHeight="1">
      <c r="C309" s="828"/>
      <c r="D309" s="856"/>
      <c r="E309" s="831"/>
      <c r="F309" s="856"/>
      <c r="G309" s="862"/>
      <c r="H309" s="865"/>
      <c r="I309" s="596"/>
      <c r="J309" s="675"/>
      <c r="K309" s="597"/>
      <c r="L309" s="598"/>
      <c r="M309" s="598"/>
      <c r="N309" s="599" t="str">
        <f>IF(I309="","",(SUM(L309:M309)))</f>
        <v/>
      </c>
      <c r="O309" s="600"/>
      <c r="P309" s="601" t="str">
        <f t="shared" ref="P309:P312" si="57">IF(O309="","",(N309*O309))</f>
        <v/>
      </c>
      <c r="Q309" s="840"/>
      <c r="R309" s="843"/>
      <c r="S309" s="843"/>
      <c r="T309" s="846"/>
      <c r="U309" s="843"/>
      <c r="V309" s="843"/>
      <c r="W309" s="831"/>
      <c r="X309" s="823"/>
      <c r="Y309" s="115"/>
    </row>
    <row r="310" spans="3:25" ht="19.5" customHeight="1">
      <c r="C310" s="829"/>
      <c r="D310" s="857"/>
      <c r="E310" s="832"/>
      <c r="F310" s="857"/>
      <c r="G310" s="863"/>
      <c r="H310" s="866"/>
      <c r="I310" s="602"/>
      <c r="J310" s="676"/>
      <c r="K310" s="603"/>
      <c r="L310" s="604"/>
      <c r="M310" s="604"/>
      <c r="N310" s="605" t="str">
        <f>IF(I310="","",(SUM(L310:M310)))</f>
        <v/>
      </c>
      <c r="O310" s="606"/>
      <c r="P310" s="607" t="str">
        <f t="shared" si="57"/>
        <v/>
      </c>
      <c r="Q310" s="841"/>
      <c r="R310" s="844"/>
      <c r="S310" s="844"/>
      <c r="T310" s="847"/>
      <c r="U310" s="844"/>
      <c r="V310" s="844"/>
      <c r="W310" s="832"/>
      <c r="X310" s="824"/>
      <c r="Y310" s="115"/>
    </row>
    <row r="311" spans="3:25" ht="19.5" customHeight="1">
      <c r="C311" s="829"/>
      <c r="D311" s="857"/>
      <c r="E311" s="832"/>
      <c r="F311" s="857"/>
      <c r="G311" s="863"/>
      <c r="H311" s="866"/>
      <c r="I311" s="602"/>
      <c r="J311" s="676"/>
      <c r="K311" s="603"/>
      <c r="L311" s="604"/>
      <c r="M311" s="604"/>
      <c r="N311" s="605" t="str">
        <f>IF(I311="","",(SUM(L311:M311)))</f>
        <v/>
      </c>
      <c r="O311" s="606"/>
      <c r="P311" s="607" t="str">
        <f t="shared" si="57"/>
        <v/>
      </c>
      <c r="Q311" s="841"/>
      <c r="R311" s="844"/>
      <c r="S311" s="844"/>
      <c r="T311" s="847"/>
      <c r="U311" s="844"/>
      <c r="V311" s="844"/>
      <c r="W311" s="832"/>
      <c r="X311" s="824"/>
      <c r="Y311" s="115"/>
    </row>
    <row r="312" spans="3:25" ht="19.5" customHeight="1">
      <c r="C312" s="829"/>
      <c r="D312" s="857"/>
      <c r="E312" s="832"/>
      <c r="F312" s="857"/>
      <c r="G312" s="863"/>
      <c r="H312" s="866"/>
      <c r="I312" s="602"/>
      <c r="J312" s="676"/>
      <c r="K312" s="603"/>
      <c r="L312" s="604"/>
      <c r="M312" s="604"/>
      <c r="N312" s="605" t="str">
        <f>IF(I312="","",(SUM(L312:M312)))</f>
        <v/>
      </c>
      <c r="O312" s="606"/>
      <c r="P312" s="607" t="str">
        <f t="shared" si="57"/>
        <v/>
      </c>
      <c r="Q312" s="841"/>
      <c r="R312" s="844"/>
      <c r="S312" s="844"/>
      <c r="T312" s="847"/>
      <c r="U312" s="844"/>
      <c r="V312" s="845"/>
      <c r="W312" s="832"/>
      <c r="X312" s="824"/>
      <c r="Y312" s="115"/>
    </row>
    <row r="313" spans="3:25" ht="19.5" customHeight="1">
      <c r="C313" s="830"/>
      <c r="D313" s="858"/>
      <c r="E313" s="833"/>
      <c r="F313" s="858"/>
      <c r="G313" s="864"/>
      <c r="H313" s="867"/>
      <c r="I313" s="608"/>
      <c r="J313" s="609"/>
      <c r="K313" s="610"/>
      <c r="L313" s="611"/>
      <c r="M313" s="611"/>
      <c r="N313" s="612"/>
      <c r="O313" s="120"/>
      <c r="P313" s="614">
        <f>SUM(P309:P312)</f>
        <v>0</v>
      </c>
      <c r="Q313" s="868"/>
      <c r="R313" s="852"/>
      <c r="S313" s="852"/>
      <c r="T313" s="851"/>
      <c r="U313" s="852"/>
      <c r="V313" s="617">
        <f>IF(P313="","",P313)</f>
        <v>0</v>
      </c>
      <c r="W313" s="833"/>
      <c r="X313" s="825"/>
      <c r="Y313" s="115"/>
    </row>
    <row r="314" spans="3:25" ht="19.5" customHeight="1">
      <c r="C314" s="828"/>
      <c r="D314" s="856"/>
      <c r="E314" s="831"/>
      <c r="F314" s="856"/>
      <c r="G314" s="862"/>
      <c r="H314" s="865"/>
      <c r="I314" s="596"/>
      <c r="J314" s="675"/>
      <c r="K314" s="597"/>
      <c r="L314" s="598"/>
      <c r="M314" s="598"/>
      <c r="N314" s="599" t="str">
        <f>IF(I314="","",(SUM(L314:M314)))</f>
        <v/>
      </c>
      <c r="O314" s="600"/>
      <c r="P314" s="601" t="str">
        <f t="shared" ref="P314" si="58">IF(O314="","",(N314*O314))</f>
        <v/>
      </c>
      <c r="Q314" s="840"/>
      <c r="R314" s="843"/>
      <c r="S314" s="843"/>
      <c r="T314" s="846"/>
      <c r="U314" s="843"/>
      <c r="V314" s="843"/>
      <c r="W314" s="831"/>
      <c r="X314" s="823"/>
      <c r="Y314" s="115"/>
    </row>
    <row r="315" spans="3:25" ht="19.5" customHeight="1">
      <c r="C315" s="829"/>
      <c r="D315" s="857"/>
      <c r="E315" s="832"/>
      <c r="F315" s="857"/>
      <c r="G315" s="863"/>
      <c r="H315" s="866"/>
      <c r="I315" s="602"/>
      <c r="J315" s="676"/>
      <c r="K315" s="603"/>
      <c r="L315" s="604"/>
      <c r="M315" s="604"/>
      <c r="N315" s="605" t="str">
        <f>IF(I315="","",(SUM(L315:M315)))</f>
        <v/>
      </c>
      <c r="O315" s="606"/>
      <c r="P315" s="607" t="str">
        <f t="shared" ref="P315:P317" si="59">IF(O315="","",(N315*O315))</f>
        <v/>
      </c>
      <c r="Q315" s="841"/>
      <c r="R315" s="844"/>
      <c r="S315" s="844"/>
      <c r="T315" s="847"/>
      <c r="U315" s="844"/>
      <c r="V315" s="844"/>
      <c r="W315" s="832"/>
      <c r="X315" s="824"/>
      <c r="Y315" s="115"/>
    </row>
    <row r="316" spans="3:25" ht="19.5" customHeight="1">
      <c r="C316" s="829"/>
      <c r="D316" s="857"/>
      <c r="E316" s="832"/>
      <c r="F316" s="857"/>
      <c r="G316" s="863"/>
      <c r="H316" s="866"/>
      <c r="I316" s="602"/>
      <c r="J316" s="676"/>
      <c r="K316" s="603"/>
      <c r="L316" s="604"/>
      <c r="M316" s="604"/>
      <c r="N316" s="605" t="str">
        <f>IF(I316="","",(SUM(L316:M316)))</f>
        <v/>
      </c>
      <c r="O316" s="606"/>
      <c r="P316" s="607" t="str">
        <f t="shared" si="59"/>
        <v/>
      </c>
      <c r="Q316" s="841"/>
      <c r="R316" s="844"/>
      <c r="S316" s="844"/>
      <c r="T316" s="847"/>
      <c r="U316" s="844"/>
      <c r="V316" s="844"/>
      <c r="W316" s="832"/>
      <c r="X316" s="824"/>
      <c r="Y316" s="115"/>
    </row>
    <row r="317" spans="3:25" ht="19.5" customHeight="1">
      <c r="C317" s="829"/>
      <c r="D317" s="857"/>
      <c r="E317" s="832"/>
      <c r="F317" s="857"/>
      <c r="G317" s="863"/>
      <c r="H317" s="866"/>
      <c r="I317" s="602"/>
      <c r="J317" s="676"/>
      <c r="K317" s="603"/>
      <c r="L317" s="604"/>
      <c r="M317" s="604"/>
      <c r="N317" s="605" t="str">
        <f>IF(I317="","",(SUM(L317:M317)))</f>
        <v/>
      </c>
      <c r="O317" s="606"/>
      <c r="P317" s="607" t="str">
        <f t="shared" si="59"/>
        <v/>
      </c>
      <c r="Q317" s="841"/>
      <c r="R317" s="844"/>
      <c r="S317" s="844"/>
      <c r="T317" s="847"/>
      <c r="U317" s="844"/>
      <c r="V317" s="845"/>
      <c r="W317" s="832"/>
      <c r="X317" s="824"/>
      <c r="Y317" s="115"/>
    </row>
    <row r="318" spans="3:25" ht="19.5" customHeight="1">
      <c r="C318" s="830"/>
      <c r="D318" s="858"/>
      <c r="E318" s="833"/>
      <c r="F318" s="858"/>
      <c r="G318" s="864"/>
      <c r="H318" s="867"/>
      <c r="I318" s="608"/>
      <c r="J318" s="609"/>
      <c r="K318" s="610"/>
      <c r="L318" s="611"/>
      <c r="M318" s="611"/>
      <c r="N318" s="612"/>
      <c r="O318" s="120"/>
      <c r="P318" s="614">
        <f>SUM(P314:P317)</f>
        <v>0</v>
      </c>
      <c r="Q318" s="868"/>
      <c r="R318" s="852"/>
      <c r="S318" s="852"/>
      <c r="T318" s="851"/>
      <c r="U318" s="852"/>
      <c r="V318" s="617">
        <f>IF(P318="","",P318)</f>
        <v>0</v>
      </c>
      <c r="W318" s="833"/>
      <c r="X318" s="825"/>
      <c r="Y318" s="115"/>
    </row>
    <row r="319" spans="3:25" ht="19.5" customHeight="1">
      <c r="C319" s="828"/>
      <c r="D319" s="856"/>
      <c r="E319" s="831"/>
      <c r="F319" s="856"/>
      <c r="G319" s="862"/>
      <c r="H319" s="865"/>
      <c r="I319" s="596"/>
      <c r="J319" s="675"/>
      <c r="K319" s="597"/>
      <c r="L319" s="598"/>
      <c r="M319" s="598"/>
      <c r="N319" s="599" t="str">
        <f>IF(I319="","",(SUM(L319:M319)))</f>
        <v/>
      </c>
      <c r="O319" s="600"/>
      <c r="P319" s="601" t="str">
        <f t="shared" ref="P319:P322" si="60">IF(O319="","",(N319*O319))</f>
        <v/>
      </c>
      <c r="Q319" s="840"/>
      <c r="R319" s="843"/>
      <c r="S319" s="843"/>
      <c r="T319" s="846"/>
      <c r="U319" s="843"/>
      <c r="V319" s="843"/>
      <c r="W319" s="831"/>
      <c r="X319" s="823"/>
      <c r="Y319" s="115"/>
    </row>
    <row r="320" spans="3:25" ht="19.5" customHeight="1">
      <c r="C320" s="829"/>
      <c r="D320" s="857"/>
      <c r="E320" s="832"/>
      <c r="F320" s="857"/>
      <c r="G320" s="863"/>
      <c r="H320" s="866"/>
      <c r="I320" s="602"/>
      <c r="J320" s="676"/>
      <c r="K320" s="603"/>
      <c r="L320" s="604"/>
      <c r="M320" s="604"/>
      <c r="N320" s="605" t="str">
        <f>IF(I320="","",(SUM(L320:M320)))</f>
        <v/>
      </c>
      <c r="O320" s="606"/>
      <c r="P320" s="607" t="str">
        <f t="shared" si="60"/>
        <v/>
      </c>
      <c r="Q320" s="841"/>
      <c r="R320" s="844"/>
      <c r="S320" s="844"/>
      <c r="T320" s="847"/>
      <c r="U320" s="844"/>
      <c r="V320" s="844"/>
      <c r="W320" s="832"/>
      <c r="X320" s="824"/>
      <c r="Y320" s="115"/>
    </row>
    <row r="321" spans="3:25" ht="19.5" customHeight="1">
      <c r="C321" s="829"/>
      <c r="D321" s="857"/>
      <c r="E321" s="832"/>
      <c r="F321" s="857"/>
      <c r="G321" s="863"/>
      <c r="H321" s="866"/>
      <c r="I321" s="602"/>
      <c r="J321" s="676"/>
      <c r="K321" s="603"/>
      <c r="L321" s="604"/>
      <c r="M321" s="604"/>
      <c r="N321" s="605" t="str">
        <f>IF(I321="","",(SUM(L321:M321)))</f>
        <v/>
      </c>
      <c r="O321" s="606"/>
      <c r="P321" s="607" t="str">
        <f t="shared" si="60"/>
        <v/>
      </c>
      <c r="Q321" s="841"/>
      <c r="R321" s="844"/>
      <c r="S321" s="844"/>
      <c r="T321" s="847"/>
      <c r="U321" s="844"/>
      <c r="V321" s="844"/>
      <c r="W321" s="832"/>
      <c r="X321" s="824"/>
      <c r="Y321" s="115"/>
    </row>
    <row r="322" spans="3:25" ht="19.5" customHeight="1">
      <c r="C322" s="829"/>
      <c r="D322" s="857"/>
      <c r="E322" s="832"/>
      <c r="F322" s="857"/>
      <c r="G322" s="863"/>
      <c r="H322" s="866"/>
      <c r="I322" s="602"/>
      <c r="J322" s="676"/>
      <c r="K322" s="603"/>
      <c r="L322" s="604"/>
      <c r="M322" s="604"/>
      <c r="N322" s="605" t="str">
        <f>IF(I322="","",(SUM(L322:M322)))</f>
        <v/>
      </c>
      <c r="O322" s="606"/>
      <c r="P322" s="607" t="str">
        <f t="shared" si="60"/>
        <v/>
      </c>
      <c r="Q322" s="841"/>
      <c r="R322" s="844"/>
      <c r="S322" s="844"/>
      <c r="T322" s="847"/>
      <c r="U322" s="844"/>
      <c r="V322" s="845"/>
      <c r="W322" s="832"/>
      <c r="X322" s="824"/>
      <c r="Y322" s="115"/>
    </row>
    <row r="323" spans="3:25" ht="19.5" customHeight="1">
      <c r="C323" s="830"/>
      <c r="D323" s="858"/>
      <c r="E323" s="833"/>
      <c r="F323" s="858"/>
      <c r="G323" s="864"/>
      <c r="H323" s="867"/>
      <c r="I323" s="608"/>
      <c r="J323" s="609"/>
      <c r="K323" s="610"/>
      <c r="L323" s="611"/>
      <c r="M323" s="611"/>
      <c r="N323" s="612"/>
      <c r="O323" s="120"/>
      <c r="P323" s="614">
        <f>SUM(P319:P322)</f>
        <v>0</v>
      </c>
      <c r="Q323" s="868"/>
      <c r="R323" s="852"/>
      <c r="S323" s="852"/>
      <c r="T323" s="851"/>
      <c r="U323" s="852"/>
      <c r="V323" s="617">
        <f>IF(P323="","",P323)</f>
        <v>0</v>
      </c>
      <c r="W323" s="833"/>
      <c r="X323" s="825"/>
      <c r="Y323" s="115"/>
    </row>
    <row r="324" spans="3:25" ht="19.5" customHeight="1">
      <c r="C324" s="828"/>
      <c r="D324" s="856"/>
      <c r="E324" s="831"/>
      <c r="F324" s="856"/>
      <c r="G324" s="862"/>
      <c r="H324" s="865"/>
      <c r="I324" s="596"/>
      <c r="J324" s="675"/>
      <c r="K324" s="597"/>
      <c r="L324" s="598"/>
      <c r="M324" s="598"/>
      <c r="N324" s="599" t="str">
        <f>IF(I324="","",(SUM(L324:M324)))</f>
        <v/>
      </c>
      <c r="O324" s="600"/>
      <c r="P324" s="601" t="str">
        <f t="shared" ref="P324:P327" si="61">IF(O324="","",(N324*O324))</f>
        <v/>
      </c>
      <c r="Q324" s="840"/>
      <c r="R324" s="843"/>
      <c r="S324" s="843"/>
      <c r="T324" s="846"/>
      <c r="U324" s="843"/>
      <c r="V324" s="843"/>
      <c r="W324" s="831"/>
      <c r="X324" s="823"/>
      <c r="Y324" s="115"/>
    </row>
    <row r="325" spans="3:25" ht="19.5" customHeight="1">
      <c r="C325" s="829"/>
      <c r="D325" s="857"/>
      <c r="E325" s="832"/>
      <c r="F325" s="857"/>
      <c r="G325" s="863"/>
      <c r="H325" s="866"/>
      <c r="I325" s="602"/>
      <c r="J325" s="676"/>
      <c r="K325" s="603"/>
      <c r="L325" s="604"/>
      <c r="M325" s="604"/>
      <c r="N325" s="605" t="str">
        <f>IF(I325="","",(SUM(L325:M325)))</f>
        <v/>
      </c>
      <c r="O325" s="606"/>
      <c r="P325" s="607" t="str">
        <f t="shared" si="61"/>
        <v/>
      </c>
      <c r="Q325" s="841"/>
      <c r="R325" s="844"/>
      <c r="S325" s="844"/>
      <c r="T325" s="847"/>
      <c r="U325" s="844"/>
      <c r="V325" s="844"/>
      <c r="W325" s="832"/>
      <c r="X325" s="824"/>
      <c r="Y325" s="115"/>
    </row>
    <row r="326" spans="3:25" ht="19.5" customHeight="1">
      <c r="C326" s="829"/>
      <c r="D326" s="857"/>
      <c r="E326" s="832"/>
      <c r="F326" s="857"/>
      <c r="G326" s="863"/>
      <c r="H326" s="866"/>
      <c r="I326" s="602"/>
      <c r="J326" s="676"/>
      <c r="K326" s="603"/>
      <c r="L326" s="604"/>
      <c r="M326" s="604"/>
      <c r="N326" s="605" t="str">
        <f>IF(I326="","",(SUM(L326:M326)))</f>
        <v/>
      </c>
      <c r="O326" s="606"/>
      <c r="P326" s="607" t="str">
        <f t="shared" si="61"/>
        <v/>
      </c>
      <c r="Q326" s="841"/>
      <c r="R326" s="844"/>
      <c r="S326" s="844"/>
      <c r="T326" s="847"/>
      <c r="U326" s="844"/>
      <c r="V326" s="844"/>
      <c r="W326" s="832"/>
      <c r="X326" s="824"/>
      <c r="Y326" s="115"/>
    </row>
    <row r="327" spans="3:25" ht="19.5" customHeight="1">
      <c r="C327" s="829"/>
      <c r="D327" s="857"/>
      <c r="E327" s="832"/>
      <c r="F327" s="857"/>
      <c r="G327" s="863"/>
      <c r="H327" s="866"/>
      <c r="I327" s="602"/>
      <c r="J327" s="676"/>
      <c r="K327" s="603"/>
      <c r="L327" s="604"/>
      <c r="M327" s="604"/>
      <c r="N327" s="605" t="str">
        <f>IF(I327="","",(SUM(L327:M327)))</f>
        <v/>
      </c>
      <c r="O327" s="606"/>
      <c r="P327" s="607" t="str">
        <f t="shared" si="61"/>
        <v/>
      </c>
      <c r="Q327" s="841"/>
      <c r="R327" s="844"/>
      <c r="S327" s="844"/>
      <c r="T327" s="847"/>
      <c r="U327" s="844"/>
      <c r="V327" s="845"/>
      <c r="W327" s="832"/>
      <c r="X327" s="824"/>
      <c r="Y327" s="115"/>
    </row>
    <row r="328" spans="3:25" ht="19.5" customHeight="1">
      <c r="C328" s="830"/>
      <c r="D328" s="858"/>
      <c r="E328" s="833"/>
      <c r="F328" s="858"/>
      <c r="G328" s="864"/>
      <c r="H328" s="867"/>
      <c r="I328" s="608"/>
      <c r="J328" s="609"/>
      <c r="K328" s="610"/>
      <c r="L328" s="611"/>
      <c r="M328" s="611"/>
      <c r="N328" s="612"/>
      <c r="O328" s="120"/>
      <c r="P328" s="614">
        <f>SUM(P324:P327)</f>
        <v>0</v>
      </c>
      <c r="Q328" s="868"/>
      <c r="R328" s="852"/>
      <c r="S328" s="852"/>
      <c r="T328" s="851"/>
      <c r="U328" s="852"/>
      <c r="V328" s="617">
        <f>IF(P328="","",P328)</f>
        <v>0</v>
      </c>
      <c r="W328" s="833"/>
      <c r="X328" s="825"/>
      <c r="Y328" s="115"/>
    </row>
    <row r="329" spans="3:25" ht="19.5" customHeight="1">
      <c r="C329" s="828"/>
      <c r="D329" s="856"/>
      <c r="E329" s="831"/>
      <c r="F329" s="856"/>
      <c r="G329" s="862"/>
      <c r="H329" s="865"/>
      <c r="I329" s="596"/>
      <c r="J329" s="675"/>
      <c r="K329" s="597"/>
      <c r="L329" s="598"/>
      <c r="M329" s="598"/>
      <c r="N329" s="599" t="str">
        <f>IF(I329="","",(SUM(L329:M329)))</f>
        <v/>
      </c>
      <c r="O329" s="600"/>
      <c r="P329" s="601" t="str">
        <f t="shared" ref="P329:P332" si="62">IF(O329="","",(N329*O329))</f>
        <v/>
      </c>
      <c r="Q329" s="840"/>
      <c r="R329" s="843"/>
      <c r="S329" s="843"/>
      <c r="T329" s="846"/>
      <c r="U329" s="843"/>
      <c r="V329" s="843"/>
      <c r="W329" s="831"/>
      <c r="X329" s="823"/>
      <c r="Y329" s="115"/>
    </row>
    <row r="330" spans="3:25" ht="19.5" customHeight="1">
      <c r="C330" s="829"/>
      <c r="D330" s="857"/>
      <c r="E330" s="832"/>
      <c r="F330" s="857"/>
      <c r="G330" s="863"/>
      <c r="H330" s="866"/>
      <c r="I330" s="602"/>
      <c r="J330" s="676"/>
      <c r="K330" s="603"/>
      <c r="L330" s="604"/>
      <c r="M330" s="604"/>
      <c r="N330" s="605" t="str">
        <f>IF(I330="","",(SUM(L330:M330)))</f>
        <v/>
      </c>
      <c r="O330" s="606"/>
      <c r="P330" s="607" t="str">
        <f t="shared" si="62"/>
        <v/>
      </c>
      <c r="Q330" s="841"/>
      <c r="R330" s="844"/>
      <c r="S330" s="844"/>
      <c r="T330" s="847"/>
      <c r="U330" s="844"/>
      <c r="V330" s="844"/>
      <c r="W330" s="832"/>
      <c r="X330" s="824"/>
      <c r="Y330" s="115"/>
    </row>
    <row r="331" spans="3:25" ht="19.5" customHeight="1">
      <c r="C331" s="829"/>
      <c r="D331" s="857"/>
      <c r="E331" s="832"/>
      <c r="F331" s="857"/>
      <c r="G331" s="863"/>
      <c r="H331" s="866"/>
      <c r="I331" s="602"/>
      <c r="J331" s="676"/>
      <c r="K331" s="603"/>
      <c r="L331" s="604"/>
      <c r="M331" s="604"/>
      <c r="N331" s="605" t="str">
        <f>IF(I331="","",(SUM(L331:M331)))</f>
        <v/>
      </c>
      <c r="O331" s="606"/>
      <c r="P331" s="607" t="str">
        <f t="shared" si="62"/>
        <v/>
      </c>
      <c r="Q331" s="841"/>
      <c r="R331" s="844"/>
      <c r="S331" s="844"/>
      <c r="T331" s="847"/>
      <c r="U331" s="844"/>
      <c r="V331" s="844"/>
      <c r="W331" s="832"/>
      <c r="X331" s="824"/>
      <c r="Y331" s="115"/>
    </row>
    <row r="332" spans="3:25" ht="19.5" customHeight="1">
      <c r="C332" s="829"/>
      <c r="D332" s="857"/>
      <c r="E332" s="832"/>
      <c r="F332" s="857"/>
      <c r="G332" s="863"/>
      <c r="H332" s="866"/>
      <c r="I332" s="602"/>
      <c r="J332" s="676"/>
      <c r="K332" s="603"/>
      <c r="L332" s="604"/>
      <c r="M332" s="604"/>
      <c r="N332" s="605" t="str">
        <f>IF(I332="","",(SUM(L332:M332)))</f>
        <v/>
      </c>
      <c r="O332" s="606"/>
      <c r="P332" s="607" t="str">
        <f t="shared" si="62"/>
        <v/>
      </c>
      <c r="Q332" s="841"/>
      <c r="R332" s="844"/>
      <c r="S332" s="844"/>
      <c r="T332" s="847"/>
      <c r="U332" s="844"/>
      <c r="V332" s="845"/>
      <c r="W332" s="832"/>
      <c r="X332" s="824"/>
      <c r="Y332" s="115"/>
    </row>
    <row r="333" spans="3:25" ht="19.5" customHeight="1">
      <c r="C333" s="830"/>
      <c r="D333" s="858"/>
      <c r="E333" s="833"/>
      <c r="F333" s="858"/>
      <c r="G333" s="864"/>
      <c r="H333" s="867"/>
      <c r="I333" s="608"/>
      <c r="J333" s="609"/>
      <c r="K333" s="610"/>
      <c r="L333" s="611"/>
      <c r="M333" s="611"/>
      <c r="N333" s="612"/>
      <c r="O333" s="120"/>
      <c r="P333" s="614">
        <f>SUM(P329:P332)</f>
        <v>0</v>
      </c>
      <c r="Q333" s="868"/>
      <c r="R333" s="852"/>
      <c r="S333" s="852"/>
      <c r="T333" s="851"/>
      <c r="U333" s="852"/>
      <c r="V333" s="617">
        <f>IF(P333="","",P333)</f>
        <v>0</v>
      </c>
      <c r="W333" s="833"/>
      <c r="X333" s="825"/>
      <c r="Y333" s="115"/>
    </row>
    <row r="334" spans="3:25" ht="19.5" customHeight="1">
      <c r="C334" s="828"/>
      <c r="D334" s="856"/>
      <c r="E334" s="831"/>
      <c r="F334" s="856"/>
      <c r="G334" s="862"/>
      <c r="H334" s="865"/>
      <c r="I334" s="596"/>
      <c r="J334" s="675"/>
      <c r="K334" s="597"/>
      <c r="L334" s="598"/>
      <c r="M334" s="598"/>
      <c r="N334" s="599" t="str">
        <f>IF(I334="","",(SUM(L334:M334)))</f>
        <v/>
      </c>
      <c r="O334" s="600"/>
      <c r="P334" s="601" t="str">
        <f t="shared" ref="P334:P337" si="63">IF(O334="","",(N334*O334))</f>
        <v/>
      </c>
      <c r="Q334" s="840"/>
      <c r="R334" s="843"/>
      <c r="S334" s="843"/>
      <c r="T334" s="846"/>
      <c r="U334" s="843"/>
      <c r="V334" s="843"/>
      <c r="W334" s="831"/>
      <c r="X334" s="823"/>
      <c r="Y334" s="115"/>
    </row>
    <row r="335" spans="3:25" ht="19.5" customHeight="1">
      <c r="C335" s="829"/>
      <c r="D335" s="857"/>
      <c r="E335" s="832"/>
      <c r="F335" s="857"/>
      <c r="G335" s="863"/>
      <c r="H335" s="866"/>
      <c r="I335" s="602"/>
      <c r="J335" s="676"/>
      <c r="K335" s="603"/>
      <c r="L335" s="604"/>
      <c r="M335" s="604"/>
      <c r="N335" s="605" t="str">
        <f>IF(I335="","",(SUM(L335:M335)))</f>
        <v/>
      </c>
      <c r="O335" s="606"/>
      <c r="P335" s="607" t="str">
        <f t="shared" si="63"/>
        <v/>
      </c>
      <c r="Q335" s="841"/>
      <c r="R335" s="844"/>
      <c r="S335" s="844"/>
      <c r="T335" s="847"/>
      <c r="U335" s="844"/>
      <c r="V335" s="844"/>
      <c r="W335" s="832"/>
      <c r="X335" s="824"/>
      <c r="Y335" s="115"/>
    </row>
    <row r="336" spans="3:25" ht="19.5" customHeight="1">
      <c r="C336" s="829"/>
      <c r="D336" s="857"/>
      <c r="E336" s="832"/>
      <c r="F336" s="857"/>
      <c r="G336" s="863"/>
      <c r="H336" s="866"/>
      <c r="I336" s="602"/>
      <c r="J336" s="676"/>
      <c r="K336" s="603"/>
      <c r="L336" s="604"/>
      <c r="M336" s="604"/>
      <c r="N336" s="605" t="str">
        <f>IF(I336="","",(SUM(L336:M336)))</f>
        <v/>
      </c>
      <c r="O336" s="606"/>
      <c r="P336" s="607" t="str">
        <f t="shared" si="63"/>
        <v/>
      </c>
      <c r="Q336" s="841"/>
      <c r="R336" s="844"/>
      <c r="S336" s="844"/>
      <c r="T336" s="847"/>
      <c r="U336" s="844"/>
      <c r="V336" s="844"/>
      <c r="W336" s="832"/>
      <c r="X336" s="824"/>
      <c r="Y336" s="115"/>
    </row>
    <row r="337" spans="3:25" ht="19.5" customHeight="1">
      <c r="C337" s="829"/>
      <c r="D337" s="857"/>
      <c r="E337" s="832"/>
      <c r="F337" s="857"/>
      <c r="G337" s="863"/>
      <c r="H337" s="866"/>
      <c r="I337" s="602"/>
      <c r="J337" s="676"/>
      <c r="K337" s="603"/>
      <c r="L337" s="604"/>
      <c r="M337" s="604"/>
      <c r="N337" s="605" t="str">
        <f>IF(I337="","",(SUM(L337:M337)))</f>
        <v/>
      </c>
      <c r="O337" s="606"/>
      <c r="P337" s="607" t="str">
        <f t="shared" si="63"/>
        <v/>
      </c>
      <c r="Q337" s="841"/>
      <c r="R337" s="844"/>
      <c r="S337" s="844"/>
      <c r="T337" s="847"/>
      <c r="U337" s="844"/>
      <c r="V337" s="845"/>
      <c r="W337" s="832"/>
      <c r="X337" s="824"/>
      <c r="Y337" s="115"/>
    </row>
    <row r="338" spans="3:25" ht="19.5" customHeight="1">
      <c r="C338" s="830"/>
      <c r="D338" s="858"/>
      <c r="E338" s="833"/>
      <c r="F338" s="858"/>
      <c r="G338" s="864"/>
      <c r="H338" s="867"/>
      <c r="I338" s="608"/>
      <c r="J338" s="609"/>
      <c r="K338" s="610"/>
      <c r="L338" s="611"/>
      <c r="M338" s="611"/>
      <c r="N338" s="612"/>
      <c r="O338" s="120"/>
      <c r="P338" s="614">
        <f>SUM(P334:P337)</f>
        <v>0</v>
      </c>
      <c r="Q338" s="868"/>
      <c r="R338" s="852"/>
      <c r="S338" s="852"/>
      <c r="T338" s="851"/>
      <c r="U338" s="852"/>
      <c r="V338" s="617">
        <f>IF(P338="","",P338)</f>
        <v>0</v>
      </c>
      <c r="W338" s="833"/>
      <c r="X338" s="825"/>
      <c r="Y338" s="115"/>
    </row>
    <row r="339" spans="3:25" ht="19.5" customHeight="1">
      <c r="C339" s="828"/>
      <c r="D339" s="856"/>
      <c r="E339" s="831"/>
      <c r="F339" s="856"/>
      <c r="G339" s="862"/>
      <c r="H339" s="865"/>
      <c r="I339" s="596"/>
      <c r="J339" s="675"/>
      <c r="K339" s="597"/>
      <c r="L339" s="598"/>
      <c r="M339" s="598"/>
      <c r="N339" s="599" t="str">
        <f>IF(I339="","",(SUM(L339:M339)))</f>
        <v/>
      </c>
      <c r="O339" s="600"/>
      <c r="P339" s="601" t="str">
        <f t="shared" ref="P339:P342" si="64">IF(O339="","",(N339*O339))</f>
        <v/>
      </c>
      <c r="Q339" s="840"/>
      <c r="R339" s="843"/>
      <c r="S339" s="843"/>
      <c r="T339" s="846"/>
      <c r="U339" s="843"/>
      <c r="V339" s="843"/>
      <c r="W339" s="831"/>
      <c r="X339" s="823"/>
      <c r="Y339" s="115"/>
    </row>
    <row r="340" spans="3:25" ht="19.5" customHeight="1">
      <c r="C340" s="829"/>
      <c r="D340" s="857"/>
      <c r="E340" s="832"/>
      <c r="F340" s="857"/>
      <c r="G340" s="863"/>
      <c r="H340" s="866"/>
      <c r="I340" s="602"/>
      <c r="J340" s="676"/>
      <c r="K340" s="603"/>
      <c r="L340" s="604"/>
      <c r="M340" s="604"/>
      <c r="N340" s="605" t="str">
        <f>IF(I340="","",(SUM(L340:M340)))</f>
        <v/>
      </c>
      <c r="O340" s="606"/>
      <c r="P340" s="607" t="str">
        <f t="shared" si="64"/>
        <v/>
      </c>
      <c r="Q340" s="841"/>
      <c r="R340" s="844"/>
      <c r="S340" s="844"/>
      <c r="T340" s="847"/>
      <c r="U340" s="844"/>
      <c r="V340" s="844"/>
      <c r="W340" s="832"/>
      <c r="X340" s="824"/>
      <c r="Y340" s="115"/>
    </row>
    <row r="341" spans="3:25" ht="19.5" customHeight="1">
      <c r="C341" s="829"/>
      <c r="D341" s="857"/>
      <c r="E341" s="832"/>
      <c r="F341" s="857"/>
      <c r="G341" s="863"/>
      <c r="H341" s="866"/>
      <c r="I341" s="602"/>
      <c r="J341" s="676"/>
      <c r="K341" s="603"/>
      <c r="L341" s="604"/>
      <c r="M341" s="604"/>
      <c r="N341" s="605" t="str">
        <f>IF(I341="","",(SUM(L341:M341)))</f>
        <v/>
      </c>
      <c r="O341" s="606"/>
      <c r="P341" s="607" t="str">
        <f t="shared" si="64"/>
        <v/>
      </c>
      <c r="Q341" s="841"/>
      <c r="R341" s="844"/>
      <c r="S341" s="844"/>
      <c r="T341" s="847"/>
      <c r="U341" s="844"/>
      <c r="V341" s="844"/>
      <c r="W341" s="832"/>
      <c r="X341" s="824"/>
      <c r="Y341" s="115"/>
    </row>
    <row r="342" spans="3:25" ht="19.5" customHeight="1">
      <c r="C342" s="829"/>
      <c r="D342" s="857"/>
      <c r="E342" s="832"/>
      <c r="F342" s="857"/>
      <c r="G342" s="863"/>
      <c r="H342" s="866"/>
      <c r="I342" s="602"/>
      <c r="J342" s="676"/>
      <c r="K342" s="603"/>
      <c r="L342" s="604"/>
      <c r="M342" s="604"/>
      <c r="N342" s="605" t="str">
        <f>IF(I342="","",(SUM(L342:M342)))</f>
        <v/>
      </c>
      <c r="O342" s="606"/>
      <c r="P342" s="607" t="str">
        <f t="shared" si="64"/>
        <v/>
      </c>
      <c r="Q342" s="841"/>
      <c r="R342" s="844"/>
      <c r="S342" s="844"/>
      <c r="T342" s="847"/>
      <c r="U342" s="844"/>
      <c r="V342" s="845"/>
      <c r="W342" s="832"/>
      <c r="X342" s="824"/>
      <c r="Y342" s="115"/>
    </row>
    <row r="343" spans="3:25" ht="19.5" customHeight="1">
      <c r="C343" s="830"/>
      <c r="D343" s="858"/>
      <c r="E343" s="833"/>
      <c r="F343" s="858"/>
      <c r="G343" s="864"/>
      <c r="H343" s="867"/>
      <c r="I343" s="608"/>
      <c r="J343" s="609"/>
      <c r="K343" s="503"/>
      <c r="L343" s="611"/>
      <c r="M343" s="611"/>
      <c r="N343" s="612"/>
      <c r="O343" s="120"/>
      <c r="P343" s="614">
        <f>SUM(P339:P342)</f>
        <v>0</v>
      </c>
      <c r="Q343" s="868"/>
      <c r="R343" s="852"/>
      <c r="S343" s="852"/>
      <c r="T343" s="851"/>
      <c r="U343" s="852"/>
      <c r="V343" s="617">
        <f>IF(P343="","",P343)</f>
        <v>0</v>
      </c>
      <c r="W343" s="833"/>
      <c r="X343" s="825"/>
      <c r="Y343" s="115"/>
    </row>
    <row r="344" spans="3:25" ht="22.5" customHeight="1">
      <c r="T344" s="826" t="s">
        <v>303</v>
      </c>
      <c r="U344" s="827"/>
      <c r="V344" s="117">
        <f>SUM(V239:V343)</f>
        <v>0</v>
      </c>
      <c r="W344" s="118"/>
      <c r="X344" s="118"/>
      <c r="Y344" s="119"/>
    </row>
    <row r="345" spans="3:25" ht="22.5" customHeight="1">
      <c r="T345" s="826" t="s">
        <v>304</v>
      </c>
      <c r="U345" s="827"/>
      <c r="V345" s="117">
        <f>SUM(V239:V343)/1.1</f>
        <v>0</v>
      </c>
      <c r="W345" s="118"/>
      <c r="X345" s="118"/>
      <c r="Y345" s="119"/>
    </row>
    <row r="346" spans="3:25" ht="19.5" customHeight="1">
      <c r="T346" s="54"/>
      <c r="U346" s="54"/>
      <c r="V346" s="119"/>
      <c r="W346" s="66"/>
      <c r="X346" s="66"/>
      <c r="Y346" s="119"/>
    </row>
    <row r="347" spans="3:25" ht="19.5" customHeight="1">
      <c r="C347" s="43" t="s">
        <v>309</v>
      </c>
      <c r="W347" s="1"/>
      <c r="X347" s="1" t="s">
        <v>224</v>
      </c>
    </row>
    <row r="348" spans="3:25" ht="19.5" customHeight="1">
      <c r="C348" s="869" t="s">
        <v>273</v>
      </c>
      <c r="D348" s="846"/>
      <c r="E348" s="869" t="s">
        <v>310</v>
      </c>
      <c r="F348" s="846"/>
      <c r="G348" s="846"/>
      <c r="H348" s="869" t="s">
        <v>278</v>
      </c>
      <c r="I348" s="871" t="s">
        <v>279</v>
      </c>
      <c r="J348" s="872"/>
      <c r="K348" s="499" t="s">
        <v>280</v>
      </c>
      <c r="L348" s="871" t="s">
        <v>281</v>
      </c>
      <c r="M348" s="875"/>
      <c r="N348" s="872"/>
      <c r="O348" s="500" t="s">
        <v>282</v>
      </c>
      <c r="P348" s="501" t="s">
        <v>307</v>
      </c>
      <c r="Q348" s="873"/>
      <c r="R348" s="846"/>
      <c r="S348" s="846"/>
      <c r="T348" s="846"/>
      <c r="U348" s="846"/>
      <c r="V348" s="332" t="s">
        <v>307</v>
      </c>
      <c r="W348" s="849" t="s">
        <v>288</v>
      </c>
      <c r="X348" s="876" t="s">
        <v>289</v>
      </c>
      <c r="Y348" s="54"/>
    </row>
    <row r="349" spans="3:25" ht="19.5" customHeight="1">
      <c r="C349" s="870"/>
      <c r="D349" s="851"/>
      <c r="E349" s="870"/>
      <c r="F349" s="851"/>
      <c r="G349" s="851"/>
      <c r="H349" s="870"/>
      <c r="I349" s="112" t="s">
        <v>290</v>
      </c>
      <c r="J349" s="462" t="s">
        <v>291</v>
      </c>
      <c r="K349" s="112" t="s">
        <v>292</v>
      </c>
      <c r="L349" s="112" t="s">
        <v>293</v>
      </c>
      <c r="M349" s="112" t="s">
        <v>294</v>
      </c>
      <c r="N349" s="112" t="s">
        <v>295</v>
      </c>
      <c r="O349" s="112" t="s">
        <v>296</v>
      </c>
      <c r="P349" s="113" t="s">
        <v>311</v>
      </c>
      <c r="Q349" s="874"/>
      <c r="R349" s="851"/>
      <c r="S349" s="851"/>
      <c r="T349" s="851"/>
      <c r="U349" s="851"/>
      <c r="V349" s="462" t="s">
        <v>312</v>
      </c>
      <c r="W349" s="850"/>
      <c r="X349" s="876"/>
      <c r="Y349" s="54"/>
    </row>
    <row r="350" spans="3:25" ht="18.75" customHeight="1">
      <c r="C350" s="853"/>
      <c r="D350" s="856"/>
      <c r="E350" s="859"/>
      <c r="F350" s="856"/>
      <c r="G350" s="862"/>
      <c r="H350" s="865"/>
      <c r="I350" s="596"/>
      <c r="J350" s="675"/>
      <c r="K350" s="597"/>
      <c r="L350" s="598"/>
      <c r="M350" s="598"/>
      <c r="N350" s="599" t="str">
        <f>IF(I350="","",(SUM(L350:M350)))</f>
        <v/>
      </c>
      <c r="O350" s="600"/>
      <c r="P350" s="601" t="str">
        <f>IF(O350="","",(N350*O350*E350))</f>
        <v/>
      </c>
      <c r="Q350" s="840"/>
      <c r="R350" s="843"/>
      <c r="S350" s="843"/>
      <c r="T350" s="846"/>
      <c r="U350" s="843"/>
      <c r="V350" s="843"/>
      <c r="W350" s="831"/>
      <c r="X350" s="823"/>
      <c r="Y350" s="115"/>
    </row>
    <row r="351" spans="3:25" ht="18.75" customHeight="1">
      <c r="C351" s="854"/>
      <c r="D351" s="857"/>
      <c r="E351" s="860"/>
      <c r="F351" s="857"/>
      <c r="G351" s="863"/>
      <c r="H351" s="866"/>
      <c r="I351" s="602"/>
      <c r="J351" s="676"/>
      <c r="K351" s="603"/>
      <c r="L351" s="604"/>
      <c r="M351" s="604"/>
      <c r="N351" s="605" t="str">
        <f>IF(I351="","",(SUM(L351:M351)))</f>
        <v/>
      </c>
      <c r="O351" s="606"/>
      <c r="P351" s="607" t="str">
        <f>IF(O351="","",(N351*O351*E350))</f>
        <v/>
      </c>
      <c r="Q351" s="841"/>
      <c r="R351" s="844"/>
      <c r="S351" s="844"/>
      <c r="T351" s="847"/>
      <c r="U351" s="844"/>
      <c r="V351" s="844"/>
      <c r="W351" s="832"/>
      <c r="X351" s="824"/>
      <c r="Y351" s="115"/>
    </row>
    <row r="352" spans="3:25" ht="18.75" customHeight="1">
      <c r="C352" s="854"/>
      <c r="D352" s="857"/>
      <c r="E352" s="860"/>
      <c r="F352" s="857"/>
      <c r="G352" s="863"/>
      <c r="H352" s="866"/>
      <c r="I352" s="602"/>
      <c r="J352" s="676"/>
      <c r="K352" s="603"/>
      <c r="L352" s="604"/>
      <c r="M352" s="604"/>
      <c r="N352" s="605" t="str">
        <f>IF(I352="","",(SUM(L352:M352)))</f>
        <v/>
      </c>
      <c r="O352" s="606"/>
      <c r="P352" s="607" t="str">
        <f>IF(O352="","",(N352*O352*E350))</f>
        <v/>
      </c>
      <c r="Q352" s="841"/>
      <c r="R352" s="844"/>
      <c r="S352" s="844"/>
      <c r="T352" s="847"/>
      <c r="U352" s="844"/>
      <c r="V352" s="844"/>
      <c r="W352" s="832"/>
      <c r="X352" s="824"/>
      <c r="Y352" s="115"/>
    </row>
    <row r="353" spans="3:25" ht="18.75" customHeight="1">
      <c r="C353" s="854"/>
      <c r="D353" s="857"/>
      <c r="E353" s="860"/>
      <c r="F353" s="857"/>
      <c r="G353" s="863"/>
      <c r="H353" s="866"/>
      <c r="I353" s="602"/>
      <c r="J353" s="676"/>
      <c r="K353" s="603"/>
      <c r="L353" s="604"/>
      <c r="M353" s="604"/>
      <c r="N353" s="605" t="str">
        <f>IF(I353="","",(SUM(L353:M353)))</f>
        <v/>
      </c>
      <c r="O353" s="606"/>
      <c r="P353" s="607" t="str">
        <f>IF(O353="","",(N353*O353*E350))</f>
        <v/>
      </c>
      <c r="Q353" s="841"/>
      <c r="R353" s="844"/>
      <c r="S353" s="844"/>
      <c r="T353" s="847"/>
      <c r="U353" s="844"/>
      <c r="V353" s="845"/>
      <c r="W353" s="832"/>
      <c r="X353" s="824"/>
      <c r="Y353" s="115"/>
    </row>
    <row r="354" spans="3:25" ht="18.75" customHeight="1">
      <c r="C354" s="855"/>
      <c r="D354" s="858"/>
      <c r="E354" s="861"/>
      <c r="F354" s="858"/>
      <c r="G354" s="864"/>
      <c r="H354" s="867"/>
      <c r="I354" s="608"/>
      <c r="J354" s="609"/>
      <c r="K354" s="610"/>
      <c r="L354" s="611"/>
      <c r="M354" s="611"/>
      <c r="N354" s="612"/>
      <c r="O354" s="120"/>
      <c r="P354" s="614">
        <f>SUM(P350:P353)</f>
        <v>0</v>
      </c>
      <c r="Q354" s="868"/>
      <c r="R354" s="852"/>
      <c r="S354" s="852"/>
      <c r="T354" s="851"/>
      <c r="U354" s="852"/>
      <c r="V354" s="617">
        <f>IF(P354="","",P354)</f>
        <v>0</v>
      </c>
      <c r="W354" s="833"/>
      <c r="X354" s="825"/>
      <c r="Y354" s="115"/>
    </row>
    <row r="355" spans="3:25" ht="18.75" customHeight="1">
      <c r="C355" s="853"/>
      <c r="D355" s="857"/>
      <c r="E355" s="860"/>
      <c r="F355" s="857"/>
      <c r="G355" s="863"/>
      <c r="H355" s="866"/>
      <c r="I355" s="602"/>
      <c r="J355" s="676"/>
      <c r="K355" s="603"/>
      <c r="L355" s="604"/>
      <c r="M355" s="604"/>
      <c r="N355" s="605" t="str">
        <f>IF(I355="","",(SUM(L355:M355)))</f>
        <v/>
      </c>
      <c r="O355" s="606"/>
      <c r="P355" s="607" t="str">
        <f>IF(O355="","",(N355*O355*E355))</f>
        <v/>
      </c>
      <c r="Q355" s="841"/>
      <c r="R355" s="844"/>
      <c r="S355" s="844"/>
      <c r="T355" s="847"/>
      <c r="U355" s="844"/>
      <c r="V355" s="844"/>
      <c r="W355" s="832"/>
      <c r="X355" s="824"/>
      <c r="Y355" s="115"/>
    </row>
    <row r="356" spans="3:25" ht="18.75" customHeight="1">
      <c r="C356" s="854"/>
      <c r="D356" s="857"/>
      <c r="E356" s="860"/>
      <c r="F356" s="857"/>
      <c r="G356" s="863"/>
      <c r="H356" s="866"/>
      <c r="I356" s="602"/>
      <c r="J356" s="676"/>
      <c r="K356" s="603"/>
      <c r="L356" s="604"/>
      <c r="M356" s="604"/>
      <c r="N356" s="605" t="str">
        <f>IF(I356="","",(SUM(L356:M356)))</f>
        <v/>
      </c>
      <c r="O356" s="606"/>
      <c r="P356" s="607" t="str">
        <f>IF(O356="","",(N356*O356*E355))</f>
        <v/>
      </c>
      <c r="Q356" s="841"/>
      <c r="R356" s="844"/>
      <c r="S356" s="844"/>
      <c r="T356" s="847"/>
      <c r="U356" s="844"/>
      <c r="V356" s="844"/>
      <c r="W356" s="832"/>
      <c r="X356" s="824"/>
      <c r="Y356" s="115"/>
    </row>
    <row r="357" spans="3:25" ht="18.75" customHeight="1">
      <c r="C357" s="854"/>
      <c r="D357" s="857"/>
      <c r="E357" s="860"/>
      <c r="F357" s="857"/>
      <c r="G357" s="863"/>
      <c r="H357" s="866"/>
      <c r="I357" s="602"/>
      <c r="J357" s="676"/>
      <c r="K357" s="603"/>
      <c r="L357" s="604"/>
      <c r="M357" s="604"/>
      <c r="N357" s="605" t="str">
        <f>IF(I357="","",(SUM(L357:M357)))</f>
        <v/>
      </c>
      <c r="O357" s="606"/>
      <c r="P357" s="607" t="str">
        <f>IF(O357="","",(N357*O357*E355))</f>
        <v/>
      </c>
      <c r="Q357" s="841"/>
      <c r="R357" s="844"/>
      <c r="S357" s="844"/>
      <c r="T357" s="847"/>
      <c r="U357" s="844"/>
      <c r="V357" s="844"/>
      <c r="W357" s="832"/>
      <c r="X357" s="824"/>
      <c r="Y357" s="115"/>
    </row>
    <row r="358" spans="3:25" ht="18.75" customHeight="1">
      <c r="C358" s="854"/>
      <c r="D358" s="857"/>
      <c r="E358" s="860"/>
      <c r="F358" s="857"/>
      <c r="G358" s="863"/>
      <c r="H358" s="866"/>
      <c r="I358" s="602"/>
      <c r="J358" s="676"/>
      <c r="K358" s="603"/>
      <c r="L358" s="604"/>
      <c r="M358" s="604"/>
      <c r="N358" s="605" t="str">
        <f>IF(I358="","",(SUM(L358:M358)))</f>
        <v/>
      </c>
      <c r="O358" s="606"/>
      <c r="P358" s="607" t="str">
        <f>IF(O358="","",(N358*O358*E355))</f>
        <v/>
      </c>
      <c r="Q358" s="841"/>
      <c r="R358" s="844"/>
      <c r="S358" s="844"/>
      <c r="T358" s="847"/>
      <c r="U358" s="844"/>
      <c r="V358" s="845"/>
      <c r="W358" s="832"/>
      <c r="X358" s="824"/>
      <c r="Y358" s="115"/>
    </row>
    <row r="359" spans="3:25" ht="18.75" customHeight="1">
      <c r="C359" s="855"/>
      <c r="D359" s="858"/>
      <c r="E359" s="861"/>
      <c r="F359" s="858"/>
      <c r="G359" s="864"/>
      <c r="H359" s="867"/>
      <c r="I359" s="608"/>
      <c r="J359" s="609"/>
      <c r="K359" s="610"/>
      <c r="L359" s="611"/>
      <c r="M359" s="611"/>
      <c r="N359" s="612"/>
      <c r="O359" s="120"/>
      <c r="P359" s="614">
        <f>SUM(P355:P358)</f>
        <v>0</v>
      </c>
      <c r="Q359" s="868"/>
      <c r="R359" s="852"/>
      <c r="S359" s="852"/>
      <c r="T359" s="851"/>
      <c r="U359" s="852"/>
      <c r="V359" s="617">
        <f>IF(P359="","",P359)</f>
        <v>0</v>
      </c>
      <c r="W359" s="833"/>
      <c r="X359" s="825"/>
      <c r="Y359" s="115"/>
    </row>
    <row r="360" spans="3:25" ht="18.75" customHeight="1">
      <c r="C360" s="853"/>
      <c r="D360" s="857"/>
      <c r="E360" s="860"/>
      <c r="F360" s="857"/>
      <c r="G360" s="863"/>
      <c r="H360" s="866"/>
      <c r="I360" s="602"/>
      <c r="J360" s="676"/>
      <c r="K360" s="603"/>
      <c r="L360" s="604"/>
      <c r="M360" s="604"/>
      <c r="N360" s="605" t="str">
        <f>IF(I360="","",(SUM(L360:M360)))</f>
        <v/>
      </c>
      <c r="O360" s="606"/>
      <c r="P360" s="607" t="str">
        <f>IF(O360="","",(N360*O360*E360))</f>
        <v/>
      </c>
      <c r="Q360" s="841"/>
      <c r="R360" s="844"/>
      <c r="S360" s="844"/>
      <c r="T360" s="847"/>
      <c r="U360" s="844"/>
      <c r="V360" s="844"/>
      <c r="W360" s="832"/>
      <c r="X360" s="824"/>
      <c r="Y360" s="115"/>
    </row>
    <row r="361" spans="3:25" ht="18.75" customHeight="1">
      <c r="C361" s="854"/>
      <c r="D361" s="857"/>
      <c r="E361" s="860"/>
      <c r="F361" s="857"/>
      <c r="G361" s="863"/>
      <c r="H361" s="866"/>
      <c r="I361" s="602"/>
      <c r="J361" s="676"/>
      <c r="K361" s="603"/>
      <c r="L361" s="604"/>
      <c r="M361" s="604"/>
      <c r="N361" s="605" t="str">
        <f>IF(I361="","",(SUM(L361:M361)))</f>
        <v/>
      </c>
      <c r="O361" s="606"/>
      <c r="P361" s="607" t="str">
        <f>IF(O361="","",(N361*O361*E360))</f>
        <v/>
      </c>
      <c r="Q361" s="841"/>
      <c r="R361" s="844"/>
      <c r="S361" s="844"/>
      <c r="T361" s="847"/>
      <c r="U361" s="844"/>
      <c r="V361" s="844"/>
      <c r="W361" s="832"/>
      <c r="X361" s="824"/>
      <c r="Y361" s="115"/>
    </row>
    <row r="362" spans="3:25" ht="18.75" customHeight="1">
      <c r="C362" s="854"/>
      <c r="D362" s="857"/>
      <c r="E362" s="860"/>
      <c r="F362" s="857"/>
      <c r="G362" s="863"/>
      <c r="H362" s="866"/>
      <c r="I362" s="602"/>
      <c r="J362" s="676"/>
      <c r="K362" s="603"/>
      <c r="L362" s="604"/>
      <c r="M362" s="604"/>
      <c r="N362" s="605" t="str">
        <f>IF(I362="","",(SUM(L362:M362)))</f>
        <v/>
      </c>
      <c r="O362" s="606"/>
      <c r="P362" s="607" t="str">
        <f>IF(O362="","",(N362*O362*E360))</f>
        <v/>
      </c>
      <c r="Q362" s="841"/>
      <c r="R362" s="844"/>
      <c r="S362" s="844"/>
      <c r="T362" s="847"/>
      <c r="U362" s="844"/>
      <c r="V362" s="844"/>
      <c r="W362" s="832"/>
      <c r="X362" s="824"/>
      <c r="Y362" s="115"/>
    </row>
    <row r="363" spans="3:25" ht="18.75" customHeight="1">
      <c r="C363" s="854"/>
      <c r="D363" s="857"/>
      <c r="E363" s="860"/>
      <c r="F363" s="857"/>
      <c r="G363" s="863"/>
      <c r="H363" s="866"/>
      <c r="I363" s="602"/>
      <c r="J363" s="676"/>
      <c r="K363" s="603"/>
      <c r="L363" s="604"/>
      <c r="M363" s="604"/>
      <c r="N363" s="605" t="str">
        <f>IF(I363="","",(SUM(L363:M363)))</f>
        <v/>
      </c>
      <c r="O363" s="606"/>
      <c r="P363" s="607" t="str">
        <f>IF(O363="","",(N363*O363*E360))</f>
        <v/>
      </c>
      <c r="Q363" s="841"/>
      <c r="R363" s="844"/>
      <c r="S363" s="844"/>
      <c r="T363" s="847"/>
      <c r="U363" s="844"/>
      <c r="V363" s="845"/>
      <c r="W363" s="832"/>
      <c r="X363" s="824"/>
      <c r="Y363" s="115"/>
    </row>
    <row r="364" spans="3:25" ht="18.75" customHeight="1">
      <c r="C364" s="855"/>
      <c r="D364" s="858"/>
      <c r="E364" s="861"/>
      <c r="F364" s="858"/>
      <c r="G364" s="864"/>
      <c r="H364" s="867"/>
      <c r="I364" s="608"/>
      <c r="J364" s="609"/>
      <c r="K364" s="610"/>
      <c r="L364" s="611"/>
      <c r="M364" s="611"/>
      <c r="N364" s="612"/>
      <c r="O364" s="120"/>
      <c r="P364" s="614">
        <f>SUM(P360:P363)</f>
        <v>0</v>
      </c>
      <c r="Q364" s="868"/>
      <c r="R364" s="852"/>
      <c r="S364" s="852"/>
      <c r="T364" s="851"/>
      <c r="U364" s="852"/>
      <c r="V364" s="617">
        <f>IF(P364="","",P364)</f>
        <v>0</v>
      </c>
      <c r="W364" s="833"/>
      <c r="X364" s="825"/>
      <c r="Y364" s="115"/>
    </row>
    <row r="365" spans="3:25" ht="18.75" customHeight="1">
      <c r="C365" s="853"/>
      <c r="D365" s="857"/>
      <c r="E365" s="860"/>
      <c r="F365" s="857"/>
      <c r="G365" s="863"/>
      <c r="H365" s="866"/>
      <c r="I365" s="602"/>
      <c r="J365" s="676"/>
      <c r="K365" s="603"/>
      <c r="L365" s="604"/>
      <c r="M365" s="604"/>
      <c r="N365" s="605" t="str">
        <f>IF(I365="","",(SUM(L365:M365)))</f>
        <v/>
      </c>
      <c r="O365" s="606"/>
      <c r="P365" s="607" t="str">
        <f>IF(O365="","",(N365*O365*E365))</f>
        <v/>
      </c>
      <c r="Q365" s="841"/>
      <c r="R365" s="844"/>
      <c r="S365" s="844"/>
      <c r="T365" s="847"/>
      <c r="U365" s="844"/>
      <c r="V365" s="844"/>
      <c r="W365" s="832"/>
      <c r="X365" s="824"/>
      <c r="Y365" s="115"/>
    </row>
    <row r="366" spans="3:25" ht="18.75" customHeight="1">
      <c r="C366" s="854"/>
      <c r="D366" s="857"/>
      <c r="E366" s="860"/>
      <c r="F366" s="857"/>
      <c r="G366" s="863"/>
      <c r="H366" s="866"/>
      <c r="I366" s="602"/>
      <c r="J366" s="676"/>
      <c r="K366" s="603"/>
      <c r="L366" s="604"/>
      <c r="M366" s="604"/>
      <c r="N366" s="605" t="str">
        <f>IF(I366="","",(SUM(L366:M366)))</f>
        <v/>
      </c>
      <c r="O366" s="606"/>
      <c r="P366" s="607" t="str">
        <f>IF(O366="","",(N366*O366*E365))</f>
        <v/>
      </c>
      <c r="Q366" s="841"/>
      <c r="R366" s="844"/>
      <c r="S366" s="844"/>
      <c r="T366" s="847"/>
      <c r="U366" s="844"/>
      <c r="V366" s="844"/>
      <c r="W366" s="832"/>
      <c r="X366" s="824"/>
      <c r="Y366" s="115"/>
    </row>
    <row r="367" spans="3:25" ht="18.75" customHeight="1">
      <c r="C367" s="854"/>
      <c r="D367" s="857"/>
      <c r="E367" s="860"/>
      <c r="F367" s="857"/>
      <c r="G367" s="863"/>
      <c r="H367" s="866"/>
      <c r="I367" s="602"/>
      <c r="J367" s="676"/>
      <c r="K367" s="603"/>
      <c r="L367" s="604"/>
      <c r="M367" s="604"/>
      <c r="N367" s="605" t="str">
        <f>IF(I367="","",(SUM(L367:M367)))</f>
        <v/>
      </c>
      <c r="O367" s="606"/>
      <c r="P367" s="607" t="str">
        <f>IF(O367="","",(N367*O367*E365))</f>
        <v/>
      </c>
      <c r="Q367" s="841"/>
      <c r="R367" s="844"/>
      <c r="S367" s="844"/>
      <c r="T367" s="847"/>
      <c r="U367" s="844"/>
      <c r="V367" s="844"/>
      <c r="W367" s="832"/>
      <c r="X367" s="824"/>
      <c r="Y367" s="115"/>
    </row>
    <row r="368" spans="3:25" ht="18.75" customHeight="1">
      <c r="C368" s="854"/>
      <c r="D368" s="857"/>
      <c r="E368" s="860"/>
      <c r="F368" s="857"/>
      <c r="G368" s="863"/>
      <c r="H368" s="866"/>
      <c r="I368" s="602"/>
      <c r="J368" s="676"/>
      <c r="K368" s="603"/>
      <c r="L368" s="604"/>
      <c r="M368" s="604"/>
      <c r="N368" s="605" t="str">
        <f>IF(I368="","",(SUM(L368:M368)))</f>
        <v/>
      </c>
      <c r="O368" s="606"/>
      <c r="P368" s="607" t="str">
        <f>IF(O368="","",(N368*O368*E365))</f>
        <v/>
      </c>
      <c r="Q368" s="841"/>
      <c r="R368" s="844"/>
      <c r="S368" s="844"/>
      <c r="T368" s="847"/>
      <c r="U368" s="844"/>
      <c r="V368" s="845"/>
      <c r="W368" s="832"/>
      <c r="X368" s="824"/>
      <c r="Y368" s="115"/>
    </row>
    <row r="369" spans="3:25" ht="18.75" customHeight="1">
      <c r="C369" s="855"/>
      <c r="D369" s="858"/>
      <c r="E369" s="861"/>
      <c r="F369" s="858"/>
      <c r="G369" s="864"/>
      <c r="H369" s="867"/>
      <c r="I369" s="608"/>
      <c r="J369" s="609"/>
      <c r="K369" s="610"/>
      <c r="L369" s="611"/>
      <c r="M369" s="611"/>
      <c r="N369" s="612"/>
      <c r="O369" s="120"/>
      <c r="P369" s="614">
        <f>SUM(P365:P368)</f>
        <v>0</v>
      </c>
      <c r="Q369" s="868"/>
      <c r="R369" s="852"/>
      <c r="S369" s="852"/>
      <c r="T369" s="851"/>
      <c r="U369" s="852"/>
      <c r="V369" s="617">
        <f>IF(P369="","",P369)</f>
        <v>0</v>
      </c>
      <c r="W369" s="833"/>
      <c r="X369" s="825"/>
      <c r="Y369" s="115"/>
    </row>
    <row r="370" spans="3:25" ht="18.75" customHeight="1">
      <c r="C370" s="853"/>
      <c r="D370" s="857"/>
      <c r="E370" s="860"/>
      <c r="F370" s="857"/>
      <c r="G370" s="863"/>
      <c r="H370" s="866"/>
      <c r="I370" s="602"/>
      <c r="J370" s="676"/>
      <c r="K370" s="603"/>
      <c r="L370" s="604"/>
      <c r="M370" s="604"/>
      <c r="N370" s="605" t="str">
        <f>IF(I370="","",(SUM(L370:M370)))</f>
        <v/>
      </c>
      <c r="O370" s="606"/>
      <c r="P370" s="607" t="str">
        <f>IF(O370="","",(N370*O370*E370))</f>
        <v/>
      </c>
      <c r="Q370" s="841"/>
      <c r="R370" s="844"/>
      <c r="S370" s="844"/>
      <c r="T370" s="847"/>
      <c r="U370" s="844"/>
      <c r="V370" s="844"/>
      <c r="W370" s="832"/>
      <c r="X370" s="824"/>
      <c r="Y370" s="115"/>
    </row>
    <row r="371" spans="3:25" ht="18.75" customHeight="1">
      <c r="C371" s="854"/>
      <c r="D371" s="857"/>
      <c r="E371" s="860"/>
      <c r="F371" s="857"/>
      <c r="G371" s="863"/>
      <c r="H371" s="866"/>
      <c r="I371" s="602"/>
      <c r="J371" s="676"/>
      <c r="K371" s="603"/>
      <c r="L371" s="604"/>
      <c r="M371" s="604"/>
      <c r="N371" s="605" t="str">
        <f>IF(I371="","",(SUM(L371:M371)))</f>
        <v/>
      </c>
      <c r="O371" s="606"/>
      <c r="P371" s="607" t="str">
        <f>IF(O371="","",(N371*O371*E370))</f>
        <v/>
      </c>
      <c r="Q371" s="841"/>
      <c r="R371" s="844"/>
      <c r="S371" s="844"/>
      <c r="T371" s="847"/>
      <c r="U371" s="844"/>
      <c r="V371" s="844"/>
      <c r="W371" s="832"/>
      <c r="X371" s="824"/>
      <c r="Y371" s="115"/>
    </row>
    <row r="372" spans="3:25" ht="18.75" customHeight="1">
      <c r="C372" s="854"/>
      <c r="D372" s="857"/>
      <c r="E372" s="860"/>
      <c r="F372" s="857"/>
      <c r="G372" s="863"/>
      <c r="H372" s="866"/>
      <c r="I372" s="602"/>
      <c r="J372" s="676"/>
      <c r="K372" s="603"/>
      <c r="L372" s="604"/>
      <c r="M372" s="604"/>
      <c r="N372" s="605" t="str">
        <f>IF(I372="","",(SUM(L372:M372)))</f>
        <v/>
      </c>
      <c r="O372" s="606"/>
      <c r="P372" s="607" t="str">
        <f>IF(O372="","",(N372*O372*E370))</f>
        <v/>
      </c>
      <c r="Q372" s="841"/>
      <c r="R372" s="844"/>
      <c r="S372" s="844"/>
      <c r="T372" s="847"/>
      <c r="U372" s="844"/>
      <c r="V372" s="844"/>
      <c r="W372" s="832"/>
      <c r="X372" s="824"/>
      <c r="Y372" s="115"/>
    </row>
    <row r="373" spans="3:25" ht="18.75" customHeight="1">
      <c r="C373" s="854"/>
      <c r="D373" s="857"/>
      <c r="E373" s="860"/>
      <c r="F373" s="857"/>
      <c r="G373" s="863"/>
      <c r="H373" s="866"/>
      <c r="I373" s="602"/>
      <c r="J373" s="676"/>
      <c r="K373" s="603"/>
      <c r="L373" s="604"/>
      <c r="M373" s="604"/>
      <c r="N373" s="605" t="str">
        <f>IF(I373="","",(SUM(L373:M373)))</f>
        <v/>
      </c>
      <c r="O373" s="606"/>
      <c r="P373" s="607" t="str">
        <f>IF(O373="","",(N373*O373*E370))</f>
        <v/>
      </c>
      <c r="Q373" s="841"/>
      <c r="R373" s="844"/>
      <c r="S373" s="844"/>
      <c r="T373" s="847"/>
      <c r="U373" s="844"/>
      <c r="V373" s="845"/>
      <c r="W373" s="832"/>
      <c r="X373" s="824"/>
      <c r="Y373" s="115"/>
    </row>
    <row r="374" spans="3:25" ht="18.75" customHeight="1">
      <c r="C374" s="855"/>
      <c r="D374" s="858"/>
      <c r="E374" s="861"/>
      <c r="F374" s="858"/>
      <c r="G374" s="864"/>
      <c r="H374" s="867"/>
      <c r="I374" s="608"/>
      <c r="J374" s="609"/>
      <c r="K374" s="610"/>
      <c r="L374" s="611"/>
      <c r="M374" s="611"/>
      <c r="N374" s="612"/>
      <c r="O374" s="120"/>
      <c r="P374" s="614">
        <f>SUM(P370:P373)</f>
        <v>0</v>
      </c>
      <c r="Q374" s="868"/>
      <c r="R374" s="852"/>
      <c r="S374" s="852"/>
      <c r="T374" s="851"/>
      <c r="U374" s="852"/>
      <c r="V374" s="617">
        <f>IF(P374="","",P374)</f>
        <v>0</v>
      </c>
      <c r="W374" s="833"/>
      <c r="X374" s="825"/>
      <c r="Y374" s="115"/>
    </row>
    <row r="375" spans="3:25" ht="18.75" customHeight="1">
      <c r="C375" s="853"/>
      <c r="D375" s="857"/>
      <c r="E375" s="860"/>
      <c r="F375" s="857"/>
      <c r="G375" s="863"/>
      <c r="H375" s="866"/>
      <c r="I375" s="602"/>
      <c r="J375" s="676"/>
      <c r="K375" s="603"/>
      <c r="L375" s="604"/>
      <c r="M375" s="604"/>
      <c r="N375" s="605" t="str">
        <f>IF(I375="","",(SUM(L375:M375)))</f>
        <v/>
      </c>
      <c r="O375" s="606"/>
      <c r="P375" s="607" t="str">
        <f>IF(O375="","",(N375*O375*E375))</f>
        <v/>
      </c>
      <c r="Q375" s="841"/>
      <c r="R375" s="844"/>
      <c r="S375" s="844"/>
      <c r="T375" s="847"/>
      <c r="U375" s="844"/>
      <c r="V375" s="844"/>
      <c r="W375" s="832"/>
      <c r="X375" s="824"/>
      <c r="Y375" s="115"/>
    </row>
    <row r="376" spans="3:25" ht="18.75" customHeight="1">
      <c r="C376" s="854"/>
      <c r="D376" s="857"/>
      <c r="E376" s="860"/>
      <c r="F376" s="857"/>
      <c r="G376" s="863"/>
      <c r="H376" s="866"/>
      <c r="I376" s="602"/>
      <c r="J376" s="676"/>
      <c r="K376" s="603"/>
      <c r="L376" s="604"/>
      <c r="M376" s="604"/>
      <c r="N376" s="605" t="str">
        <f>IF(I376="","",(SUM(L376:M376)))</f>
        <v/>
      </c>
      <c r="O376" s="606"/>
      <c r="P376" s="607" t="str">
        <f>IF(O376="","",(N376*O376*E375))</f>
        <v/>
      </c>
      <c r="Q376" s="841"/>
      <c r="R376" s="844"/>
      <c r="S376" s="844"/>
      <c r="T376" s="847"/>
      <c r="U376" s="844"/>
      <c r="V376" s="844"/>
      <c r="W376" s="832"/>
      <c r="X376" s="824"/>
      <c r="Y376" s="115"/>
    </row>
    <row r="377" spans="3:25" ht="18.75" customHeight="1">
      <c r="C377" s="854"/>
      <c r="D377" s="857"/>
      <c r="E377" s="860"/>
      <c r="F377" s="857"/>
      <c r="G377" s="863"/>
      <c r="H377" s="866"/>
      <c r="I377" s="602"/>
      <c r="J377" s="676"/>
      <c r="K377" s="603"/>
      <c r="L377" s="604"/>
      <c r="M377" s="604"/>
      <c r="N377" s="605" t="str">
        <f>IF(I377="","",(SUM(L377:M377)))</f>
        <v/>
      </c>
      <c r="O377" s="606"/>
      <c r="P377" s="607" t="str">
        <f>IF(O377="","",(N377*O377*E375))</f>
        <v/>
      </c>
      <c r="Q377" s="841"/>
      <c r="R377" s="844"/>
      <c r="S377" s="844"/>
      <c r="T377" s="847"/>
      <c r="U377" s="844"/>
      <c r="V377" s="844"/>
      <c r="W377" s="832"/>
      <c r="X377" s="824"/>
      <c r="Y377" s="115"/>
    </row>
    <row r="378" spans="3:25" ht="18.75" customHeight="1">
      <c r="C378" s="854"/>
      <c r="D378" s="857"/>
      <c r="E378" s="860"/>
      <c r="F378" s="857"/>
      <c r="G378" s="863"/>
      <c r="H378" s="866"/>
      <c r="I378" s="602"/>
      <c r="J378" s="676"/>
      <c r="K378" s="603"/>
      <c r="L378" s="604"/>
      <c r="M378" s="604"/>
      <c r="N378" s="605" t="str">
        <f>IF(I378="","",(SUM(L378:M378)))</f>
        <v/>
      </c>
      <c r="O378" s="606"/>
      <c r="P378" s="607" t="str">
        <f>IF(O378="","",(N378*O378*E375))</f>
        <v/>
      </c>
      <c r="Q378" s="841"/>
      <c r="R378" s="844"/>
      <c r="S378" s="844"/>
      <c r="T378" s="847"/>
      <c r="U378" s="844"/>
      <c r="V378" s="845"/>
      <c r="W378" s="832"/>
      <c r="X378" s="824"/>
      <c r="Y378" s="115"/>
    </row>
    <row r="379" spans="3:25" ht="18.75" customHeight="1">
      <c r="C379" s="855"/>
      <c r="D379" s="858"/>
      <c r="E379" s="861"/>
      <c r="F379" s="858"/>
      <c r="G379" s="864"/>
      <c r="H379" s="867"/>
      <c r="I379" s="608"/>
      <c r="J379" s="609"/>
      <c r="K379" s="610"/>
      <c r="L379" s="611"/>
      <c r="M379" s="611"/>
      <c r="N379" s="612"/>
      <c r="O379" s="120"/>
      <c r="P379" s="614">
        <f>SUM(P375:P378)</f>
        <v>0</v>
      </c>
      <c r="Q379" s="868"/>
      <c r="R379" s="852"/>
      <c r="S379" s="852"/>
      <c r="T379" s="851"/>
      <c r="U379" s="852"/>
      <c r="V379" s="617">
        <f>IF(P379="","",P379)</f>
        <v>0</v>
      </c>
      <c r="W379" s="833"/>
      <c r="X379" s="825"/>
      <c r="Y379" s="115"/>
    </row>
    <row r="380" spans="3:25" ht="18.75" customHeight="1">
      <c r="C380" s="853"/>
      <c r="D380" s="857"/>
      <c r="E380" s="860"/>
      <c r="F380" s="857"/>
      <c r="G380" s="863"/>
      <c r="H380" s="866"/>
      <c r="I380" s="602"/>
      <c r="J380" s="676"/>
      <c r="K380" s="603"/>
      <c r="L380" s="604"/>
      <c r="M380" s="604"/>
      <c r="N380" s="605" t="str">
        <f>IF(I380="","",(SUM(L380:M380)))</f>
        <v/>
      </c>
      <c r="O380" s="606"/>
      <c r="P380" s="607" t="str">
        <f>IF(O380="","",(N380*O380*E380))</f>
        <v/>
      </c>
      <c r="Q380" s="841"/>
      <c r="R380" s="844"/>
      <c r="S380" s="844"/>
      <c r="T380" s="847"/>
      <c r="U380" s="844"/>
      <c r="V380" s="844"/>
      <c r="W380" s="832"/>
      <c r="X380" s="824"/>
      <c r="Y380" s="115"/>
    </row>
    <row r="381" spans="3:25" ht="18.75" customHeight="1">
      <c r="C381" s="854"/>
      <c r="D381" s="857"/>
      <c r="E381" s="860"/>
      <c r="F381" s="857"/>
      <c r="G381" s="863"/>
      <c r="H381" s="866"/>
      <c r="I381" s="602"/>
      <c r="J381" s="676"/>
      <c r="K381" s="603"/>
      <c r="L381" s="604"/>
      <c r="M381" s="604"/>
      <c r="N381" s="605" t="str">
        <f>IF(I381="","",(SUM(L381:M381)))</f>
        <v/>
      </c>
      <c r="O381" s="606"/>
      <c r="P381" s="607" t="str">
        <f>IF(O381="","",(N381*O381*E380))</f>
        <v/>
      </c>
      <c r="Q381" s="841"/>
      <c r="R381" s="844"/>
      <c r="S381" s="844"/>
      <c r="T381" s="847"/>
      <c r="U381" s="844"/>
      <c r="V381" s="844"/>
      <c r="W381" s="832"/>
      <c r="X381" s="824"/>
      <c r="Y381" s="115"/>
    </row>
    <row r="382" spans="3:25" ht="18.75" customHeight="1">
      <c r="C382" s="854"/>
      <c r="D382" s="857"/>
      <c r="E382" s="860"/>
      <c r="F382" s="857"/>
      <c r="G382" s="863"/>
      <c r="H382" s="866"/>
      <c r="I382" s="602"/>
      <c r="J382" s="676"/>
      <c r="K382" s="603"/>
      <c r="L382" s="604"/>
      <c r="M382" s="604"/>
      <c r="N382" s="605" t="str">
        <f>IF(I382="","",(SUM(L382:M382)))</f>
        <v/>
      </c>
      <c r="O382" s="606"/>
      <c r="P382" s="607" t="str">
        <f>IF(O382="","",(N382*O382*E380))</f>
        <v/>
      </c>
      <c r="Q382" s="841"/>
      <c r="R382" s="844"/>
      <c r="S382" s="844"/>
      <c r="T382" s="847"/>
      <c r="U382" s="844"/>
      <c r="V382" s="844"/>
      <c r="W382" s="832"/>
      <c r="X382" s="824"/>
      <c r="Y382" s="115"/>
    </row>
    <row r="383" spans="3:25" ht="18.75" customHeight="1">
      <c r="C383" s="854"/>
      <c r="D383" s="857"/>
      <c r="E383" s="860"/>
      <c r="F383" s="857"/>
      <c r="G383" s="863"/>
      <c r="H383" s="866"/>
      <c r="I383" s="602"/>
      <c r="J383" s="676"/>
      <c r="K383" s="603"/>
      <c r="L383" s="604"/>
      <c r="M383" s="604"/>
      <c r="N383" s="605" t="str">
        <f>IF(I383="","",(SUM(L383:M383)))</f>
        <v/>
      </c>
      <c r="O383" s="606"/>
      <c r="P383" s="607" t="str">
        <f>IF(O383="","",(N383*O383*E380))</f>
        <v/>
      </c>
      <c r="Q383" s="841"/>
      <c r="R383" s="844"/>
      <c r="S383" s="844"/>
      <c r="T383" s="847"/>
      <c r="U383" s="844"/>
      <c r="V383" s="845"/>
      <c r="W383" s="832"/>
      <c r="X383" s="824"/>
      <c r="Y383" s="115"/>
    </row>
    <row r="384" spans="3:25" ht="18.75" customHeight="1">
      <c r="C384" s="855"/>
      <c r="D384" s="858"/>
      <c r="E384" s="861"/>
      <c r="F384" s="858"/>
      <c r="G384" s="864"/>
      <c r="H384" s="867"/>
      <c r="I384" s="608"/>
      <c r="J384" s="609"/>
      <c r="K384" s="610"/>
      <c r="L384" s="611"/>
      <c r="M384" s="611"/>
      <c r="N384" s="612"/>
      <c r="O384" s="120"/>
      <c r="P384" s="614">
        <f>SUM(P380:P383)</f>
        <v>0</v>
      </c>
      <c r="Q384" s="868"/>
      <c r="R384" s="852"/>
      <c r="S384" s="852"/>
      <c r="T384" s="851"/>
      <c r="U384" s="852"/>
      <c r="V384" s="617">
        <f>IF(P384="","",P384)</f>
        <v>0</v>
      </c>
      <c r="W384" s="833"/>
      <c r="X384" s="825"/>
      <c r="Y384" s="115"/>
    </row>
    <row r="385" spans="3:25" ht="18.75" customHeight="1">
      <c r="C385" s="853"/>
      <c r="D385" s="857"/>
      <c r="E385" s="860"/>
      <c r="F385" s="857"/>
      <c r="G385" s="863"/>
      <c r="H385" s="866"/>
      <c r="I385" s="602"/>
      <c r="J385" s="676"/>
      <c r="K385" s="603"/>
      <c r="L385" s="604"/>
      <c r="M385" s="604"/>
      <c r="N385" s="605" t="str">
        <f>IF(I385="","",(SUM(L385:M385)))</f>
        <v/>
      </c>
      <c r="O385" s="606"/>
      <c r="P385" s="607" t="str">
        <f>IF(O385="","",(N385*O385*E385))</f>
        <v/>
      </c>
      <c r="Q385" s="841"/>
      <c r="R385" s="844"/>
      <c r="S385" s="844"/>
      <c r="T385" s="847"/>
      <c r="U385" s="844"/>
      <c r="V385" s="844"/>
      <c r="W385" s="832"/>
      <c r="X385" s="824"/>
      <c r="Y385" s="115"/>
    </row>
    <row r="386" spans="3:25" ht="18.75" customHeight="1">
      <c r="C386" s="854"/>
      <c r="D386" s="857"/>
      <c r="E386" s="860"/>
      <c r="F386" s="857"/>
      <c r="G386" s="863"/>
      <c r="H386" s="866"/>
      <c r="I386" s="602"/>
      <c r="J386" s="676"/>
      <c r="K386" s="603"/>
      <c r="L386" s="604"/>
      <c r="M386" s="604"/>
      <c r="N386" s="605" t="str">
        <f>IF(I386="","",(SUM(L386:M386)))</f>
        <v/>
      </c>
      <c r="O386" s="606"/>
      <c r="P386" s="607" t="str">
        <f>IF(O386="","",(N386*O386*E385))</f>
        <v/>
      </c>
      <c r="Q386" s="841"/>
      <c r="R386" s="844"/>
      <c r="S386" s="844"/>
      <c r="T386" s="847"/>
      <c r="U386" s="844"/>
      <c r="V386" s="844"/>
      <c r="W386" s="832"/>
      <c r="X386" s="824"/>
      <c r="Y386" s="115"/>
    </row>
    <row r="387" spans="3:25" ht="18.75" customHeight="1">
      <c r="C387" s="854"/>
      <c r="D387" s="857"/>
      <c r="E387" s="860"/>
      <c r="F387" s="857"/>
      <c r="G387" s="863"/>
      <c r="H387" s="866"/>
      <c r="I387" s="602"/>
      <c r="J387" s="676"/>
      <c r="K387" s="603"/>
      <c r="L387" s="604"/>
      <c r="M387" s="604"/>
      <c r="N387" s="605" t="str">
        <f>IF(I387="","",(SUM(L387:M387)))</f>
        <v/>
      </c>
      <c r="O387" s="606"/>
      <c r="P387" s="607" t="str">
        <f>IF(O387="","",(N387*O387*E385))</f>
        <v/>
      </c>
      <c r="Q387" s="841"/>
      <c r="R387" s="844"/>
      <c r="S387" s="844"/>
      <c r="T387" s="847"/>
      <c r="U387" s="844"/>
      <c r="V387" s="844"/>
      <c r="W387" s="832"/>
      <c r="X387" s="824"/>
      <c r="Y387" s="115"/>
    </row>
    <row r="388" spans="3:25" ht="18.75" customHeight="1">
      <c r="C388" s="854"/>
      <c r="D388" s="857"/>
      <c r="E388" s="860"/>
      <c r="F388" s="857"/>
      <c r="G388" s="863"/>
      <c r="H388" s="866"/>
      <c r="I388" s="602"/>
      <c r="J388" s="676"/>
      <c r="K388" s="603"/>
      <c r="L388" s="604"/>
      <c r="M388" s="604"/>
      <c r="N388" s="605" t="str">
        <f>IF(I388="","",(SUM(L388:M388)))</f>
        <v/>
      </c>
      <c r="O388" s="606"/>
      <c r="P388" s="607" t="str">
        <f>IF(O388="","",(N388*O388*E385))</f>
        <v/>
      </c>
      <c r="Q388" s="841"/>
      <c r="R388" s="844"/>
      <c r="S388" s="844"/>
      <c r="T388" s="847"/>
      <c r="U388" s="844"/>
      <c r="V388" s="845"/>
      <c r="W388" s="832"/>
      <c r="X388" s="824"/>
      <c r="Y388" s="115"/>
    </row>
    <row r="389" spans="3:25" ht="18.75" customHeight="1">
      <c r="C389" s="855"/>
      <c r="D389" s="858"/>
      <c r="E389" s="861"/>
      <c r="F389" s="858"/>
      <c r="G389" s="864"/>
      <c r="H389" s="867"/>
      <c r="I389" s="608"/>
      <c r="J389" s="609"/>
      <c r="K389" s="610"/>
      <c r="L389" s="611"/>
      <c r="M389" s="611"/>
      <c r="N389" s="612"/>
      <c r="O389" s="120"/>
      <c r="P389" s="614">
        <f>SUM(P385:P388)</f>
        <v>0</v>
      </c>
      <c r="Q389" s="868"/>
      <c r="R389" s="852"/>
      <c r="S389" s="852"/>
      <c r="T389" s="851"/>
      <c r="U389" s="852"/>
      <c r="V389" s="617">
        <f>IF(P389="","",P389)</f>
        <v>0</v>
      </c>
      <c r="W389" s="833"/>
      <c r="X389" s="825"/>
      <c r="Y389" s="115"/>
    </row>
    <row r="390" spans="3:25" ht="18.75" customHeight="1">
      <c r="C390" s="853"/>
      <c r="D390" s="857"/>
      <c r="E390" s="860"/>
      <c r="F390" s="857"/>
      <c r="G390" s="863"/>
      <c r="H390" s="866"/>
      <c r="I390" s="602"/>
      <c r="J390" s="676"/>
      <c r="K390" s="603"/>
      <c r="L390" s="604"/>
      <c r="M390" s="604"/>
      <c r="N390" s="605" t="str">
        <f>IF(I390="","",(SUM(L390:M390)))</f>
        <v/>
      </c>
      <c r="O390" s="606"/>
      <c r="P390" s="607" t="str">
        <f>IF(O390="","",(N390*O390*E390))</f>
        <v/>
      </c>
      <c r="Q390" s="841"/>
      <c r="R390" s="844"/>
      <c r="S390" s="844"/>
      <c r="T390" s="847"/>
      <c r="U390" s="844"/>
      <c r="V390" s="844"/>
      <c r="W390" s="832"/>
      <c r="X390" s="824"/>
      <c r="Y390" s="115"/>
    </row>
    <row r="391" spans="3:25" ht="18.75" customHeight="1">
      <c r="C391" s="854"/>
      <c r="D391" s="857"/>
      <c r="E391" s="860"/>
      <c r="F391" s="857"/>
      <c r="G391" s="863"/>
      <c r="H391" s="866"/>
      <c r="I391" s="602"/>
      <c r="J391" s="676"/>
      <c r="K391" s="603"/>
      <c r="L391" s="604"/>
      <c r="M391" s="604"/>
      <c r="N391" s="605" t="str">
        <f>IF(I391="","",(SUM(L391:M391)))</f>
        <v/>
      </c>
      <c r="O391" s="606"/>
      <c r="P391" s="607" t="str">
        <f>IF(O391="","",(N391*O391*E390))</f>
        <v/>
      </c>
      <c r="Q391" s="841"/>
      <c r="R391" s="844"/>
      <c r="S391" s="844"/>
      <c r="T391" s="847"/>
      <c r="U391" s="844"/>
      <c r="V391" s="844"/>
      <c r="W391" s="832"/>
      <c r="X391" s="824"/>
      <c r="Y391" s="115"/>
    </row>
    <row r="392" spans="3:25" ht="18.75" customHeight="1">
      <c r="C392" s="854"/>
      <c r="D392" s="857"/>
      <c r="E392" s="860"/>
      <c r="F392" s="857"/>
      <c r="G392" s="863"/>
      <c r="H392" s="866"/>
      <c r="I392" s="602"/>
      <c r="J392" s="676"/>
      <c r="K392" s="603"/>
      <c r="L392" s="604"/>
      <c r="M392" s="604"/>
      <c r="N392" s="605" t="str">
        <f>IF(I392="","",(SUM(L392:M392)))</f>
        <v/>
      </c>
      <c r="O392" s="606"/>
      <c r="P392" s="607" t="str">
        <f>IF(O392="","",(N392*O392*E390))</f>
        <v/>
      </c>
      <c r="Q392" s="841"/>
      <c r="R392" s="844"/>
      <c r="S392" s="844"/>
      <c r="T392" s="847"/>
      <c r="U392" s="844"/>
      <c r="V392" s="844"/>
      <c r="W392" s="832"/>
      <c r="X392" s="824"/>
      <c r="Y392" s="115"/>
    </row>
    <row r="393" spans="3:25" ht="18.75" customHeight="1">
      <c r="C393" s="854"/>
      <c r="D393" s="857"/>
      <c r="E393" s="860"/>
      <c r="F393" s="857"/>
      <c r="G393" s="863"/>
      <c r="H393" s="866"/>
      <c r="I393" s="602"/>
      <c r="J393" s="676"/>
      <c r="K393" s="603"/>
      <c r="L393" s="604"/>
      <c r="M393" s="604"/>
      <c r="N393" s="605" t="str">
        <f>IF(I393="","",(SUM(L393:M393)))</f>
        <v/>
      </c>
      <c r="O393" s="606"/>
      <c r="P393" s="607" t="str">
        <f>IF(O393="","",(N393*O393*E390))</f>
        <v/>
      </c>
      <c r="Q393" s="841"/>
      <c r="R393" s="844"/>
      <c r="S393" s="844"/>
      <c r="T393" s="847"/>
      <c r="U393" s="844"/>
      <c r="V393" s="845"/>
      <c r="W393" s="832"/>
      <c r="X393" s="824"/>
      <c r="Y393" s="115"/>
    </row>
    <row r="394" spans="3:25" ht="18.75" customHeight="1">
      <c r="C394" s="855"/>
      <c r="D394" s="858"/>
      <c r="E394" s="861"/>
      <c r="F394" s="858"/>
      <c r="G394" s="864"/>
      <c r="H394" s="867"/>
      <c r="I394" s="608"/>
      <c r="J394" s="609"/>
      <c r="K394" s="610"/>
      <c r="L394" s="611"/>
      <c r="M394" s="611"/>
      <c r="N394" s="612"/>
      <c r="O394" s="120"/>
      <c r="P394" s="614">
        <f>SUM(P390:P393)</f>
        <v>0</v>
      </c>
      <c r="Q394" s="868"/>
      <c r="R394" s="852"/>
      <c r="S394" s="852"/>
      <c r="T394" s="851"/>
      <c r="U394" s="852"/>
      <c r="V394" s="617">
        <f>IF(P394="","",P394)</f>
        <v>0</v>
      </c>
      <c r="W394" s="833"/>
      <c r="X394" s="825"/>
      <c r="Y394" s="115"/>
    </row>
    <row r="395" spans="3:25" ht="18.75" customHeight="1">
      <c r="C395" s="853"/>
      <c r="D395" s="857"/>
      <c r="E395" s="860"/>
      <c r="F395" s="857"/>
      <c r="G395" s="863"/>
      <c r="H395" s="866"/>
      <c r="I395" s="602"/>
      <c r="J395" s="676"/>
      <c r="K395" s="603"/>
      <c r="L395" s="604"/>
      <c r="M395" s="604"/>
      <c r="N395" s="605" t="str">
        <f>IF(I395="","",(SUM(L395:M395)))</f>
        <v/>
      </c>
      <c r="O395" s="606"/>
      <c r="P395" s="607" t="str">
        <f>IF(O395="","",(N395*O395*E395))</f>
        <v/>
      </c>
      <c r="Q395" s="841"/>
      <c r="R395" s="844"/>
      <c r="S395" s="844"/>
      <c r="T395" s="847"/>
      <c r="U395" s="844"/>
      <c r="V395" s="844"/>
      <c r="W395" s="832"/>
      <c r="X395" s="824"/>
      <c r="Y395" s="115"/>
    </row>
    <row r="396" spans="3:25" ht="18.75" customHeight="1">
      <c r="C396" s="854"/>
      <c r="D396" s="857"/>
      <c r="E396" s="860"/>
      <c r="F396" s="857"/>
      <c r="G396" s="863"/>
      <c r="H396" s="866"/>
      <c r="I396" s="602"/>
      <c r="J396" s="676"/>
      <c r="K396" s="603"/>
      <c r="L396" s="604"/>
      <c r="M396" s="604"/>
      <c r="N396" s="605" t="str">
        <f>IF(I396="","",(SUM(L396:M396)))</f>
        <v/>
      </c>
      <c r="O396" s="606"/>
      <c r="P396" s="607" t="str">
        <f>IF(O396="","",(N396*O396*E395))</f>
        <v/>
      </c>
      <c r="Q396" s="841"/>
      <c r="R396" s="844"/>
      <c r="S396" s="844"/>
      <c r="T396" s="847"/>
      <c r="U396" s="844"/>
      <c r="V396" s="844"/>
      <c r="W396" s="832"/>
      <c r="X396" s="824"/>
      <c r="Y396" s="115"/>
    </row>
    <row r="397" spans="3:25" ht="18.75" customHeight="1">
      <c r="C397" s="854"/>
      <c r="D397" s="857"/>
      <c r="E397" s="860"/>
      <c r="F397" s="857"/>
      <c r="G397" s="863"/>
      <c r="H397" s="866"/>
      <c r="I397" s="602"/>
      <c r="J397" s="676"/>
      <c r="K397" s="603"/>
      <c r="L397" s="604"/>
      <c r="M397" s="604"/>
      <c r="N397" s="605" t="str">
        <f>IF(I397="","",(SUM(L397:M397)))</f>
        <v/>
      </c>
      <c r="O397" s="606"/>
      <c r="P397" s="607" t="str">
        <f>IF(O397="","",(N397*O397*E395))</f>
        <v/>
      </c>
      <c r="Q397" s="841"/>
      <c r="R397" s="844"/>
      <c r="S397" s="844"/>
      <c r="T397" s="847"/>
      <c r="U397" s="844"/>
      <c r="V397" s="844"/>
      <c r="W397" s="832"/>
      <c r="X397" s="824"/>
      <c r="Y397" s="115"/>
    </row>
    <row r="398" spans="3:25" ht="18.75" customHeight="1">
      <c r="C398" s="854"/>
      <c r="D398" s="857"/>
      <c r="E398" s="860"/>
      <c r="F398" s="857"/>
      <c r="G398" s="863"/>
      <c r="H398" s="866"/>
      <c r="I398" s="602"/>
      <c r="J398" s="676"/>
      <c r="K398" s="603"/>
      <c r="L398" s="604"/>
      <c r="M398" s="604"/>
      <c r="N398" s="605" t="str">
        <f>IF(I398="","",(SUM(L398:M398)))</f>
        <v/>
      </c>
      <c r="O398" s="606"/>
      <c r="P398" s="607" t="str">
        <f>IF(O398="","",(N398*O398*E395))</f>
        <v/>
      </c>
      <c r="Q398" s="841"/>
      <c r="R398" s="844"/>
      <c r="S398" s="844"/>
      <c r="T398" s="847"/>
      <c r="U398" s="844"/>
      <c r="V398" s="845"/>
      <c r="W398" s="832"/>
      <c r="X398" s="824"/>
      <c r="Y398" s="115"/>
    </row>
    <row r="399" spans="3:25" ht="18.75" customHeight="1">
      <c r="C399" s="855"/>
      <c r="D399" s="858"/>
      <c r="E399" s="861"/>
      <c r="F399" s="858"/>
      <c r="G399" s="864"/>
      <c r="H399" s="867"/>
      <c r="I399" s="608"/>
      <c r="J399" s="609"/>
      <c r="K399" s="610"/>
      <c r="L399" s="611"/>
      <c r="M399" s="611"/>
      <c r="N399" s="612"/>
      <c r="O399" s="120"/>
      <c r="P399" s="614">
        <f>SUM(P395:P398)</f>
        <v>0</v>
      </c>
      <c r="Q399" s="868"/>
      <c r="R399" s="852"/>
      <c r="S399" s="852"/>
      <c r="T399" s="851"/>
      <c r="U399" s="852"/>
      <c r="V399" s="617">
        <f>IF(P399="","",P399)</f>
        <v>0</v>
      </c>
      <c r="W399" s="833"/>
      <c r="X399" s="825"/>
      <c r="Y399" s="115"/>
    </row>
    <row r="400" spans="3:25" ht="19.5" customHeight="1">
      <c r="C400" s="853"/>
      <c r="D400" s="856"/>
      <c r="E400" s="859"/>
      <c r="F400" s="856"/>
      <c r="G400" s="862"/>
      <c r="H400" s="865"/>
      <c r="I400" s="596"/>
      <c r="J400" s="675"/>
      <c r="K400" s="597"/>
      <c r="L400" s="598"/>
      <c r="M400" s="598"/>
      <c r="N400" s="599" t="str">
        <f>IF(I400="","",(SUM(L400:M400)))</f>
        <v/>
      </c>
      <c r="O400" s="600"/>
      <c r="P400" s="601" t="str">
        <f>IF(O400="","",(N400*O400*E400))</f>
        <v/>
      </c>
      <c r="Q400" s="840"/>
      <c r="R400" s="843"/>
      <c r="S400" s="843"/>
      <c r="T400" s="846"/>
      <c r="U400" s="843"/>
      <c r="V400" s="843"/>
      <c r="W400" s="831"/>
      <c r="X400" s="823"/>
      <c r="Y400" s="115"/>
    </row>
    <row r="401" spans="3:25" ht="19.5" customHeight="1">
      <c r="C401" s="854"/>
      <c r="D401" s="857"/>
      <c r="E401" s="860"/>
      <c r="F401" s="857"/>
      <c r="G401" s="863"/>
      <c r="H401" s="866"/>
      <c r="I401" s="602"/>
      <c r="J401" s="676"/>
      <c r="K401" s="603"/>
      <c r="L401" s="604"/>
      <c r="M401" s="604"/>
      <c r="N401" s="605" t="str">
        <f>IF(I401="","",(SUM(L401:M401)))</f>
        <v/>
      </c>
      <c r="O401" s="606"/>
      <c r="P401" s="607" t="str">
        <f>IF(O401="","",(N401*O401*E400))</f>
        <v/>
      </c>
      <c r="Q401" s="841"/>
      <c r="R401" s="844"/>
      <c r="S401" s="844"/>
      <c r="T401" s="847"/>
      <c r="U401" s="844"/>
      <c r="V401" s="844"/>
      <c r="W401" s="832"/>
      <c r="X401" s="824"/>
      <c r="Y401" s="115"/>
    </row>
    <row r="402" spans="3:25" ht="19.5" customHeight="1">
      <c r="C402" s="854"/>
      <c r="D402" s="857"/>
      <c r="E402" s="860"/>
      <c r="F402" s="857"/>
      <c r="G402" s="863"/>
      <c r="H402" s="866"/>
      <c r="I402" s="602"/>
      <c r="J402" s="676"/>
      <c r="K402" s="603"/>
      <c r="L402" s="604"/>
      <c r="M402" s="604"/>
      <c r="N402" s="605" t="str">
        <f>IF(I402="","",(SUM(L402:M402)))</f>
        <v/>
      </c>
      <c r="O402" s="606"/>
      <c r="P402" s="607" t="str">
        <f>IF(O402="","",(N402*O402*E400))</f>
        <v/>
      </c>
      <c r="Q402" s="841"/>
      <c r="R402" s="844"/>
      <c r="S402" s="844"/>
      <c r="T402" s="847"/>
      <c r="U402" s="844"/>
      <c r="V402" s="844"/>
      <c r="W402" s="832"/>
      <c r="X402" s="824"/>
      <c r="Y402" s="115"/>
    </row>
    <row r="403" spans="3:25" ht="19.5" customHeight="1">
      <c r="C403" s="854"/>
      <c r="D403" s="857"/>
      <c r="E403" s="860"/>
      <c r="F403" s="857"/>
      <c r="G403" s="863"/>
      <c r="H403" s="866"/>
      <c r="I403" s="602"/>
      <c r="J403" s="676"/>
      <c r="K403" s="603"/>
      <c r="L403" s="604"/>
      <c r="M403" s="604"/>
      <c r="N403" s="605" t="str">
        <f>IF(I403="","",(SUM(L403:M403)))</f>
        <v/>
      </c>
      <c r="O403" s="606"/>
      <c r="P403" s="607" t="str">
        <f>IF(O403="","",(N403*O403*E400))</f>
        <v/>
      </c>
      <c r="Q403" s="841"/>
      <c r="R403" s="844"/>
      <c r="S403" s="844"/>
      <c r="T403" s="847"/>
      <c r="U403" s="844"/>
      <c r="V403" s="845"/>
      <c r="W403" s="832"/>
      <c r="X403" s="824"/>
      <c r="Y403" s="115"/>
    </row>
    <row r="404" spans="3:25" ht="19.5" customHeight="1">
      <c r="C404" s="855"/>
      <c r="D404" s="858"/>
      <c r="E404" s="861"/>
      <c r="F404" s="858"/>
      <c r="G404" s="864"/>
      <c r="H404" s="867"/>
      <c r="I404" s="608"/>
      <c r="J404" s="609"/>
      <c r="K404" s="610"/>
      <c r="L404" s="611"/>
      <c r="M404" s="611"/>
      <c r="N404" s="612"/>
      <c r="O404" s="120"/>
      <c r="P404" s="614">
        <f>SUM(P400:P403)</f>
        <v>0</v>
      </c>
      <c r="Q404" s="868"/>
      <c r="R404" s="852"/>
      <c r="S404" s="852"/>
      <c r="T404" s="851"/>
      <c r="U404" s="852"/>
      <c r="V404" s="617">
        <f>IF(P404="","",P404)</f>
        <v>0</v>
      </c>
      <c r="W404" s="833"/>
      <c r="X404" s="825"/>
      <c r="Y404" s="115"/>
    </row>
    <row r="405" spans="3:25" ht="19.5" customHeight="1">
      <c r="C405" s="853"/>
      <c r="D405" s="856"/>
      <c r="E405" s="859"/>
      <c r="F405" s="856"/>
      <c r="G405" s="862"/>
      <c r="H405" s="865"/>
      <c r="I405" s="596"/>
      <c r="J405" s="675"/>
      <c r="K405" s="597"/>
      <c r="L405" s="598"/>
      <c r="M405" s="598"/>
      <c r="N405" s="599" t="str">
        <f>IF(I405="","",(SUM(L405:M405)))</f>
        <v/>
      </c>
      <c r="O405" s="600"/>
      <c r="P405" s="601" t="str">
        <f>IF(O405="","",(N405*O405*E405))</f>
        <v/>
      </c>
      <c r="Q405" s="840"/>
      <c r="R405" s="843"/>
      <c r="S405" s="843"/>
      <c r="T405" s="846"/>
      <c r="U405" s="843"/>
      <c r="V405" s="843"/>
      <c r="W405" s="831"/>
      <c r="X405" s="823"/>
      <c r="Y405" s="115"/>
    </row>
    <row r="406" spans="3:25" ht="19.5" customHeight="1">
      <c r="C406" s="854"/>
      <c r="D406" s="857"/>
      <c r="E406" s="860"/>
      <c r="F406" s="857"/>
      <c r="G406" s="863"/>
      <c r="H406" s="866"/>
      <c r="I406" s="602"/>
      <c r="J406" s="676"/>
      <c r="K406" s="603"/>
      <c r="L406" s="604"/>
      <c r="M406" s="604"/>
      <c r="N406" s="605" t="str">
        <f>IF(I406="","",(SUM(L406:M406)))</f>
        <v/>
      </c>
      <c r="O406" s="606"/>
      <c r="P406" s="607" t="str">
        <f>IF(O406="","",(N406*O406*E405))</f>
        <v/>
      </c>
      <c r="Q406" s="841"/>
      <c r="R406" s="844"/>
      <c r="S406" s="844"/>
      <c r="T406" s="847"/>
      <c r="U406" s="844"/>
      <c r="V406" s="844"/>
      <c r="W406" s="832"/>
      <c r="X406" s="824"/>
      <c r="Y406" s="115"/>
    </row>
    <row r="407" spans="3:25" ht="19.5" customHeight="1">
      <c r="C407" s="854"/>
      <c r="D407" s="857"/>
      <c r="E407" s="860"/>
      <c r="F407" s="857"/>
      <c r="G407" s="863"/>
      <c r="H407" s="866"/>
      <c r="I407" s="602"/>
      <c r="J407" s="676"/>
      <c r="K407" s="603"/>
      <c r="L407" s="604"/>
      <c r="M407" s="604"/>
      <c r="N407" s="605" t="str">
        <f>IF(I407="","",(SUM(L407:M407)))</f>
        <v/>
      </c>
      <c r="O407" s="606"/>
      <c r="P407" s="607" t="str">
        <f>IF(O407="","",(N407*O407*E405))</f>
        <v/>
      </c>
      <c r="Q407" s="841"/>
      <c r="R407" s="844"/>
      <c r="S407" s="844"/>
      <c r="T407" s="847"/>
      <c r="U407" s="844"/>
      <c r="V407" s="844"/>
      <c r="W407" s="832"/>
      <c r="X407" s="824"/>
      <c r="Y407" s="115"/>
    </row>
    <row r="408" spans="3:25" ht="19.5" customHeight="1">
      <c r="C408" s="854"/>
      <c r="D408" s="857"/>
      <c r="E408" s="860"/>
      <c r="F408" s="857"/>
      <c r="G408" s="863"/>
      <c r="H408" s="866"/>
      <c r="I408" s="602"/>
      <c r="J408" s="676"/>
      <c r="K408" s="603"/>
      <c r="L408" s="604"/>
      <c r="M408" s="604"/>
      <c r="N408" s="605" t="str">
        <f>IF(I408="","",(SUM(L408:M408)))</f>
        <v/>
      </c>
      <c r="O408" s="606"/>
      <c r="P408" s="607" t="str">
        <f>IF(O408="","",(N408*O408*E405))</f>
        <v/>
      </c>
      <c r="Q408" s="841"/>
      <c r="R408" s="844"/>
      <c r="S408" s="844"/>
      <c r="T408" s="847"/>
      <c r="U408" s="844"/>
      <c r="V408" s="845"/>
      <c r="W408" s="832"/>
      <c r="X408" s="824"/>
      <c r="Y408" s="115"/>
    </row>
    <row r="409" spans="3:25" ht="19.5" customHeight="1">
      <c r="C409" s="855"/>
      <c r="D409" s="858"/>
      <c r="E409" s="861"/>
      <c r="F409" s="858"/>
      <c r="G409" s="864"/>
      <c r="H409" s="867"/>
      <c r="I409" s="608"/>
      <c r="J409" s="609"/>
      <c r="K409" s="610"/>
      <c r="L409" s="611"/>
      <c r="M409" s="611"/>
      <c r="N409" s="612"/>
      <c r="O409" s="120"/>
      <c r="P409" s="614">
        <f>SUM(P405:P408)</f>
        <v>0</v>
      </c>
      <c r="Q409" s="868"/>
      <c r="R409" s="852"/>
      <c r="S409" s="852"/>
      <c r="T409" s="851"/>
      <c r="U409" s="852"/>
      <c r="V409" s="617">
        <f>IF(P409="","",P409)</f>
        <v>0</v>
      </c>
      <c r="W409" s="833"/>
      <c r="X409" s="825"/>
      <c r="Y409" s="115"/>
    </row>
    <row r="410" spans="3:25" ht="19.5" customHeight="1">
      <c r="C410" s="853"/>
      <c r="D410" s="856"/>
      <c r="E410" s="859"/>
      <c r="F410" s="856"/>
      <c r="G410" s="862"/>
      <c r="H410" s="865"/>
      <c r="I410" s="596"/>
      <c r="J410" s="675"/>
      <c r="K410" s="597"/>
      <c r="L410" s="598"/>
      <c r="M410" s="598"/>
      <c r="N410" s="599" t="str">
        <f>IF(I410="","",(SUM(L410:M410)))</f>
        <v/>
      </c>
      <c r="O410" s="600"/>
      <c r="P410" s="601" t="str">
        <f>IF(O410="","",(N410*O410*E410))</f>
        <v/>
      </c>
      <c r="Q410" s="840"/>
      <c r="R410" s="843"/>
      <c r="S410" s="843"/>
      <c r="T410" s="846"/>
      <c r="U410" s="843"/>
      <c r="V410" s="843"/>
      <c r="W410" s="831"/>
      <c r="X410" s="823"/>
      <c r="Y410" s="115"/>
    </row>
    <row r="411" spans="3:25" ht="19.5" customHeight="1">
      <c r="C411" s="854"/>
      <c r="D411" s="857"/>
      <c r="E411" s="860"/>
      <c r="F411" s="857"/>
      <c r="G411" s="863"/>
      <c r="H411" s="866"/>
      <c r="I411" s="602"/>
      <c r="J411" s="676"/>
      <c r="K411" s="603"/>
      <c r="L411" s="604"/>
      <c r="M411" s="604"/>
      <c r="N411" s="605" t="str">
        <f>IF(I411="","",(SUM(L411:M411)))</f>
        <v/>
      </c>
      <c r="O411" s="606"/>
      <c r="P411" s="607" t="str">
        <f>IF(O411="","",(N411*O411*E410))</f>
        <v/>
      </c>
      <c r="Q411" s="841"/>
      <c r="R411" s="844"/>
      <c r="S411" s="844"/>
      <c r="T411" s="847"/>
      <c r="U411" s="844"/>
      <c r="V411" s="844"/>
      <c r="W411" s="832"/>
      <c r="X411" s="824"/>
      <c r="Y411" s="115"/>
    </row>
    <row r="412" spans="3:25" ht="19.5" customHeight="1">
      <c r="C412" s="854"/>
      <c r="D412" s="857"/>
      <c r="E412" s="860"/>
      <c r="F412" s="857"/>
      <c r="G412" s="863"/>
      <c r="H412" s="866"/>
      <c r="I412" s="602"/>
      <c r="J412" s="676"/>
      <c r="K412" s="603"/>
      <c r="L412" s="604"/>
      <c r="M412" s="604"/>
      <c r="N412" s="605" t="str">
        <f>IF(I412="","",(SUM(L412:M412)))</f>
        <v/>
      </c>
      <c r="O412" s="606"/>
      <c r="P412" s="607" t="str">
        <f>IF(O412="","",(N412*O412*E410))</f>
        <v/>
      </c>
      <c r="Q412" s="841"/>
      <c r="R412" s="844"/>
      <c r="S412" s="844"/>
      <c r="T412" s="847"/>
      <c r="U412" s="844"/>
      <c r="V412" s="844"/>
      <c r="W412" s="832"/>
      <c r="X412" s="824"/>
      <c r="Y412" s="115"/>
    </row>
    <row r="413" spans="3:25" ht="19.5" customHeight="1">
      <c r="C413" s="854"/>
      <c r="D413" s="857"/>
      <c r="E413" s="860"/>
      <c r="F413" s="857"/>
      <c r="G413" s="863"/>
      <c r="H413" s="866"/>
      <c r="I413" s="602"/>
      <c r="J413" s="676"/>
      <c r="K413" s="603"/>
      <c r="L413" s="604"/>
      <c r="M413" s="604"/>
      <c r="N413" s="605" t="str">
        <f>IF(I413="","",(SUM(L413:M413)))</f>
        <v/>
      </c>
      <c r="O413" s="606"/>
      <c r="P413" s="607" t="str">
        <f>IF(O413="","",(N413*O413*E410))</f>
        <v/>
      </c>
      <c r="Q413" s="841"/>
      <c r="R413" s="844"/>
      <c r="S413" s="844"/>
      <c r="T413" s="847"/>
      <c r="U413" s="844"/>
      <c r="V413" s="845"/>
      <c r="W413" s="832"/>
      <c r="X413" s="824"/>
      <c r="Y413" s="115"/>
    </row>
    <row r="414" spans="3:25" ht="19.5" customHeight="1">
      <c r="C414" s="855"/>
      <c r="D414" s="858"/>
      <c r="E414" s="861"/>
      <c r="F414" s="858"/>
      <c r="G414" s="864"/>
      <c r="H414" s="867"/>
      <c r="I414" s="608"/>
      <c r="J414" s="609"/>
      <c r="K414" s="610"/>
      <c r="L414" s="611"/>
      <c r="M414" s="611"/>
      <c r="N414" s="612"/>
      <c r="O414" s="120"/>
      <c r="P414" s="614">
        <f>SUM(P410:P413)</f>
        <v>0</v>
      </c>
      <c r="Q414" s="868"/>
      <c r="R414" s="852"/>
      <c r="S414" s="852"/>
      <c r="T414" s="851"/>
      <c r="U414" s="852"/>
      <c r="V414" s="617">
        <f>IF(P414="","",P414)</f>
        <v>0</v>
      </c>
      <c r="W414" s="833"/>
      <c r="X414" s="825"/>
      <c r="Y414" s="115"/>
    </row>
    <row r="415" spans="3:25" ht="19.5" customHeight="1">
      <c r="C415" s="853"/>
      <c r="D415" s="856"/>
      <c r="E415" s="859"/>
      <c r="F415" s="856"/>
      <c r="G415" s="862"/>
      <c r="H415" s="865"/>
      <c r="I415" s="596"/>
      <c r="J415" s="675"/>
      <c r="K415" s="597"/>
      <c r="L415" s="598"/>
      <c r="M415" s="598"/>
      <c r="N415" s="599" t="str">
        <f>IF(I415="","",(SUM(L415:M415)))</f>
        <v/>
      </c>
      <c r="O415" s="600"/>
      <c r="P415" s="601" t="str">
        <f>IF(O415="","",(N415*O415*E415))</f>
        <v/>
      </c>
      <c r="Q415" s="840"/>
      <c r="R415" s="843"/>
      <c r="S415" s="843"/>
      <c r="T415" s="846"/>
      <c r="U415" s="843"/>
      <c r="V415" s="843"/>
      <c r="W415" s="831"/>
      <c r="X415" s="823"/>
      <c r="Y415" s="115"/>
    </row>
    <row r="416" spans="3:25" ht="19.5" customHeight="1">
      <c r="C416" s="854"/>
      <c r="D416" s="857"/>
      <c r="E416" s="860"/>
      <c r="F416" s="857"/>
      <c r="G416" s="863"/>
      <c r="H416" s="866"/>
      <c r="I416" s="602"/>
      <c r="J416" s="676"/>
      <c r="K416" s="603"/>
      <c r="L416" s="604"/>
      <c r="M416" s="604"/>
      <c r="N416" s="605" t="str">
        <f>IF(I416="","",(SUM(L416:M416)))</f>
        <v/>
      </c>
      <c r="O416" s="606"/>
      <c r="P416" s="607" t="str">
        <f>IF(O416="","",(N416*O416*E415))</f>
        <v/>
      </c>
      <c r="Q416" s="841"/>
      <c r="R416" s="844"/>
      <c r="S416" s="844"/>
      <c r="T416" s="847"/>
      <c r="U416" s="844"/>
      <c r="V416" s="844"/>
      <c r="W416" s="832"/>
      <c r="X416" s="824"/>
      <c r="Y416" s="115"/>
    </row>
    <row r="417" spans="3:25" ht="19.5" customHeight="1">
      <c r="C417" s="854"/>
      <c r="D417" s="857"/>
      <c r="E417" s="860"/>
      <c r="F417" s="857"/>
      <c r="G417" s="863"/>
      <c r="H417" s="866"/>
      <c r="I417" s="602"/>
      <c r="J417" s="676"/>
      <c r="K417" s="603"/>
      <c r="L417" s="604"/>
      <c r="M417" s="604"/>
      <c r="N417" s="605" t="str">
        <f>IF(I417="","",(SUM(L417:M417)))</f>
        <v/>
      </c>
      <c r="O417" s="606"/>
      <c r="P417" s="607" t="str">
        <f>IF(O417="","",(N417*O417*E415))</f>
        <v/>
      </c>
      <c r="Q417" s="841"/>
      <c r="R417" s="844"/>
      <c r="S417" s="844"/>
      <c r="T417" s="847"/>
      <c r="U417" s="844"/>
      <c r="V417" s="844"/>
      <c r="W417" s="832"/>
      <c r="X417" s="824"/>
      <c r="Y417" s="115"/>
    </row>
    <row r="418" spans="3:25" ht="19.5" customHeight="1">
      <c r="C418" s="854"/>
      <c r="D418" s="857"/>
      <c r="E418" s="860"/>
      <c r="F418" s="857"/>
      <c r="G418" s="863"/>
      <c r="H418" s="866"/>
      <c r="I418" s="602"/>
      <c r="J418" s="676"/>
      <c r="K418" s="603"/>
      <c r="L418" s="604"/>
      <c r="M418" s="604"/>
      <c r="N418" s="605" t="str">
        <f>IF(I418="","",(SUM(L418:M418)))</f>
        <v/>
      </c>
      <c r="O418" s="606"/>
      <c r="P418" s="607" t="str">
        <f>IF(O418="","",(N418*O418*E415))</f>
        <v/>
      </c>
      <c r="Q418" s="841"/>
      <c r="R418" s="844"/>
      <c r="S418" s="844"/>
      <c r="T418" s="847"/>
      <c r="U418" s="844"/>
      <c r="V418" s="845"/>
      <c r="W418" s="832"/>
      <c r="X418" s="824"/>
      <c r="Y418" s="115"/>
    </row>
    <row r="419" spans="3:25" ht="19.5" customHeight="1">
      <c r="C419" s="855"/>
      <c r="D419" s="858"/>
      <c r="E419" s="861"/>
      <c r="F419" s="858"/>
      <c r="G419" s="864"/>
      <c r="H419" s="867"/>
      <c r="I419" s="608"/>
      <c r="J419" s="609"/>
      <c r="K419" s="610"/>
      <c r="L419" s="611"/>
      <c r="M419" s="611"/>
      <c r="N419" s="612"/>
      <c r="O419" s="120"/>
      <c r="P419" s="614">
        <f>SUM(P415:P418)</f>
        <v>0</v>
      </c>
      <c r="Q419" s="868"/>
      <c r="R419" s="852"/>
      <c r="S419" s="852"/>
      <c r="T419" s="851"/>
      <c r="U419" s="852"/>
      <c r="V419" s="617">
        <f>IF(P419="","",P419)</f>
        <v>0</v>
      </c>
      <c r="W419" s="833"/>
      <c r="X419" s="825"/>
      <c r="Y419" s="115"/>
    </row>
    <row r="420" spans="3:25" ht="19.5" customHeight="1">
      <c r="C420" s="853"/>
      <c r="D420" s="856"/>
      <c r="E420" s="859"/>
      <c r="F420" s="856"/>
      <c r="G420" s="862"/>
      <c r="H420" s="865"/>
      <c r="I420" s="596"/>
      <c r="J420" s="675"/>
      <c r="K420" s="597"/>
      <c r="L420" s="598"/>
      <c r="M420" s="598"/>
      <c r="N420" s="599" t="str">
        <f>IF(I420="","",(SUM(L420:M420)))</f>
        <v/>
      </c>
      <c r="O420" s="600"/>
      <c r="P420" s="601" t="str">
        <f>IF(O420="","",(N420*O420*E420))</f>
        <v/>
      </c>
      <c r="Q420" s="840"/>
      <c r="R420" s="843"/>
      <c r="S420" s="843"/>
      <c r="T420" s="846"/>
      <c r="U420" s="843"/>
      <c r="V420" s="843"/>
      <c r="W420" s="831"/>
      <c r="X420" s="823"/>
      <c r="Y420" s="115"/>
    </row>
    <row r="421" spans="3:25" ht="19.5" customHeight="1">
      <c r="C421" s="854"/>
      <c r="D421" s="857"/>
      <c r="E421" s="860"/>
      <c r="F421" s="857"/>
      <c r="G421" s="863"/>
      <c r="H421" s="866"/>
      <c r="I421" s="602"/>
      <c r="J421" s="676"/>
      <c r="K421" s="603"/>
      <c r="L421" s="604"/>
      <c r="M421" s="604"/>
      <c r="N421" s="605" t="str">
        <f>IF(I421="","",(SUM(L421:M421)))</f>
        <v/>
      </c>
      <c r="O421" s="606"/>
      <c r="P421" s="607" t="str">
        <f>IF(O421="","",(N421*O421*E420))</f>
        <v/>
      </c>
      <c r="Q421" s="841"/>
      <c r="R421" s="844"/>
      <c r="S421" s="844"/>
      <c r="T421" s="847"/>
      <c r="U421" s="844"/>
      <c r="V421" s="844"/>
      <c r="W421" s="832"/>
      <c r="X421" s="824"/>
      <c r="Y421" s="115"/>
    </row>
    <row r="422" spans="3:25" ht="19.5" customHeight="1">
      <c r="C422" s="854"/>
      <c r="D422" s="857"/>
      <c r="E422" s="860"/>
      <c r="F422" s="857"/>
      <c r="G422" s="863"/>
      <c r="H422" s="866"/>
      <c r="I422" s="602"/>
      <c r="J422" s="676"/>
      <c r="K422" s="603"/>
      <c r="L422" s="604"/>
      <c r="M422" s="604"/>
      <c r="N422" s="605" t="str">
        <f>IF(I422="","",(SUM(L422:M422)))</f>
        <v/>
      </c>
      <c r="O422" s="606"/>
      <c r="P422" s="607" t="str">
        <f>IF(O422="","",(N422*O422*E420))</f>
        <v/>
      </c>
      <c r="Q422" s="841"/>
      <c r="R422" s="844"/>
      <c r="S422" s="844"/>
      <c r="T422" s="847"/>
      <c r="U422" s="844"/>
      <c r="V422" s="844"/>
      <c r="W422" s="832"/>
      <c r="X422" s="824"/>
      <c r="Y422" s="115"/>
    </row>
    <row r="423" spans="3:25" ht="19.5" customHeight="1">
      <c r="C423" s="854"/>
      <c r="D423" s="857"/>
      <c r="E423" s="860"/>
      <c r="F423" s="857"/>
      <c r="G423" s="863"/>
      <c r="H423" s="866"/>
      <c r="I423" s="602"/>
      <c r="J423" s="676"/>
      <c r="K423" s="603"/>
      <c r="L423" s="604"/>
      <c r="M423" s="604"/>
      <c r="N423" s="605" t="str">
        <f>IF(I423="","",(SUM(L423:M423)))</f>
        <v/>
      </c>
      <c r="O423" s="606"/>
      <c r="P423" s="607" t="str">
        <f>IF(O423="","",(N423*O423*E420))</f>
        <v/>
      </c>
      <c r="Q423" s="841"/>
      <c r="R423" s="844"/>
      <c r="S423" s="844"/>
      <c r="T423" s="847"/>
      <c r="U423" s="844"/>
      <c r="V423" s="845"/>
      <c r="W423" s="832"/>
      <c r="X423" s="824"/>
      <c r="Y423" s="115"/>
    </row>
    <row r="424" spans="3:25" ht="19.5" customHeight="1">
      <c r="C424" s="855"/>
      <c r="D424" s="858"/>
      <c r="E424" s="861"/>
      <c r="F424" s="858"/>
      <c r="G424" s="864"/>
      <c r="H424" s="867"/>
      <c r="I424" s="608"/>
      <c r="J424" s="609"/>
      <c r="K424" s="610"/>
      <c r="L424" s="611"/>
      <c r="M424" s="611"/>
      <c r="N424" s="612"/>
      <c r="O424" s="120"/>
      <c r="P424" s="614">
        <f>SUM(P420:P423)</f>
        <v>0</v>
      </c>
      <c r="Q424" s="868"/>
      <c r="R424" s="852"/>
      <c r="S424" s="852"/>
      <c r="T424" s="851"/>
      <c r="U424" s="852"/>
      <c r="V424" s="617">
        <f>IF(P424="","",P424)</f>
        <v>0</v>
      </c>
      <c r="W424" s="833"/>
      <c r="X424" s="825"/>
      <c r="Y424" s="115"/>
    </row>
    <row r="425" spans="3:25" ht="19.5" customHeight="1">
      <c r="C425" s="853"/>
      <c r="D425" s="856"/>
      <c r="E425" s="859"/>
      <c r="F425" s="856"/>
      <c r="G425" s="862"/>
      <c r="H425" s="865"/>
      <c r="I425" s="596"/>
      <c r="J425" s="675"/>
      <c r="K425" s="597"/>
      <c r="L425" s="598"/>
      <c r="M425" s="598"/>
      <c r="N425" s="599" t="str">
        <f>IF(I425="","",(SUM(L425:M425)))</f>
        <v/>
      </c>
      <c r="O425" s="600"/>
      <c r="P425" s="601" t="str">
        <f>IF(O425="","",(N425*O425*E425))</f>
        <v/>
      </c>
      <c r="Q425" s="840"/>
      <c r="R425" s="843"/>
      <c r="S425" s="843"/>
      <c r="T425" s="846"/>
      <c r="U425" s="843"/>
      <c r="V425" s="843"/>
      <c r="W425" s="831"/>
      <c r="X425" s="823"/>
      <c r="Y425" s="115"/>
    </row>
    <row r="426" spans="3:25" ht="19.5" customHeight="1">
      <c r="C426" s="854"/>
      <c r="D426" s="857"/>
      <c r="E426" s="860"/>
      <c r="F426" s="857"/>
      <c r="G426" s="863"/>
      <c r="H426" s="866"/>
      <c r="I426" s="602"/>
      <c r="J426" s="676"/>
      <c r="K426" s="603"/>
      <c r="L426" s="604"/>
      <c r="M426" s="604"/>
      <c r="N426" s="605" t="str">
        <f>IF(I426="","",(SUM(L426:M426)))</f>
        <v/>
      </c>
      <c r="O426" s="606"/>
      <c r="P426" s="607" t="str">
        <f>IF(O426="","",(N426*O426*E425))</f>
        <v/>
      </c>
      <c r="Q426" s="841"/>
      <c r="R426" s="844"/>
      <c r="S426" s="844"/>
      <c r="T426" s="847"/>
      <c r="U426" s="844"/>
      <c r="V426" s="844"/>
      <c r="W426" s="832"/>
      <c r="X426" s="824"/>
      <c r="Y426" s="115"/>
    </row>
    <row r="427" spans="3:25" ht="19.5" customHeight="1">
      <c r="C427" s="854"/>
      <c r="D427" s="857"/>
      <c r="E427" s="860"/>
      <c r="F427" s="857"/>
      <c r="G427" s="863"/>
      <c r="H427" s="866"/>
      <c r="I427" s="602"/>
      <c r="J427" s="676"/>
      <c r="K427" s="603"/>
      <c r="L427" s="604"/>
      <c r="M427" s="604"/>
      <c r="N427" s="605" t="str">
        <f>IF(I427="","",(SUM(L427:M427)))</f>
        <v/>
      </c>
      <c r="O427" s="606"/>
      <c r="P427" s="607" t="str">
        <f>IF(O427="","",(N427*O427*E425))</f>
        <v/>
      </c>
      <c r="Q427" s="841"/>
      <c r="R427" s="844"/>
      <c r="S427" s="844"/>
      <c r="T427" s="847"/>
      <c r="U427" s="844"/>
      <c r="V427" s="844"/>
      <c r="W427" s="832"/>
      <c r="X427" s="824"/>
      <c r="Y427" s="115"/>
    </row>
    <row r="428" spans="3:25" ht="19.5" customHeight="1">
      <c r="C428" s="854"/>
      <c r="D428" s="857"/>
      <c r="E428" s="860"/>
      <c r="F428" s="857"/>
      <c r="G428" s="863"/>
      <c r="H428" s="866"/>
      <c r="I428" s="602"/>
      <c r="J428" s="676"/>
      <c r="K428" s="603"/>
      <c r="L428" s="604"/>
      <c r="M428" s="604"/>
      <c r="N428" s="605" t="str">
        <f>IF(I428="","",(SUM(L428:M428)))</f>
        <v/>
      </c>
      <c r="O428" s="606"/>
      <c r="P428" s="607" t="str">
        <f>IF(O428="","",(N428*O428*E425))</f>
        <v/>
      </c>
      <c r="Q428" s="841"/>
      <c r="R428" s="844"/>
      <c r="S428" s="844"/>
      <c r="T428" s="847"/>
      <c r="U428" s="844"/>
      <c r="V428" s="845"/>
      <c r="W428" s="832"/>
      <c r="X428" s="824"/>
      <c r="Y428" s="115"/>
    </row>
    <row r="429" spans="3:25" ht="19.5" customHeight="1">
      <c r="C429" s="855"/>
      <c r="D429" s="858"/>
      <c r="E429" s="861"/>
      <c r="F429" s="858"/>
      <c r="G429" s="864"/>
      <c r="H429" s="867"/>
      <c r="I429" s="608"/>
      <c r="J429" s="609"/>
      <c r="K429" s="610"/>
      <c r="L429" s="611"/>
      <c r="M429" s="611"/>
      <c r="N429" s="612"/>
      <c r="O429" s="120"/>
      <c r="P429" s="614">
        <f>SUM(P425:P428)</f>
        <v>0</v>
      </c>
      <c r="Q429" s="868"/>
      <c r="R429" s="852"/>
      <c r="S429" s="852"/>
      <c r="T429" s="851"/>
      <c r="U429" s="852"/>
      <c r="V429" s="617">
        <f>IF(P429="","",P429)</f>
        <v>0</v>
      </c>
      <c r="W429" s="833"/>
      <c r="X429" s="825"/>
      <c r="Y429" s="115"/>
    </row>
    <row r="430" spans="3:25" ht="19.5" customHeight="1">
      <c r="C430" s="853"/>
      <c r="D430" s="856"/>
      <c r="E430" s="859"/>
      <c r="F430" s="856"/>
      <c r="G430" s="862"/>
      <c r="H430" s="865"/>
      <c r="I430" s="596"/>
      <c r="J430" s="675"/>
      <c r="K430" s="597"/>
      <c r="L430" s="598"/>
      <c r="M430" s="598"/>
      <c r="N430" s="599" t="str">
        <f>IF(I430="","",(SUM(L430:M430)))</f>
        <v/>
      </c>
      <c r="O430" s="600"/>
      <c r="P430" s="601" t="str">
        <f>IF(O430="","",(N430*O430*E430))</f>
        <v/>
      </c>
      <c r="Q430" s="840"/>
      <c r="R430" s="843"/>
      <c r="S430" s="843"/>
      <c r="T430" s="846"/>
      <c r="U430" s="843"/>
      <c r="V430" s="843"/>
      <c r="W430" s="831"/>
      <c r="X430" s="823"/>
      <c r="Y430" s="115"/>
    </row>
    <row r="431" spans="3:25" ht="19.5" customHeight="1">
      <c r="C431" s="854"/>
      <c r="D431" s="857"/>
      <c r="E431" s="860"/>
      <c r="F431" s="857"/>
      <c r="G431" s="863"/>
      <c r="H431" s="866"/>
      <c r="I431" s="602"/>
      <c r="J431" s="676"/>
      <c r="K431" s="603"/>
      <c r="L431" s="604"/>
      <c r="M431" s="604"/>
      <c r="N431" s="605" t="str">
        <f>IF(I431="","",(SUM(L431:M431)))</f>
        <v/>
      </c>
      <c r="O431" s="606"/>
      <c r="P431" s="607" t="str">
        <f>IF(O431="","",(N431*O431*E430))</f>
        <v/>
      </c>
      <c r="Q431" s="841"/>
      <c r="R431" s="844"/>
      <c r="S431" s="844"/>
      <c r="T431" s="847"/>
      <c r="U431" s="844"/>
      <c r="V431" s="844"/>
      <c r="W431" s="832"/>
      <c r="X431" s="824"/>
      <c r="Y431" s="115"/>
    </row>
    <row r="432" spans="3:25" ht="19.5" customHeight="1">
      <c r="C432" s="854"/>
      <c r="D432" s="857"/>
      <c r="E432" s="860"/>
      <c r="F432" s="857"/>
      <c r="G432" s="863"/>
      <c r="H432" s="866"/>
      <c r="I432" s="602"/>
      <c r="J432" s="676"/>
      <c r="K432" s="603"/>
      <c r="L432" s="604"/>
      <c r="M432" s="604"/>
      <c r="N432" s="605" t="str">
        <f>IF(I432="","",(SUM(L432:M432)))</f>
        <v/>
      </c>
      <c r="O432" s="606"/>
      <c r="P432" s="607" t="str">
        <f>IF(O432="","",(N432*O432*E430))</f>
        <v/>
      </c>
      <c r="Q432" s="841"/>
      <c r="R432" s="844"/>
      <c r="S432" s="844"/>
      <c r="T432" s="847"/>
      <c r="U432" s="844"/>
      <c r="V432" s="844"/>
      <c r="W432" s="832"/>
      <c r="X432" s="824"/>
      <c r="Y432" s="115"/>
    </row>
    <row r="433" spans="3:25" ht="19.5" customHeight="1">
      <c r="C433" s="854"/>
      <c r="D433" s="857"/>
      <c r="E433" s="860"/>
      <c r="F433" s="857"/>
      <c r="G433" s="863"/>
      <c r="H433" s="866"/>
      <c r="I433" s="602"/>
      <c r="J433" s="676"/>
      <c r="K433" s="603"/>
      <c r="L433" s="604"/>
      <c r="M433" s="604"/>
      <c r="N433" s="605" t="str">
        <f>IF(I433="","",(SUM(L433:M433)))</f>
        <v/>
      </c>
      <c r="O433" s="606"/>
      <c r="P433" s="607" t="str">
        <f>IF(O433="","",(N433*O433*E430))</f>
        <v/>
      </c>
      <c r="Q433" s="841"/>
      <c r="R433" s="844"/>
      <c r="S433" s="844"/>
      <c r="T433" s="847"/>
      <c r="U433" s="844"/>
      <c r="V433" s="845"/>
      <c r="W433" s="832"/>
      <c r="X433" s="824"/>
      <c r="Y433" s="115"/>
    </row>
    <row r="434" spans="3:25" ht="19.5" customHeight="1">
      <c r="C434" s="855"/>
      <c r="D434" s="858"/>
      <c r="E434" s="861"/>
      <c r="F434" s="858"/>
      <c r="G434" s="864"/>
      <c r="H434" s="867"/>
      <c r="I434" s="608"/>
      <c r="J434" s="609"/>
      <c r="K434" s="610"/>
      <c r="L434" s="611"/>
      <c r="M434" s="611"/>
      <c r="N434" s="612"/>
      <c r="O434" s="120"/>
      <c r="P434" s="614">
        <f>SUM(P430:P433)</f>
        <v>0</v>
      </c>
      <c r="Q434" s="868"/>
      <c r="R434" s="852"/>
      <c r="S434" s="852"/>
      <c r="T434" s="851"/>
      <c r="U434" s="852"/>
      <c r="V434" s="617">
        <f>IF(P434="","",P434)</f>
        <v>0</v>
      </c>
      <c r="W434" s="833"/>
      <c r="X434" s="825"/>
      <c r="Y434" s="115"/>
    </row>
    <row r="435" spans="3:25" ht="19.5" customHeight="1">
      <c r="C435" s="853"/>
      <c r="D435" s="856"/>
      <c r="E435" s="859"/>
      <c r="F435" s="856"/>
      <c r="G435" s="862"/>
      <c r="H435" s="865"/>
      <c r="I435" s="596"/>
      <c r="J435" s="675"/>
      <c r="K435" s="597"/>
      <c r="L435" s="598"/>
      <c r="M435" s="598"/>
      <c r="N435" s="599" t="str">
        <f>IF(I435="","",(SUM(L435:M435)))</f>
        <v/>
      </c>
      <c r="O435" s="600"/>
      <c r="P435" s="601" t="str">
        <f>IF(O435="","",(N435*O435*E435))</f>
        <v/>
      </c>
      <c r="Q435" s="840"/>
      <c r="R435" s="843"/>
      <c r="S435" s="843"/>
      <c r="T435" s="846"/>
      <c r="U435" s="843"/>
      <c r="V435" s="843"/>
      <c r="W435" s="831"/>
      <c r="X435" s="823"/>
      <c r="Y435" s="115"/>
    </row>
    <row r="436" spans="3:25" ht="19.5" customHeight="1">
      <c r="C436" s="854"/>
      <c r="D436" s="857"/>
      <c r="E436" s="860"/>
      <c r="F436" s="857"/>
      <c r="G436" s="863"/>
      <c r="H436" s="866"/>
      <c r="I436" s="602"/>
      <c r="J436" s="676"/>
      <c r="K436" s="603"/>
      <c r="L436" s="604"/>
      <c r="M436" s="604"/>
      <c r="N436" s="605" t="str">
        <f>IF(I436="","",(SUM(L436:M436)))</f>
        <v/>
      </c>
      <c r="O436" s="606"/>
      <c r="P436" s="607" t="str">
        <f>IF(O436="","",(N436*O436*E435))</f>
        <v/>
      </c>
      <c r="Q436" s="841"/>
      <c r="R436" s="844"/>
      <c r="S436" s="844"/>
      <c r="T436" s="847"/>
      <c r="U436" s="844"/>
      <c r="V436" s="844"/>
      <c r="W436" s="832"/>
      <c r="X436" s="824"/>
      <c r="Y436" s="115"/>
    </row>
    <row r="437" spans="3:25" ht="19.5" customHeight="1">
      <c r="C437" s="854"/>
      <c r="D437" s="857"/>
      <c r="E437" s="860"/>
      <c r="F437" s="857"/>
      <c r="G437" s="863"/>
      <c r="H437" s="866"/>
      <c r="I437" s="602"/>
      <c r="J437" s="676"/>
      <c r="K437" s="603"/>
      <c r="L437" s="604"/>
      <c r="M437" s="604"/>
      <c r="N437" s="605" t="str">
        <f>IF(I437="","",(SUM(L437:M437)))</f>
        <v/>
      </c>
      <c r="O437" s="606"/>
      <c r="P437" s="607" t="str">
        <f>IF(O437="","",(N437*O437*E435))</f>
        <v/>
      </c>
      <c r="Q437" s="841"/>
      <c r="R437" s="844"/>
      <c r="S437" s="844"/>
      <c r="T437" s="847"/>
      <c r="U437" s="844"/>
      <c r="V437" s="844"/>
      <c r="W437" s="832"/>
      <c r="X437" s="824"/>
      <c r="Y437" s="115"/>
    </row>
    <row r="438" spans="3:25" ht="19.5" customHeight="1">
      <c r="C438" s="854"/>
      <c r="D438" s="857"/>
      <c r="E438" s="860"/>
      <c r="F438" s="857"/>
      <c r="G438" s="863"/>
      <c r="H438" s="866"/>
      <c r="I438" s="602"/>
      <c r="J438" s="676"/>
      <c r="K438" s="603"/>
      <c r="L438" s="604"/>
      <c r="M438" s="604"/>
      <c r="N438" s="605" t="str">
        <f>IF(I438="","",(SUM(L438:M438)))</f>
        <v/>
      </c>
      <c r="O438" s="606"/>
      <c r="P438" s="607" t="str">
        <f>IF(O438="","",(N438*O438*E435))</f>
        <v/>
      </c>
      <c r="Q438" s="841"/>
      <c r="R438" s="844"/>
      <c r="S438" s="844"/>
      <c r="T438" s="847"/>
      <c r="U438" s="844"/>
      <c r="V438" s="845"/>
      <c r="W438" s="832"/>
      <c r="X438" s="824"/>
      <c r="Y438" s="115"/>
    </row>
    <row r="439" spans="3:25" ht="19.5" customHeight="1">
      <c r="C439" s="855"/>
      <c r="D439" s="858"/>
      <c r="E439" s="861"/>
      <c r="F439" s="858"/>
      <c r="G439" s="864"/>
      <c r="H439" s="867"/>
      <c r="I439" s="608"/>
      <c r="J439" s="609"/>
      <c r="K439" s="610"/>
      <c r="L439" s="611"/>
      <c r="M439" s="611"/>
      <c r="N439" s="612"/>
      <c r="O439" s="120"/>
      <c r="P439" s="614">
        <f>SUM(P435:P438)</f>
        <v>0</v>
      </c>
      <c r="Q439" s="868"/>
      <c r="R439" s="852"/>
      <c r="S439" s="852"/>
      <c r="T439" s="851"/>
      <c r="U439" s="852"/>
      <c r="V439" s="617">
        <f>IF(P439="","",P439)</f>
        <v>0</v>
      </c>
      <c r="W439" s="833"/>
      <c r="X439" s="825"/>
      <c r="Y439" s="115"/>
    </row>
    <row r="440" spans="3:25" ht="19.5" customHeight="1">
      <c r="C440" s="853"/>
      <c r="D440" s="856"/>
      <c r="E440" s="859"/>
      <c r="F440" s="856"/>
      <c r="G440" s="862"/>
      <c r="H440" s="865"/>
      <c r="I440" s="596"/>
      <c r="J440" s="675"/>
      <c r="K440" s="597"/>
      <c r="L440" s="598"/>
      <c r="M440" s="598"/>
      <c r="N440" s="599" t="str">
        <f>IF(I440="","",(SUM(L440:M440)))</f>
        <v/>
      </c>
      <c r="O440" s="600"/>
      <c r="P440" s="601" t="str">
        <f>IF(O440="","",(N440*O440*E440))</f>
        <v/>
      </c>
      <c r="Q440" s="840"/>
      <c r="R440" s="843"/>
      <c r="S440" s="843"/>
      <c r="T440" s="846"/>
      <c r="U440" s="843"/>
      <c r="V440" s="843"/>
      <c r="W440" s="831"/>
      <c r="X440" s="823"/>
      <c r="Y440" s="115"/>
    </row>
    <row r="441" spans="3:25" ht="19.5" customHeight="1">
      <c r="C441" s="854"/>
      <c r="D441" s="857"/>
      <c r="E441" s="860"/>
      <c r="F441" s="857"/>
      <c r="G441" s="863"/>
      <c r="H441" s="866"/>
      <c r="I441" s="602"/>
      <c r="J441" s="676"/>
      <c r="K441" s="603"/>
      <c r="L441" s="604"/>
      <c r="M441" s="604"/>
      <c r="N441" s="605" t="str">
        <f>IF(I441="","",(SUM(L441:M441)))</f>
        <v/>
      </c>
      <c r="O441" s="606"/>
      <c r="P441" s="607" t="str">
        <f>IF(O441="","",(N441*O441*E440))</f>
        <v/>
      </c>
      <c r="Q441" s="841"/>
      <c r="R441" s="844"/>
      <c r="S441" s="844"/>
      <c r="T441" s="847"/>
      <c r="U441" s="844"/>
      <c r="V441" s="844"/>
      <c r="W441" s="832"/>
      <c r="X441" s="824"/>
      <c r="Y441" s="115"/>
    </row>
    <row r="442" spans="3:25" ht="19.5" customHeight="1">
      <c r="C442" s="854"/>
      <c r="D442" s="857"/>
      <c r="E442" s="860"/>
      <c r="F442" s="857"/>
      <c r="G442" s="863"/>
      <c r="H442" s="866"/>
      <c r="I442" s="602"/>
      <c r="J442" s="676"/>
      <c r="K442" s="603"/>
      <c r="L442" s="604"/>
      <c r="M442" s="604"/>
      <c r="N442" s="605" t="str">
        <f>IF(I442="","",(SUM(L442:M442)))</f>
        <v/>
      </c>
      <c r="O442" s="606"/>
      <c r="P442" s="607" t="str">
        <f>IF(O442="","",(N442*O442*E440))</f>
        <v/>
      </c>
      <c r="Q442" s="841"/>
      <c r="R442" s="844"/>
      <c r="S442" s="844"/>
      <c r="T442" s="847"/>
      <c r="U442" s="844"/>
      <c r="V442" s="844"/>
      <c r="W442" s="832"/>
      <c r="X442" s="824"/>
      <c r="Y442" s="115"/>
    </row>
    <row r="443" spans="3:25" ht="19.5" customHeight="1">
      <c r="C443" s="854"/>
      <c r="D443" s="857"/>
      <c r="E443" s="860"/>
      <c r="F443" s="857"/>
      <c r="G443" s="863"/>
      <c r="H443" s="866"/>
      <c r="I443" s="602"/>
      <c r="J443" s="676"/>
      <c r="K443" s="603"/>
      <c r="L443" s="604"/>
      <c r="M443" s="604"/>
      <c r="N443" s="605" t="str">
        <f>IF(I443="","",(SUM(L443:M443)))</f>
        <v/>
      </c>
      <c r="O443" s="606"/>
      <c r="P443" s="607" t="str">
        <f>IF(O443="","",(N443*O443*E440))</f>
        <v/>
      </c>
      <c r="Q443" s="841"/>
      <c r="R443" s="844"/>
      <c r="S443" s="844"/>
      <c r="T443" s="847"/>
      <c r="U443" s="844"/>
      <c r="V443" s="845"/>
      <c r="W443" s="832"/>
      <c r="X443" s="824"/>
      <c r="Y443" s="115"/>
    </row>
    <row r="444" spans="3:25" ht="19.5" customHeight="1">
      <c r="C444" s="855"/>
      <c r="D444" s="858"/>
      <c r="E444" s="861"/>
      <c r="F444" s="858"/>
      <c r="G444" s="864"/>
      <c r="H444" s="867"/>
      <c r="I444" s="608"/>
      <c r="J444" s="609"/>
      <c r="K444" s="610"/>
      <c r="L444" s="611"/>
      <c r="M444" s="611"/>
      <c r="N444" s="612"/>
      <c r="O444" s="120"/>
      <c r="P444" s="614">
        <f>SUM(P440:P443)</f>
        <v>0</v>
      </c>
      <c r="Q444" s="868"/>
      <c r="R444" s="852"/>
      <c r="S444" s="852"/>
      <c r="T444" s="851"/>
      <c r="U444" s="852"/>
      <c r="V444" s="617">
        <f>IF(P444="","",P444)</f>
        <v>0</v>
      </c>
      <c r="W444" s="833"/>
      <c r="X444" s="825"/>
      <c r="Y444" s="115"/>
    </row>
    <row r="445" spans="3:25" ht="19.5" customHeight="1">
      <c r="C445" s="853"/>
      <c r="D445" s="856"/>
      <c r="E445" s="859"/>
      <c r="F445" s="856"/>
      <c r="G445" s="862"/>
      <c r="H445" s="865"/>
      <c r="I445" s="596"/>
      <c r="J445" s="675"/>
      <c r="K445" s="597"/>
      <c r="L445" s="598"/>
      <c r="M445" s="598"/>
      <c r="N445" s="599" t="str">
        <f>IF(I445="","",(SUM(L445:M445)))</f>
        <v/>
      </c>
      <c r="O445" s="600"/>
      <c r="P445" s="601" t="str">
        <f>IF(O445="","",(N445*O445*E445))</f>
        <v/>
      </c>
      <c r="Q445" s="840"/>
      <c r="R445" s="843"/>
      <c r="S445" s="843"/>
      <c r="T445" s="846"/>
      <c r="U445" s="843"/>
      <c r="V445" s="843"/>
      <c r="W445" s="831"/>
      <c r="X445" s="823"/>
      <c r="Y445" s="115"/>
    </row>
    <row r="446" spans="3:25" ht="19.5" customHeight="1">
      <c r="C446" s="854"/>
      <c r="D446" s="857"/>
      <c r="E446" s="860"/>
      <c r="F446" s="857"/>
      <c r="G446" s="863"/>
      <c r="H446" s="866"/>
      <c r="I446" s="602"/>
      <c r="J446" s="676"/>
      <c r="K446" s="603"/>
      <c r="L446" s="604"/>
      <c r="M446" s="604"/>
      <c r="N446" s="605" t="str">
        <f>IF(I446="","",(SUM(L446:M446)))</f>
        <v/>
      </c>
      <c r="O446" s="606"/>
      <c r="P446" s="607" t="str">
        <f>IF(O446="","",(N446*O446*E445))</f>
        <v/>
      </c>
      <c r="Q446" s="841"/>
      <c r="R446" s="844"/>
      <c r="S446" s="844"/>
      <c r="T446" s="847"/>
      <c r="U446" s="844"/>
      <c r="V446" s="844"/>
      <c r="W446" s="832"/>
      <c r="X446" s="824"/>
      <c r="Y446" s="115"/>
    </row>
    <row r="447" spans="3:25" ht="19.5" customHeight="1">
      <c r="C447" s="854"/>
      <c r="D447" s="857"/>
      <c r="E447" s="860"/>
      <c r="F447" s="857"/>
      <c r="G447" s="863"/>
      <c r="H447" s="866"/>
      <c r="I447" s="602"/>
      <c r="J447" s="676"/>
      <c r="K447" s="603"/>
      <c r="L447" s="604"/>
      <c r="M447" s="604"/>
      <c r="N447" s="605" t="str">
        <f>IF(I447="","",(SUM(L447:M447)))</f>
        <v/>
      </c>
      <c r="O447" s="606"/>
      <c r="P447" s="607" t="str">
        <f>IF(O447="","",(N447*O447*E445))</f>
        <v/>
      </c>
      <c r="Q447" s="841"/>
      <c r="R447" s="844"/>
      <c r="S447" s="844"/>
      <c r="T447" s="847"/>
      <c r="U447" s="844"/>
      <c r="V447" s="844"/>
      <c r="W447" s="832"/>
      <c r="X447" s="824"/>
      <c r="Y447" s="115"/>
    </row>
    <row r="448" spans="3:25" ht="19.5" customHeight="1">
      <c r="C448" s="854"/>
      <c r="D448" s="857"/>
      <c r="E448" s="860"/>
      <c r="F448" s="857"/>
      <c r="G448" s="863"/>
      <c r="H448" s="866"/>
      <c r="I448" s="602"/>
      <c r="J448" s="676"/>
      <c r="K448" s="603"/>
      <c r="L448" s="604"/>
      <c r="M448" s="604"/>
      <c r="N448" s="605" t="str">
        <f>IF(I448="","",(SUM(L448:M448)))</f>
        <v/>
      </c>
      <c r="O448" s="606"/>
      <c r="P448" s="607" t="str">
        <f>IF(O448="","",(N448*O448*E445))</f>
        <v/>
      </c>
      <c r="Q448" s="841"/>
      <c r="R448" s="844"/>
      <c r="S448" s="844"/>
      <c r="T448" s="847"/>
      <c r="U448" s="844"/>
      <c r="V448" s="845"/>
      <c r="W448" s="832"/>
      <c r="X448" s="824"/>
      <c r="Y448" s="115"/>
    </row>
    <row r="449" spans="3:25" ht="19.5" customHeight="1">
      <c r="C449" s="855"/>
      <c r="D449" s="858"/>
      <c r="E449" s="861"/>
      <c r="F449" s="858"/>
      <c r="G449" s="864"/>
      <c r="H449" s="867"/>
      <c r="I449" s="608"/>
      <c r="J449" s="609"/>
      <c r="K449" s="610"/>
      <c r="L449" s="611"/>
      <c r="M449" s="611"/>
      <c r="N449" s="612"/>
      <c r="O449" s="120"/>
      <c r="P449" s="614">
        <f>SUM(P445:P448)</f>
        <v>0</v>
      </c>
      <c r="Q449" s="868"/>
      <c r="R449" s="852"/>
      <c r="S449" s="852"/>
      <c r="T449" s="851"/>
      <c r="U449" s="852"/>
      <c r="V449" s="617">
        <f>IF(P449="","",P449)</f>
        <v>0</v>
      </c>
      <c r="W449" s="833"/>
      <c r="X449" s="825"/>
      <c r="Y449" s="115"/>
    </row>
    <row r="450" spans="3:25" ht="19.5" customHeight="1">
      <c r="C450" s="853"/>
      <c r="D450" s="856"/>
      <c r="E450" s="859"/>
      <c r="F450" s="856"/>
      <c r="G450" s="862"/>
      <c r="H450" s="865"/>
      <c r="I450" s="596"/>
      <c r="J450" s="675"/>
      <c r="K450" s="597"/>
      <c r="L450" s="598"/>
      <c r="M450" s="598"/>
      <c r="N450" s="599" t="str">
        <f>IF(I450="","",(SUM(L450:M450)))</f>
        <v/>
      </c>
      <c r="O450" s="600"/>
      <c r="P450" s="601" t="str">
        <f>IF(O450="","",(N450*O450*E450))</f>
        <v/>
      </c>
      <c r="Q450" s="840"/>
      <c r="R450" s="843"/>
      <c r="S450" s="843"/>
      <c r="T450" s="846"/>
      <c r="U450" s="843"/>
      <c r="V450" s="843"/>
      <c r="W450" s="831"/>
      <c r="X450" s="823"/>
      <c r="Y450" s="115"/>
    </row>
    <row r="451" spans="3:25" ht="19.5" customHeight="1">
      <c r="C451" s="854"/>
      <c r="D451" s="857"/>
      <c r="E451" s="860"/>
      <c r="F451" s="857"/>
      <c r="G451" s="863"/>
      <c r="H451" s="866"/>
      <c r="I451" s="602"/>
      <c r="J451" s="676"/>
      <c r="K451" s="603"/>
      <c r="L451" s="604"/>
      <c r="M451" s="604"/>
      <c r="N451" s="605" t="str">
        <f>IF(I451="","",(SUM(L451:M451)))</f>
        <v/>
      </c>
      <c r="O451" s="606"/>
      <c r="P451" s="607" t="str">
        <f>IF(O451="","",(N451*O451*E450))</f>
        <v/>
      </c>
      <c r="Q451" s="841"/>
      <c r="R451" s="844"/>
      <c r="S451" s="844"/>
      <c r="T451" s="847"/>
      <c r="U451" s="844"/>
      <c r="V451" s="844"/>
      <c r="W451" s="832"/>
      <c r="X451" s="824"/>
      <c r="Y451" s="115"/>
    </row>
    <row r="452" spans="3:25" ht="19.5" customHeight="1">
      <c r="C452" s="854"/>
      <c r="D452" s="857"/>
      <c r="E452" s="860"/>
      <c r="F452" s="857"/>
      <c r="G452" s="863"/>
      <c r="H452" s="866"/>
      <c r="I452" s="602"/>
      <c r="J452" s="676"/>
      <c r="K452" s="603"/>
      <c r="L452" s="604"/>
      <c r="M452" s="604"/>
      <c r="N452" s="605" t="str">
        <f>IF(I452="","",(SUM(L452:M452)))</f>
        <v/>
      </c>
      <c r="O452" s="606"/>
      <c r="P452" s="607" t="str">
        <f>IF(O452="","",(N452*O452*E450))</f>
        <v/>
      </c>
      <c r="Q452" s="841"/>
      <c r="R452" s="844"/>
      <c r="S452" s="844"/>
      <c r="T452" s="847"/>
      <c r="U452" s="844"/>
      <c r="V452" s="844"/>
      <c r="W452" s="832"/>
      <c r="X452" s="824"/>
      <c r="Y452" s="115"/>
    </row>
    <row r="453" spans="3:25" ht="19.5" customHeight="1">
      <c r="C453" s="854"/>
      <c r="D453" s="857"/>
      <c r="E453" s="860"/>
      <c r="F453" s="857"/>
      <c r="G453" s="863"/>
      <c r="H453" s="866"/>
      <c r="I453" s="602"/>
      <c r="J453" s="676"/>
      <c r="K453" s="603"/>
      <c r="L453" s="604"/>
      <c r="M453" s="604"/>
      <c r="N453" s="605" t="str">
        <f>IF(I453="","",(SUM(L453:M453)))</f>
        <v/>
      </c>
      <c r="O453" s="606"/>
      <c r="P453" s="607" t="str">
        <f>IF(O453="","",(N453*O453*E450))</f>
        <v/>
      </c>
      <c r="Q453" s="841"/>
      <c r="R453" s="844"/>
      <c r="S453" s="844"/>
      <c r="T453" s="847"/>
      <c r="U453" s="844"/>
      <c r="V453" s="845"/>
      <c r="W453" s="832"/>
      <c r="X453" s="824"/>
      <c r="Y453" s="115"/>
    </row>
    <row r="454" spans="3:25" ht="19.5" customHeight="1">
      <c r="C454" s="855"/>
      <c r="D454" s="858"/>
      <c r="E454" s="861"/>
      <c r="F454" s="858"/>
      <c r="G454" s="864"/>
      <c r="H454" s="867"/>
      <c r="I454" s="608"/>
      <c r="J454" s="609"/>
      <c r="K454" s="610"/>
      <c r="L454" s="611"/>
      <c r="M454" s="611"/>
      <c r="N454" s="612"/>
      <c r="O454" s="120"/>
      <c r="P454" s="614">
        <f>SUM(P450:P453)</f>
        <v>0</v>
      </c>
      <c r="Q454" s="868"/>
      <c r="R454" s="852"/>
      <c r="S454" s="852"/>
      <c r="T454" s="851"/>
      <c r="U454" s="852"/>
      <c r="V454" s="617">
        <f>IF(P454="","",P454)</f>
        <v>0</v>
      </c>
      <c r="W454" s="833"/>
      <c r="X454" s="825"/>
      <c r="Y454" s="115"/>
    </row>
    <row r="455" spans="3:25" ht="19.5" customHeight="1">
      <c r="C455" s="853"/>
      <c r="D455" s="856"/>
      <c r="E455" s="859"/>
      <c r="F455" s="856"/>
      <c r="G455" s="862"/>
      <c r="H455" s="865"/>
      <c r="I455" s="596"/>
      <c r="J455" s="675"/>
      <c r="K455" s="597"/>
      <c r="L455" s="598"/>
      <c r="M455" s="598"/>
      <c r="N455" s="599" t="str">
        <f>IF(I455="","",(SUM(L455:M455)))</f>
        <v/>
      </c>
      <c r="O455" s="600"/>
      <c r="P455" s="601" t="str">
        <f>IF(O455="","",(N455*O455*E455))</f>
        <v/>
      </c>
      <c r="Q455" s="840"/>
      <c r="R455" s="843"/>
      <c r="S455" s="843"/>
      <c r="T455" s="846"/>
      <c r="U455" s="843"/>
      <c r="V455" s="843"/>
      <c r="W455" s="831"/>
      <c r="X455" s="823"/>
      <c r="Y455" s="115"/>
    </row>
    <row r="456" spans="3:25" ht="19.5" customHeight="1">
      <c r="C456" s="854"/>
      <c r="D456" s="857"/>
      <c r="E456" s="860"/>
      <c r="F456" s="857"/>
      <c r="G456" s="863"/>
      <c r="H456" s="866"/>
      <c r="I456" s="602"/>
      <c r="J456" s="676"/>
      <c r="K456" s="603"/>
      <c r="L456" s="604"/>
      <c r="M456" s="604"/>
      <c r="N456" s="605" t="str">
        <f>IF(I456="","",(SUM(L456:M456)))</f>
        <v/>
      </c>
      <c r="O456" s="606"/>
      <c r="P456" s="607" t="str">
        <f>IF(O456="","",(N456*O456*E455))</f>
        <v/>
      </c>
      <c r="Q456" s="841"/>
      <c r="R456" s="844"/>
      <c r="S456" s="844"/>
      <c r="T456" s="847"/>
      <c r="U456" s="844"/>
      <c r="V456" s="844"/>
      <c r="W456" s="832"/>
      <c r="X456" s="824"/>
      <c r="Y456" s="115"/>
    </row>
    <row r="457" spans="3:25" ht="19.5" customHeight="1">
      <c r="C457" s="854"/>
      <c r="D457" s="857"/>
      <c r="E457" s="860"/>
      <c r="F457" s="857"/>
      <c r="G457" s="863"/>
      <c r="H457" s="866"/>
      <c r="I457" s="602"/>
      <c r="J457" s="676"/>
      <c r="K457" s="603"/>
      <c r="L457" s="604"/>
      <c r="M457" s="604"/>
      <c r="N457" s="605" t="str">
        <f>IF(I457="","",(SUM(L457:M457)))</f>
        <v/>
      </c>
      <c r="O457" s="606"/>
      <c r="P457" s="607" t="str">
        <f>IF(O457="","",(N457*O457*E455))</f>
        <v/>
      </c>
      <c r="Q457" s="841"/>
      <c r="R457" s="844"/>
      <c r="S457" s="844"/>
      <c r="T457" s="847"/>
      <c r="U457" s="844"/>
      <c r="V457" s="844"/>
      <c r="W457" s="832"/>
      <c r="X457" s="824"/>
      <c r="Y457" s="115"/>
    </row>
    <row r="458" spans="3:25" ht="19.5" customHeight="1">
      <c r="C458" s="854"/>
      <c r="D458" s="857"/>
      <c r="E458" s="860"/>
      <c r="F458" s="857"/>
      <c r="G458" s="863"/>
      <c r="H458" s="866"/>
      <c r="I458" s="602"/>
      <c r="J458" s="676"/>
      <c r="K458" s="603"/>
      <c r="L458" s="604"/>
      <c r="M458" s="604"/>
      <c r="N458" s="605" t="str">
        <f>IF(I458="","",(SUM(L458:M458)))</f>
        <v/>
      </c>
      <c r="O458" s="606"/>
      <c r="P458" s="607" t="str">
        <f>IF(O458="","",(N458*O458*E455))</f>
        <v/>
      </c>
      <c r="Q458" s="841"/>
      <c r="R458" s="844"/>
      <c r="S458" s="844"/>
      <c r="T458" s="847"/>
      <c r="U458" s="844"/>
      <c r="V458" s="845"/>
      <c r="W458" s="832"/>
      <c r="X458" s="824"/>
      <c r="Y458" s="115"/>
    </row>
    <row r="459" spans="3:25" ht="19.5" customHeight="1">
      <c r="C459" s="855"/>
      <c r="D459" s="858"/>
      <c r="E459" s="861"/>
      <c r="F459" s="858"/>
      <c r="G459" s="864"/>
      <c r="H459" s="867"/>
      <c r="I459" s="608"/>
      <c r="J459" s="609"/>
      <c r="K459" s="610"/>
      <c r="L459" s="611"/>
      <c r="M459" s="611"/>
      <c r="N459" s="612"/>
      <c r="O459" s="613"/>
      <c r="P459" s="614">
        <f>SUM(P455:P458)</f>
        <v>0</v>
      </c>
      <c r="Q459" s="868"/>
      <c r="R459" s="852"/>
      <c r="S459" s="852"/>
      <c r="T459" s="851"/>
      <c r="U459" s="852"/>
      <c r="V459" s="617">
        <f>IF(P459="","",P459)</f>
        <v>0</v>
      </c>
      <c r="W459" s="833"/>
      <c r="X459" s="825"/>
      <c r="Y459" s="115"/>
    </row>
    <row r="460" spans="3:25" ht="22.5" customHeight="1">
      <c r="T460" s="826" t="s">
        <v>303</v>
      </c>
      <c r="U460" s="827"/>
      <c r="V460" s="117">
        <f>SUM(V350:V459)</f>
        <v>0</v>
      </c>
      <c r="W460" s="118"/>
      <c r="X460" s="118"/>
      <c r="Y460" s="119"/>
    </row>
    <row r="461" spans="3:25" ht="22.5" customHeight="1">
      <c r="T461" s="826" t="s">
        <v>304</v>
      </c>
      <c r="U461" s="827"/>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S435:S439"/>
    <mergeCell ref="T435:T439"/>
    <mergeCell ref="U435:U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X67:X71"/>
    <mergeCell ref="C72:C76"/>
    <mergeCell ref="D72:D76"/>
    <mergeCell ref="E72:E76"/>
    <mergeCell ref="F72:F76"/>
    <mergeCell ref="G72:G76"/>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279:C283"/>
    <mergeCell ref="D279:D283"/>
    <mergeCell ref="E279:E283"/>
    <mergeCell ref="F279:F283"/>
    <mergeCell ref="G279:G283"/>
    <mergeCell ref="H279:H283"/>
    <mergeCell ref="Q279:Q283"/>
    <mergeCell ref="R279:R283"/>
    <mergeCell ref="S279:S283"/>
    <mergeCell ref="T279:T283"/>
    <mergeCell ref="U279:U283"/>
    <mergeCell ref="V279:V282"/>
    <mergeCell ref="X279:X283"/>
    <mergeCell ref="Q309:Q313"/>
    <mergeCell ref="R309:R313"/>
    <mergeCell ref="S309:S313"/>
    <mergeCell ref="T294:T298"/>
    <mergeCell ref="T309:T313"/>
    <mergeCell ref="U309:U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425:X429"/>
    <mergeCell ref="C425:C429"/>
    <mergeCell ref="D425:D429"/>
    <mergeCell ref="E425:E429"/>
    <mergeCell ref="F425:F429"/>
    <mergeCell ref="G425:G429"/>
    <mergeCell ref="H425:H429"/>
    <mergeCell ref="Q425:Q429"/>
    <mergeCell ref="R425:R429"/>
    <mergeCell ref="S425:S429"/>
    <mergeCell ref="T415:T419"/>
    <mergeCell ref="U415:U419"/>
    <mergeCell ref="V415:V418"/>
    <mergeCell ref="X415:X419"/>
    <mergeCell ref="C420:C424"/>
    <mergeCell ref="D420:D424"/>
    <mergeCell ref="E420:E424"/>
    <mergeCell ref="F420:F424"/>
    <mergeCell ref="U420:U424"/>
    <mergeCell ref="V420:V423"/>
    <mergeCell ref="X420:X424"/>
    <mergeCell ref="X294:X298"/>
    <mergeCell ref="C299:C303"/>
    <mergeCell ref="D299:D303"/>
    <mergeCell ref="E299:E303"/>
    <mergeCell ref="F299:F303"/>
    <mergeCell ref="G299:G303"/>
    <mergeCell ref="H299:H303"/>
    <mergeCell ref="Q299:Q303"/>
    <mergeCell ref="R299:R303"/>
    <mergeCell ref="S299:S303"/>
    <mergeCell ref="T299:T303"/>
    <mergeCell ref="U299:U303"/>
    <mergeCell ref="V299:V302"/>
    <mergeCell ref="X299:X303"/>
    <mergeCell ref="D294:D298"/>
    <mergeCell ref="E294:E298"/>
    <mergeCell ref="F294:F298"/>
    <mergeCell ref="G294:G298"/>
    <mergeCell ref="H294:H298"/>
    <mergeCell ref="Q294:Q298"/>
    <mergeCell ref="R294:R298"/>
    <mergeCell ref="S294:S298"/>
    <mergeCell ref="T208:T211"/>
    <mergeCell ref="U208:U211"/>
    <mergeCell ref="V208:V211"/>
    <mergeCell ref="X208:X212"/>
    <mergeCell ref="C208:C212"/>
    <mergeCell ref="D208:D212"/>
    <mergeCell ref="E208:E212"/>
    <mergeCell ref="F208:F212"/>
    <mergeCell ref="G208:G212"/>
    <mergeCell ref="H208:H212"/>
    <mergeCell ref="Q208:Q211"/>
    <mergeCell ref="R208:R211"/>
    <mergeCell ref="S208:S21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X284:X288"/>
    <mergeCell ref="C284:C288"/>
    <mergeCell ref="D284:D288"/>
    <mergeCell ref="T193:T196"/>
    <mergeCell ref="U193:U196"/>
    <mergeCell ref="V193:V196"/>
    <mergeCell ref="X193:X197"/>
    <mergeCell ref="C198:C202"/>
    <mergeCell ref="D198:D202"/>
    <mergeCell ref="E198:E202"/>
    <mergeCell ref="F198:F202"/>
    <mergeCell ref="G198:G202"/>
    <mergeCell ref="H198:H202"/>
    <mergeCell ref="Q198:Q201"/>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V203:V206"/>
    <mergeCell ref="X203:X207"/>
    <mergeCell ref="R198:R201"/>
    <mergeCell ref="S198:S201"/>
    <mergeCell ref="H274:H278"/>
    <mergeCell ref="Q274:Q278"/>
    <mergeCell ref="T198:T201"/>
    <mergeCell ref="U198:U201"/>
    <mergeCell ref="V198:V201"/>
    <mergeCell ref="X198:X202"/>
    <mergeCell ref="C203:C207"/>
    <mergeCell ref="D203:D207"/>
    <mergeCell ref="E203:E207"/>
    <mergeCell ref="F203:F207"/>
    <mergeCell ref="G203:G207"/>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S355:S359"/>
    <mergeCell ref="T355:T359"/>
    <mergeCell ref="U355:U359"/>
    <mergeCell ref="V355:V358"/>
    <mergeCell ref="C294:C298"/>
    <mergeCell ref="C289:C293"/>
    <mergeCell ref="D289:D293"/>
    <mergeCell ref="E289:E293"/>
    <mergeCell ref="S289:S293"/>
    <mergeCell ref="T284:T288"/>
    <mergeCell ref="U284:U288"/>
    <mergeCell ref="V284:V287"/>
    <mergeCell ref="C360:C364"/>
    <mergeCell ref="D360:D364"/>
    <mergeCell ref="E360:E364"/>
    <mergeCell ref="F360:F364"/>
    <mergeCell ref="G360:G364"/>
    <mergeCell ref="H360:H364"/>
    <mergeCell ref="Q360:Q364"/>
    <mergeCell ref="T390:T394"/>
    <mergeCell ref="U390:U394"/>
    <mergeCell ref="V390:V393"/>
    <mergeCell ref="H380:H384"/>
    <mergeCell ref="Q380:Q384"/>
    <mergeCell ref="R380:R384"/>
    <mergeCell ref="S380:S384"/>
    <mergeCell ref="R370:R374"/>
    <mergeCell ref="S370:S374"/>
    <mergeCell ref="T380:T384"/>
    <mergeCell ref="U380:U384"/>
    <mergeCell ref="V380:V383"/>
    <mergeCell ref="T370:T374"/>
    <mergeCell ref="U370:U374"/>
    <mergeCell ref="F289:F293"/>
    <mergeCell ref="G289:G293"/>
    <mergeCell ref="E309:E313"/>
    <mergeCell ref="F309:F313"/>
    <mergeCell ref="G309:G313"/>
    <mergeCell ref="H309:H313"/>
    <mergeCell ref="U294:U298"/>
    <mergeCell ref="X390:X394"/>
    <mergeCell ref="C395:C399"/>
    <mergeCell ref="D395:D399"/>
    <mergeCell ref="E395:E399"/>
    <mergeCell ref="F395:F399"/>
    <mergeCell ref="G395:G399"/>
    <mergeCell ref="H395:H399"/>
    <mergeCell ref="Q395:Q399"/>
    <mergeCell ref="R395:R399"/>
    <mergeCell ref="S395:S399"/>
    <mergeCell ref="T395:T399"/>
    <mergeCell ref="U395:U399"/>
    <mergeCell ref="V395:V398"/>
    <mergeCell ref="X395:X399"/>
    <mergeCell ref="C390:C394"/>
    <mergeCell ref="D390:D394"/>
    <mergeCell ref="E390:E394"/>
    <mergeCell ref="F390:F394"/>
    <mergeCell ref="G390:G394"/>
    <mergeCell ref="H390:H394"/>
    <mergeCell ref="Q390:Q394"/>
    <mergeCell ref="R390:R394"/>
    <mergeCell ref="S390:S394"/>
    <mergeCell ref="X380:X384"/>
    <mergeCell ref="C385:C389"/>
    <mergeCell ref="D385:D389"/>
    <mergeCell ref="E385:E389"/>
    <mergeCell ref="F385:F389"/>
    <mergeCell ref="G385:G389"/>
    <mergeCell ref="H385:H389"/>
    <mergeCell ref="Q385:Q389"/>
    <mergeCell ref="R385:R389"/>
    <mergeCell ref="S385:S389"/>
    <mergeCell ref="T385:T389"/>
    <mergeCell ref="U385:U389"/>
    <mergeCell ref="V385:V388"/>
    <mergeCell ref="X385:X389"/>
    <mergeCell ref="C380:C384"/>
    <mergeCell ref="D380:D384"/>
    <mergeCell ref="E380:E384"/>
    <mergeCell ref="F380:F384"/>
    <mergeCell ref="G380:G384"/>
    <mergeCell ref="X370:X374"/>
    <mergeCell ref="C375:C379"/>
    <mergeCell ref="D375:D379"/>
    <mergeCell ref="E375:E379"/>
    <mergeCell ref="F375:F379"/>
    <mergeCell ref="G375:G379"/>
    <mergeCell ref="H375:H379"/>
    <mergeCell ref="Q375:Q379"/>
    <mergeCell ref="R375:R379"/>
    <mergeCell ref="S375:S379"/>
    <mergeCell ref="T375:T379"/>
    <mergeCell ref="U375:U379"/>
    <mergeCell ref="V375:V378"/>
    <mergeCell ref="X375:X379"/>
    <mergeCell ref="C370:C374"/>
    <mergeCell ref="D370:D374"/>
    <mergeCell ref="E370:E374"/>
    <mergeCell ref="F370:F374"/>
    <mergeCell ref="G370:G374"/>
    <mergeCell ref="H370:H374"/>
    <mergeCell ref="Q370:Q374"/>
    <mergeCell ref="X274:X278"/>
    <mergeCell ref="C269:C273"/>
    <mergeCell ref="D269:D273"/>
    <mergeCell ref="E269:E273"/>
    <mergeCell ref="F269:F273"/>
    <mergeCell ref="T365:T369"/>
    <mergeCell ref="U365:U369"/>
    <mergeCell ref="V365:V368"/>
    <mergeCell ref="X365:X369"/>
    <mergeCell ref="R360:R364"/>
    <mergeCell ref="S360:S364"/>
    <mergeCell ref="T360:T364"/>
    <mergeCell ref="U360:U364"/>
    <mergeCell ref="V360:V363"/>
    <mergeCell ref="X360:X364"/>
    <mergeCell ref="C365:C369"/>
    <mergeCell ref="D365:D369"/>
    <mergeCell ref="E365:E369"/>
    <mergeCell ref="F365:F369"/>
    <mergeCell ref="G365:G369"/>
    <mergeCell ref="H365:H369"/>
    <mergeCell ref="Q365:Q369"/>
    <mergeCell ref="R365:R369"/>
    <mergeCell ref="S365:S369"/>
    <mergeCell ref="X355:X359"/>
    <mergeCell ref="X319:X323"/>
    <mergeCell ref="C324:C328"/>
    <mergeCell ref="H289:H293"/>
    <mergeCell ref="Q289:Q293"/>
    <mergeCell ref="R289:R293"/>
    <mergeCell ref="R269:R273"/>
    <mergeCell ref="S269:S273"/>
    <mergeCell ref="Q430:Q434"/>
    <mergeCell ref="C445:C449"/>
    <mergeCell ref="F415:F419"/>
    <mergeCell ref="G269:G273"/>
    <mergeCell ref="H269:H273"/>
    <mergeCell ref="Q269:Q273"/>
    <mergeCell ref="R264:R268"/>
    <mergeCell ref="S264:S268"/>
    <mergeCell ref="T264:T268"/>
    <mergeCell ref="U264:U268"/>
    <mergeCell ref="V264:V267"/>
    <mergeCell ref="X264:X268"/>
    <mergeCell ref="C259:C263"/>
    <mergeCell ref="D259:D263"/>
    <mergeCell ref="E259:E263"/>
    <mergeCell ref="F259:F263"/>
    <mergeCell ref="G259:G263"/>
    <mergeCell ref="H259:H263"/>
    <mergeCell ref="Q259:Q263"/>
    <mergeCell ref="R259:R263"/>
    <mergeCell ref="S259:S263"/>
    <mergeCell ref="E284:E288"/>
    <mergeCell ref="F284:F288"/>
    <mergeCell ref="G284:G288"/>
    <mergeCell ref="H284:H288"/>
    <mergeCell ref="Q284:Q288"/>
    <mergeCell ref="R284:R288"/>
    <mergeCell ref="S284:S288"/>
    <mergeCell ref="T289:T293"/>
    <mergeCell ref="U289:U293"/>
    <mergeCell ref="V289:V292"/>
    <mergeCell ref="X289:X293"/>
    <mergeCell ref="H445:H449"/>
    <mergeCell ref="Q445:Q449"/>
    <mergeCell ref="R445:R449"/>
    <mergeCell ref="G420:G424"/>
    <mergeCell ref="H420:H424"/>
    <mergeCell ref="Q420:Q424"/>
    <mergeCell ref="R420:R424"/>
    <mergeCell ref="S420:S424"/>
    <mergeCell ref="T420:T424"/>
    <mergeCell ref="S445:S449"/>
    <mergeCell ref="U445:U449"/>
    <mergeCell ref="V445:V448"/>
    <mergeCell ref="X445:X449"/>
    <mergeCell ref="C410:C414"/>
    <mergeCell ref="D410:D414"/>
    <mergeCell ref="E410:E414"/>
    <mergeCell ref="F410:F414"/>
    <mergeCell ref="G410:G414"/>
    <mergeCell ref="H410:H414"/>
    <mergeCell ref="Q410:Q414"/>
    <mergeCell ref="R410:R414"/>
    <mergeCell ref="S410:S414"/>
    <mergeCell ref="T410:T414"/>
    <mergeCell ref="U410:U414"/>
    <mergeCell ref="V410:V413"/>
    <mergeCell ref="X410:X414"/>
    <mergeCell ref="C430:C434"/>
    <mergeCell ref="D430:D434"/>
    <mergeCell ref="E430:E434"/>
    <mergeCell ref="F430:F434"/>
    <mergeCell ref="G430:G434"/>
    <mergeCell ref="H430:H434"/>
    <mergeCell ref="X405:X409"/>
    <mergeCell ref="C440:C444"/>
    <mergeCell ref="D440:D444"/>
    <mergeCell ref="E440:E444"/>
    <mergeCell ref="F440:F444"/>
    <mergeCell ref="G440:G444"/>
    <mergeCell ref="H440:H444"/>
    <mergeCell ref="Q440:Q444"/>
    <mergeCell ref="R440:R444"/>
    <mergeCell ref="S440:S444"/>
    <mergeCell ref="T440:T444"/>
    <mergeCell ref="U440:U444"/>
    <mergeCell ref="V440:V443"/>
    <mergeCell ref="X440:X444"/>
    <mergeCell ref="R430:R434"/>
    <mergeCell ref="S430:S434"/>
    <mergeCell ref="T430:T434"/>
    <mergeCell ref="U430:U434"/>
    <mergeCell ref="V430:V433"/>
    <mergeCell ref="X430:X434"/>
    <mergeCell ref="C415:C419"/>
    <mergeCell ref="D415:D419"/>
    <mergeCell ref="E415:E419"/>
    <mergeCell ref="R405:R409"/>
    <mergeCell ref="S405:S409"/>
    <mergeCell ref="C405:C409"/>
    <mergeCell ref="D405:D409"/>
    <mergeCell ref="E405:E409"/>
    <mergeCell ref="F405:F409"/>
    <mergeCell ref="G405:G409"/>
    <mergeCell ref="H405:H409"/>
    <mergeCell ref="Q405:Q409"/>
    <mergeCell ref="D324:D328"/>
    <mergeCell ref="E324:E328"/>
    <mergeCell ref="F324:F328"/>
    <mergeCell ref="G324:G328"/>
    <mergeCell ref="H324:H328"/>
    <mergeCell ref="Q324:Q328"/>
    <mergeCell ref="R324:R328"/>
    <mergeCell ref="S324:S328"/>
    <mergeCell ref="T324:T328"/>
    <mergeCell ref="T259:T263"/>
    <mergeCell ref="U259:U263"/>
    <mergeCell ref="V259:V262"/>
    <mergeCell ref="X259:X263"/>
    <mergeCell ref="C264:C268"/>
    <mergeCell ref="D264:D268"/>
    <mergeCell ref="E264:E268"/>
    <mergeCell ref="F264:F268"/>
    <mergeCell ref="G264:G268"/>
    <mergeCell ref="H264:H268"/>
    <mergeCell ref="D319:D323"/>
    <mergeCell ref="C319:C323"/>
    <mergeCell ref="T269:T273"/>
    <mergeCell ref="U269:U273"/>
    <mergeCell ref="V269:V272"/>
    <mergeCell ref="X269:X273"/>
    <mergeCell ref="C274:C278"/>
    <mergeCell ref="D274:D278"/>
    <mergeCell ref="E274:E278"/>
    <mergeCell ref="F274:F278"/>
    <mergeCell ref="G274:G278"/>
    <mergeCell ref="R274:R278"/>
    <mergeCell ref="S274:S278"/>
    <mergeCell ref="X218:X222"/>
    <mergeCell ref="C254:C258"/>
    <mergeCell ref="D254:D258"/>
    <mergeCell ref="E254:E258"/>
    <mergeCell ref="F254:F258"/>
    <mergeCell ref="G254:G258"/>
    <mergeCell ref="H254:H258"/>
    <mergeCell ref="Q254:Q258"/>
    <mergeCell ref="R254:R258"/>
    <mergeCell ref="S254:S258"/>
    <mergeCell ref="T254:T258"/>
    <mergeCell ref="U254:U258"/>
    <mergeCell ref="V254:V257"/>
    <mergeCell ref="X254:X258"/>
    <mergeCell ref="C244:C248"/>
    <mergeCell ref="D244:D248"/>
    <mergeCell ref="E244:E248"/>
    <mergeCell ref="R244:R248"/>
    <mergeCell ref="S244:S248"/>
    <mergeCell ref="T244:T248"/>
    <mergeCell ref="U244:U248"/>
    <mergeCell ref="C218:C222"/>
    <mergeCell ref="D218:D222"/>
    <mergeCell ref="E218:E222"/>
    <mergeCell ref="F218:F222"/>
    <mergeCell ref="G218:G222"/>
    <mergeCell ref="H218:H222"/>
    <mergeCell ref="Q218:Q221"/>
    <mergeCell ref="R218:R221"/>
    <mergeCell ref="U249:U253"/>
    <mergeCell ref="V249:V252"/>
    <mergeCell ref="X249:X253"/>
    <mergeCell ref="S218:S221"/>
    <mergeCell ref="V223:V226"/>
    <mergeCell ref="X223:X227"/>
    <mergeCell ref="C223:C227"/>
    <mergeCell ref="D223:D227"/>
    <mergeCell ref="E223:E227"/>
    <mergeCell ref="F223:F227"/>
    <mergeCell ref="G223:G227"/>
    <mergeCell ref="H223:H227"/>
    <mergeCell ref="Q223:Q226"/>
    <mergeCell ref="R223:R226"/>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T218:T221"/>
    <mergeCell ref="U218:U221"/>
    <mergeCell ref="V218:V221"/>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V148:V151"/>
    <mergeCell ref="F153:F157"/>
    <mergeCell ref="G153:G157"/>
    <mergeCell ref="H153:H157"/>
    <mergeCell ref="Q153:Q156"/>
    <mergeCell ref="R153:R156"/>
    <mergeCell ref="S153:S156"/>
    <mergeCell ref="U153:U156"/>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U158:U161"/>
    <mergeCell ref="R128:R131"/>
    <mergeCell ref="S128:S131"/>
    <mergeCell ref="T128:T131"/>
    <mergeCell ref="U128:U131"/>
    <mergeCell ref="V128:V131"/>
    <mergeCell ref="V123:V126"/>
    <mergeCell ref="G329:G333"/>
    <mergeCell ref="T153:T156"/>
    <mergeCell ref="Q163:Q166"/>
    <mergeCell ref="V173:V176"/>
    <mergeCell ref="T233:U233"/>
    <mergeCell ref="V228:V231"/>
    <mergeCell ref="V163:V166"/>
    <mergeCell ref="H329:H333"/>
    <mergeCell ref="Q329:Q333"/>
    <mergeCell ref="R329:R333"/>
    <mergeCell ref="S329:S333"/>
    <mergeCell ref="T228:T231"/>
    <mergeCell ref="G249:G253"/>
    <mergeCell ref="H249:H253"/>
    <mergeCell ref="Q249:Q253"/>
    <mergeCell ref="G237:G238"/>
    <mergeCell ref="H237:H238"/>
    <mergeCell ref="S173:S176"/>
    <mergeCell ref="V158:V161"/>
    <mergeCell ref="Q143:Q146"/>
    <mergeCell ref="R143:R146"/>
    <mergeCell ref="S143:S146"/>
    <mergeCell ref="Q158:Q161"/>
    <mergeCell ref="Q148:Q151"/>
    <mergeCell ref="G158:G162"/>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G415:G419"/>
    <mergeCell ref="H415:H419"/>
    <mergeCell ref="Q415:Q419"/>
    <mergeCell ref="R415:R419"/>
    <mergeCell ref="S415:S419"/>
    <mergeCell ref="Q334:Q338"/>
    <mergeCell ref="R334:R338"/>
    <mergeCell ref="S334:S338"/>
    <mergeCell ref="Q239:Q243"/>
    <mergeCell ref="Q339:Q343"/>
    <mergeCell ref="R339:R343"/>
    <mergeCell ref="G244:G248"/>
    <mergeCell ref="H244:H248"/>
    <mergeCell ref="Q244:Q248"/>
    <mergeCell ref="G319:G323"/>
    <mergeCell ref="H319:H323"/>
    <mergeCell ref="Q319:Q323"/>
    <mergeCell ref="R319:R323"/>
    <mergeCell ref="S319:S323"/>
    <mergeCell ref="G228:G232"/>
    <mergeCell ref="H228:H232"/>
    <mergeCell ref="F173:F177"/>
    <mergeCell ref="F228:F232"/>
    <mergeCell ref="D173:D177"/>
    <mergeCell ref="D228:D232"/>
    <mergeCell ref="R314:R318"/>
    <mergeCell ref="C350:C354"/>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R249:R253"/>
    <mergeCell ref="Q264:Q268"/>
    <mergeCell ref="E350:E354"/>
    <mergeCell ref="F350:F354"/>
    <mergeCell ref="C450:C454"/>
    <mergeCell ref="D450:D454"/>
    <mergeCell ref="E450:E454"/>
    <mergeCell ref="F450:F454"/>
    <mergeCell ref="G450:G454"/>
    <mergeCell ref="H450:H454"/>
    <mergeCell ref="Q450:Q454"/>
    <mergeCell ref="R450:R454"/>
    <mergeCell ref="S450:S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V143:V146"/>
    <mergeCell ref="V133:V136"/>
    <mergeCell ref="R158:R161"/>
    <mergeCell ref="S158:S161"/>
    <mergeCell ref="T158:T161"/>
    <mergeCell ref="T460:U460"/>
    <mergeCell ref="S237:S238"/>
    <mergeCell ref="T237:T238"/>
    <mergeCell ref="U237:U238"/>
    <mergeCell ref="S239:S243"/>
    <mergeCell ref="T239:T243"/>
    <mergeCell ref="U239:U243"/>
    <mergeCell ref="S350:S354"/>
    <mergeCell ref="T350:T354"/>
    <mergeCell ref="U350:U354"/>
    <mergeCell ref="S455:S459"/>
    <mergeCell ref="T455:T459"/>
    <mergeCell ref="U455:U459"/>
    <mergeCell ref="T450:T454"/>
    <mergeCell ref="S339:S343"/>
    <mergeCell ref="S348:S349"/>
    <mergeCell ref="T405:T409"/>
    <mergeCell ref="U405:U409"/>
    <mergeCell ref="S400:S404"/>
    <mergeCell ref="U324:U328"/>
    <mergeCell ref="T319:T323"/>
    <mergeCell ref="U319:U323"/>
    <mergeCell ref="S249:S253"/>
    <mergeCell ref="T249:T253"/>
    <mergeCell ref="S314:S318"/>
    <mergeCell ref="T445:T449"/>
    <mergeCell ref="S304:S308"/>
    <mergeCell ref="T304:T308"/>
    <mergeCell ref="U304:U308"/>
    <mergeCell ref="T425:T429"/>
    <mergeCell ref="U425:U429"/>
    <mergeCell ref="T274:T278"/>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G168:G172"/>
    <mergeCell ref="H168:H172"/>
    <mergeCell ref="H148:H152"/>
    <mergeCell ref="E138:E142"/>
    <mergeCell ref="F138:F142"/>
    <mergeCell ref="D138:D142"/>
    <mergeCell ref="H163:H167"/>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V455:V458"/>
    <mergeCell ref="T348:T349"/>
    <mergeCell ref="U348:U349"/>
    <mergeCell ref="V339:V342"/>
    <mergeCell ref="V239:V242"/>
    <mergeCell ref="V329:V332"/>
    <mergeCell ref="V334:V337"/>
    <mergeCell ref="V450:V453"/>
    <mergeCell ref="V350:V353"/>
    <mergeCell ref="T329:T333"/>
    <mergeCell ref="U329:U333"/>
    <mergeCell ref="U334:U338"/>
    <mergeCell ref="U450:U454"/>
    <mergeCell ref="T339:T343"/>
    <mergeCell ref="U339:U343"/>
    <mergeCell ref="T334:T338"/>
    <mergeCell ref="V319:V322"/>
    <mergeCell ref="V405:V408"/>
    <mergeCell ref="T400:T404"/>
    <mergeCell ref="U400:U404"/>
    <mergeCell ref="V400:V403"/>
    <mergeCell ref="V324:V327"/>
    <mergeCell ref="V244:V247"/>
    <mergeCell ref="T314:T318"/>
    <mergeCell ref="U314:U318"/>
    <mergeCell ref="V314:V317"/>
    <mergeCell ref="V370:V373"/>
    <mergeCell ref="V304:V307"/>
    <mergeCell ref="V425:V428"/>
    <mergeCell ref="U274:U278"/>
    <mergeCell ref="V274:V277"/>
    <mergeCell ref="V294:V297"/>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405:W409"/>
    <mergeCell ref="W410:W414"/>
    <mergeCell ref="W415:W419"/>
    <mergeCell ref="W420:W424"/>
    <mergeCell ref="W425:W429"/>
    <mergeCell ref="W430:W43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W455:W459"/>
    <mergeCell ref="W350:W354"/>
    <mergeCell ref="W355:W359"/>
    <mergeCell ref="W360:W364"/>
    <mergeCell ref="W365:W369"/>
    <mergeCell ref="W370:W374"/>
    <mergeCell ref="W375:W379"/>
    <mergeCell ref="W380:W384"/>
    <mergeCell ref="W385:W389"/>
    <mergeCell ref="W390:W394"/>
    <mergeCell ref="W395:W399"/>
  </mergeCells>
  <phoneticPr fontId="6"/>
  <dataValidations count="3">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 type="list" allowBlank="1" showInputMessage="1" showErrorMessage="1" sqref="X1" xr:uid="{00000000-0002-0000-0600-000002000000}">
      <formula1>"見積書　別紙３,別紙３"</formula1>
    </dataValidation>
  </dataValidations>
  <pageMargins left="0.59055118110236227" right="0.59055118110236227" top="0.59055118110236227" bottom="0.59055118110236227" header="0.31496062992125984" footer="0.31496062992125984"/>
  <pageSetup paperSize="9" scale="68"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B1:AS198"/>
  <sheetViews>
    <sheetView showGridLines="0" view="pageBreakPreview" zoomScale="80" zoomScaleNormal="100" zoomScaleSheetLayoutView="80" workbookViewId="0">
      <selection activeCell="M1" sqref="M1"/>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29.125" style="121" customWidth="1"/>
    <col min="8" max="8" width="10.625" style="121" customWidth="1"/>
    <col min="9" max="9" width="11.5" style="124" customWidth="1"/>
    <col min="10" max="10" width="7.125" style="124" customWidth="1"/>
    <col min="11" max="11" width="19.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
        <v>313</v>
      </c>
      <c r="L1" s="126"/>
    </row>
    <row r="2" spans="2:45" ht="19.5" customHeight="1">
      <c r="B2" s="2" t="s">
        <v>269</v>
      </c>
      <c r="C2" s="224"/>
      <c r="D2" s="224"/>
      <c r="E2" s="224"/>
      <c r="F2" s="224"/>
      <c r="G2" s="224"/>
      <c r="H2" s="224"/>
      <c r="I2" s="128"/>
      <c r="J2" s="128"/>
      <c r="K2" s="128"/>
    </row>
    <row r="3" spans="2:45" ht="24" customHeight="1">
      <c r="B3" s="43" t="s">
        <v>314</v>
      </c>
      <c r="E3" s="584" t="s">
        <v>315</v>
      </c>
      <c r="F3" s="129">
        <f>SUM(I62,I124,I185)</f>
        <v>0</v>
      </c>
      <c r="I3" s="130"/>
      <c r="J3" s="130"/>
      <c r="K3" s="130"/>
      <c r="L3" s="130"/>
    </row>
    <row r="4" spans="2:45" s="43" customFormat="1" ht="19.5" customHeight="1">
      <c r="B4" s="43" t="s">
        <v>272</v>
      </c>
      <c r="J4" s="108"/>
      <c r="K4" s="108" t="s">
        <v>224</v>
      </c>
      <c r="AS4" s="54"/>
    </row>
    <row r="5" spans="2:45" s="132" customFormat="1" ht="19.5" customHeight="1">
      <c r="B5" s="901" t="s">
        <v>273</v>
      </c>
      <c r="C5" s="901"/>
      <c r="D5" s="901" t="s">
        <v>275</v>
      </c>
      <c r="E5" s="901" t="s">
        <v>316</v>
      </c>
      <c r="F5" s="903" t="s">
        <v>278</v>
      </c>
      <c r="G5" s="505" t="s">
        <v>317</v>
      </c>
      <c r="H5" s="901" t="s">
        <v>318</v>
      </c>
      <c r="I5" s="887" t="s">
        <v>307</v>
      </c>
      <c r="J5" s="888" t="s">
        <v>288</v>
      </c>
      <c r="K5" s="887" t="s">
        <v>289</v>
      </c>
      <c r="L5" s="131"/>
    </row>
    <row r="6" spans="2:45" s="132" customFormat="1" ht="19.5" customHeight="1">
      <c r="B6" s="902"/>
      <c r="C6" s="902"/>
      <c r="D6" s="902"/>
      <c r="E6" s="902"/>
      <c r="F6" s="903"/>
      <c r="G6" s="133" t="s">
        <v>319</v>
      </c>
      <c r="H6" s="902"/>
      <c r="I6" s="887"/>
      <c r="J6" s="888"/>
      <c r="K6" s="887"/>
      <c r="L6" s="131"/>
    </row>
    <row r="7" spans="2:45" ht="18.75" customHeight="1">
      <c r="B7" s="891"/>
      <c r="C7" s="891"/>
      <c r="D7" s="895"/>
      <c r="E7" s="895"/>
      <c r="F7" s="895"/>
      <c r="G7" s="678"/>
      <c r="H7" s="899"/>
      <c r="I7" s="897" t="str">
        <f>IF(H7="","",(IF(H7="往復",(G8*2),G8)))</f>
        <v/>
      </c>
      <c r="J7" s="885"/>
      <c r="K7" s="885"/>
      <c r="L7" s="115"/>
    </row>
    <row r="8" spans="2:45" ht="18.75" customHeight="1">
      <c r="B8" s="892"/>
      <c r="C8" s="892"/>
      <c r="D8" s="896"/>
      <c r="E8" s="896"/>
      <c r="F8" s="896"/>
      <c r="G8" s="134"/>
      <c r="H8" s="900"/>
      <c r="I8" s="898"/>
      <c r="J8" s="886"/>
      <c r="K8" s="886"/>
      <c r="L8" s="115"/>
    </row>
    <row r="9" spans="2:45" ht="18.75" customHeight="1">
      <c r="B9" s="891"/>
      <c r="C9" s="891"/>
      <c r="D9" s="895"/>
      <c r="E9" s="895"/>
      <c r="F9" s="895"/>
      <c r="G9" s="678"/>
      <c r="H9" s="899"/>
      <c r="I9" s="897" t="str">
        <f t="shared" ref="I9" si="0">IF(H9="","",(IF(H9="往復",(G10*2),G10)))</f>
        <v/>
      </c>
      <c r="J9" s="885"/>
      <c r="K9" s="885"/>
      <c r="L9" s="115"/>
    </row>
    <row r="10" spans="2:45" ht="18.75" customHeight="1">
      <c r="B10" s="892"/>
      <c r="C10" s="892"/>
      <c r="D10" s="896"/>
      <c r="E10" s="896"/>
      <c r="F10" s="896"/>
      <c r="G10" s="134"/>
      <c r="H10" s="900"/>
      <c r="I10" s="898"/>
      <c r="J10" s="886"/>
      <c r="K10" s="886"/>
      <c r="L10" s="115"/>
    </row>
    <row r="11" spans="2:45" ht="18.75" customHeight="1">
      <c r="B11" s="891"/>
      <c r="C11" s="891"/>
      <c r="D11" s="895"/>
      <c r="E11" s="895"/>
      <c r="F11" s="895"/>
      <c r="G11" s="678"/>
      <c r="H11" s="899"/>
      <c r="I11" s="897" t="str">
        <f t="shared" ref="I11" si="1">IF(H11="","",(IF(H11="往復",(G12*2),G12)))</f>
        <v/>
      </c>
      <c r="J11" s="885"/>
      <c r="K11" s="885"/>
      <c r="L11" s="115"/>
    </row>
    <row r="12" spans="2:45" ht="18.75" customHeight="1">
      <c r="B12" s="892"/>
      <c r="C12" s="892"/>
      <c r="D12" s="896"/>
      <c r="E12" s="896"/>
      <c r="F12" s="896"/>
      <c r="G12" s="134"/>
      <c r="H12" s="900"/>
      <c r="I12" s="898"/>
      <c r="J12" s="886"/>
      <c r="K12" s="886"/>
      <c r="L12" s="115"/>
    </row>
    <row r="13" spans="2:45" ht="18.75" customHeight="1">
      <c r="B13" s="891"/>
      <c r="C13" s="891"/>
      <c r="D13" s="895"/>
      <c r="E13" s="895"/>
      <c r="F13" s="895"/>
      <c r="G13" s="678"/>
      <c r="H13" s="899"/>
      <c r="I13" s="897" t="str">
        <f t="shared" ref="I13" si="2">IF(H13="","",(IF(H13="往復",(G14*2),G14)))</f>
        <v/>
      </c>
      <c r="J13" s="885"/>
      <c r="K13" s="885"/>
      <c r="L13" s="115"/>
    </row>
    <row r="14" spans="2:45" ht="18.75" customHeight="1">
      <c r="B14" s="892"/>
      <c r="C14" s="892"/>
      <c r="D14" s="896"/>
      <c r="E14" s="896"/>
      <c r="F14" s="896"/>
      <c r="G14" s="134"/>
      <c r="H14" s="900"/>
      <c r="I14" s="898"/>
      <c r="J14" s="886"/>
      <c r="K14" s="886"/>
      <c r="L14" s="115"/>
    </row>
    <row r="15" spans="2:45" ht="18.75" customHeight="1">
      <c r="B15" s="891"/>
      <c r="C15" s="891"/>
      <c r="D15" s="895"/>
      <c r="E15" s="895"/>
      <c r="F15" s="895"/>
      <c r="G15" s="678"/>
      <c r="H15" s="899"/>
      <c r="I15" s="897" t="str">
        <f t="shared" ref="I15" si="3">IF(H15="","",(IF(H15="往復",(G16*2),G16)))</f>
        <v/>
      </c>
      <c r="J15" s="885"/>
      <c r="K15" s="885"/>
      <c r="L15" s="115"/>
    </row>
    <row r="16" spans="2:45" ht="18.75" customHeight="1">
      <c r="B16" s="892"/>
      <c r="C16" s="892"/>
      <c r="D16" s="896"/>
      <c r="E16" s="896"/>
      <c r="F16" s="896"/>
      <c r="G16" s="134"/>
      <c r="H16" s="900"/>
      <c r="I16" s="898"/>
      <c r="J16" s="886"/>
      <c r="K16" s="886"/>
      <c r="L16" s="115"/>
    </row>
    <row r="17" spans="2:12" ht="18.75" customHeight="1">
      <c r="B17" s="891"/>
      <c r="C17" s="891"/>
      <c r="D17" s="895"/>
      <c r="E17" s="895"/>
      <c r="F17" s="895"/>
      <c r="G17" s="678"/>
      <c r="H17" s="899"/>
      <c r="I17" s="897" t="str">
        <f t="shared" ref="I17" si="4">IF(H17="","",(IF(H17="往復",(G18*2),G18)))</f>
        <v/>
      </c>
      <c r="J17" s="885"/>
      <c r="K17" s="885"/>
      <c r="L17" s="115"/>
    </row>
    <row r="18" spans="2:12" ht="18.75" customHeight="1">
      <c r="B18" s="892"/>
      <c r="C18" s="892"/>
      <c r="D18" s="896"/>
      <c r="E18" s="896"/>
      <c r="F18" s="896"/>
      <c r="G18" s="134"/>
      <c r="H18" s="900"/>
      <c r="I18" s="898"/>
      <c r="J18" s="886"/>
      <c r="K18" s="886"/>
      <c r="L18" s="115"/>
    </row>
    <row r="19" spans="2:12" ht="18.75" customHeight="1">
      <c r="B19" s="891"/>
      <c r="C19" s="891"/>
      <c r="D19" s="895"/>
      <c r="E19" s="895"/>
      <c r="F19" s="895"/>
      <c r="G19" s="678"/>
      <c r="H19" s="899"/>
      <c r="I19" s="897" t="str">
        <f t="shared" ref="I19" si="5">IF(H19="","",(IF(H19="往復",(G20*2),G20)))</f>
        <v/>
      </c>
      <c r="J19" s="885"/>
      <c r="K19" s="885"/>
      <c r="L19" s="115"/>
    </row>
    <row r="20" spans="2:12" ht="18.75" customHeight="1">
      <c r="B20" s="892"/>
      <c r="C20" s="892"/>
      <c r="D20" s="896"/>
      <c r="E20" s="896"/>
      <c r="F20" s="896"/>
      <c r="G20" s="134"/>
      <c r="H20" s="900"/>
      <c r="I20" s="898"/>
      <c r="J20" s="886"/>
      <c r="K20" s="886"/>
      <c r="L20" s="115"/>
    </row>
    <row r="21" spans="2:12" ht="18.75" customHeight="1">
      <c r="B21" s="891"/>
      <c r="C21" s="891"/>
      <c r="D21" s="895"/>
      <c r="E21" s="895"/>
      <c r="F21" s="895"/>
      <c r="G21" s="678"/>
      <c r="H21" s="899"/>
      <c r="I21" s="897" t="str">
        <f t="shared" ref="I21" si="6">IF(H21="","",(IF(H21="往復",(G22*2),G22)))</f>
        <v/>
      </c>
      <c r="J21" s="885"/>
      <c r="K21" s="885"/>
      <c r="L21" s="115"/>
    </row>
    <row r="22" spans="2:12" ht="18.75" customHeight="1">
      <c r="B22" s="892"/>
      <c r="C22" s="892"/>
      <c r="D22" s="896"/>
      <c r="E22" s="896"/>
      <c r="F22" s="896"/>
      <c r="G22" s="134"/>
      <c r="H22" s="900"/>
      <c r="I22" s="898"/>
      <c r="J22" s="886"/>
      <c r="K22" s="886"/>
      <c r="L22" s="115"/>
    </row>
    <row r="23" spans="2:12" ht="18.75" customHeight="1">
      <c r="B23" s="891"/>
      <c r="C23" s="891"/>
      <c r="D23" s="895"/>
      <c r="E23" s="895"/>
      <c r="F23" s="895"/>
      <c r="G23" s="678"/>
      <c r="H23" s="899"/>
      <c r="I23" s="897" t="str">
        <f t="shared" ref="I23" si="7">IF(H23="","",(IF(H23="往復",(G24*2),G24)))</f>
        <v/>
      </c>
      <c r="J23" s="885"/>
      <c r="K23" s="885"/>
      <c r="L23" s="115"/>
    </row>
    <row r="24" spans="2:12" ht="18.75" customHeight="1">
      <c r="B24" s="892"/>
      <c r="C24" s="892"/>
      <c r="D24" s="896"/>
      <c r="E24" s="896"/>
      <c r="F24" s="896"/>
      <c r="G24" s="134"/>
      <c r="H24" s="900"/>
      <c r="I24" s="898"/>
      <c r="J24" s="886"/>
      <c r="K24" s="886"/>
      <c r="L24" s="115"/>
    </row>
    <row r="25" spans="2:12" ht="18.75" customHeight="1">
      <c r="B25" s="891"/>
      <c r="C25" s="891"/>
      <c r="D25" s="895"/>
      <c r="E25" s="895"/>
      <c r="F25" s="895"/>
      <c r="G25" s="678"/>
      <c r="H25" s="899"/>
      <c r="I25" s="897" t="str">
        <f t="shared" ref="I25" si="8">IF(H25="","",(IF(H25="往復",(G26*2),G26)))</f>
        <v/>
      </c>
      <c r="J25" s="885"/>
      <c r="K25" s="885"/>
      <c r="L25" s="115"/>
    </row>
    <row r="26" spans="2:12" ht="18.75" customHeight="1">
      <c r="B26" s="892"/>
      <c r="C26" s="892"/>
      <c r="D26" s="896"/>
      <c r="E26" s="896"/>
      <c r="F26" s="896"/>
      <c r="G26" s="134"/>
      <c r="H26" s="900"/>
      <c r="I26" s="898"/>
      <c r="J26" s="886"/>
      <c r="K26" s="886"/>
      <c r="L26" s="115"/>
    </row>
    <row r="27" spans="2:12" ht="18.75" customHeight="1">
      <c r="B27" s="891"/>
      <c r="C27" s="891"/>
      <c r="D27" s="895"/>
      <c r="E27" s="895"/>
      <c r="F27" s="895"/>
      <c r="G27" s="678"/>
      <c r="H27" s="899"/>
      <c r="I27" s="897" t="str">
        <f t="shared" ref="I27" si="9">IF(H27="","",(IF(H27="往復",(G28*2),G28)))</f>
        <v/>
      </c>
      <c r="J27" s="885"/>
      <c r="K27" s="885"/>
      <c r="L27" s="115"/>
    </row>
    <row r="28" spans="2:12" ht="18.75" customHeight="1">
      <c r="B28" s="892"/>
      <c r="C28" s="892"/>
      <c r="D28" s="896"/>
      <c r="E28" s="896"/>
      <c r="F28" s="896"/>
      <c r="G28" s="134"/>
      <c r="H28" s="900"/>
      <c r="I28" s="898"/>
      <c r="J28" s="886"/>
      <c r="K28" s="886"/>
      <c r="L28" s="115"/>
    </row>
    <row r="29" spans="2:12" ht="18.75" customHeight="1">
      <c r="B29" s="891"/>
      <c r="C29" s="891"/>
      <c r="D29" s="895"/>
      <c r="E29" s="895"/>
      <c r="F29" s="895"/>
      <c r="G29" s="678"/>
      <c r="H29" s="899"/>
      <c r="I29" s="897" t="str">
        <f t="shared" ref="I29" si="10">IF(H29="","",(IF(H29="往復",(G30*2),G30)))</f>
        <v/>
      </c>
      <c r="J29" s="885"/>
      <c r="K29" s="885"/>
      <c r="L29" s="115"/>
    </row>
    <row r="30" spans="2:12" ht="18.75" customHeight="1">
      <c r="B30" s="892"/>
      <c r="C30" s="892"/>
      <c r="D30" s="896"/>
      <c r="E30" s="896"/>
      <c r="F30" s="896"/>
      <c r="G30" s="134"/>
      <c r="H30" s="900"/>
      <c r="I30" s="898"/>
      <c r="J30" s="886"/>
      <c r="K30" s="886"/>
      <c r="L30" s="115"/>
    </row>
    <row r="31" spans="2:12" ht="18.75" customHeight="1">
      <c r="B31" s="891"/>
      <c r="C31" s="891"/>
      <c r="D31" s="895"/>
      <c r="E31" s="895"/>
      <c r="F31" s="895"/>
      <c r="G31" s="678"/>
      <c r="H31" s="899"/>
      <c r="I31" s="897" t="str">
        <f t="shared" ref="I31" si="11">IF(H31="","",(IF(H31="往復",(G32*2),G32)))</f>
        <v/>
      </c>
      <c r="J31" s="885"/>
      <c r="K31" s="885"/>
      <c r="L31" s="115"/>
    </row>
    <row r="32" spans="2:12" ht="18.75" customHeight="1">
      <c r="B32" s="892"/>
      <c r="C32" s="892"/>
      <c r="D32" s="896"/>
      <c r="E32" s="896"/>
      <c r="F32" s="896"/>
      <c r="G32" s="134"/>
      <c r="H32" s="900"/>
      <c r="I32" s="898"/>
      <c r="J32" s="886"/>
      <c r="K32" s="886"/>
      <c r="L32" s="115"/>
    </row>
    <row r="33" spans="2:12" ht="18.75" customHeight="1">
      <c r="B33" s="891"/>
      <c r="C33" s="891"/>
      <c r="D33" s="895"/>
      <c r="E33" s="895"/>
      <c r="F33" s="895"/>
      <c r="G33" s="678"/>
      <c r="H33" s="899"/>
      <c r="I33" s="897" t="str">
        <f t="shared" ref="I33" si="12">IF(H33="","",(IF(H33="往復",(G34*2),G34)))</f>
        <v/>
      </c>
      <c r="J33" s="885"/>
      <c r="K33" s="885"/>
      <c r="L33" s="115"/>
    </row>
    <row r="34" spans="2:12" ht="18.75" customHeight="1">
      <c r="B34" s="892"/>
      <c r="C34" s="892"/>
      <c r="D34" s="896"/>
      <c r="E34" s="896"/>
      <c r="F34" s="896"/>
      <c r="G34" s="134"/>
      <c r="H34" s="900"/>
      <c r="I34" s="898"/>
      <c r="J34" s="886"/>
      <c r="K34" s="886"/>
      <c r="L34" s="115"/>
    </row>
    <row r="35" spans="2:12" ht="18.75" customHeight="1">
      <c r="B35" s="891"/>
      <c r="C35" s="891"/>
      <c r="D35" s="895"/>
      <c r="E35" s="895"/>
      <c r="F35" s="895"/>
      <c r="G35" s="678"/>
      <c r="H35" s="899"/>
      <c r="I35" s="897" t="str">
        <f t="shared" ref="I35" si="13">IF(H35="","",(IF(H35="往復",(G36*2),G36)))</f>
        <v/>
      </c>
      <c r="J35" s="885"/>
      <c r="K35" s="885"/>
      <c r="L35" s="115"/>
    </row>
    <row r="36" spans="2:12" ht="18.75" customHeight="1">
      <c r="B36" s="892"/>
      <c r="C36" s="892"/>
      <c r="D36" s="896"/>
      <c r="E36" s="896"/>
      <c r="F36" s="896"/>
      <c r="G36" s="134"/>
      <c r="H36" s="900"/>
      <c r="I36" s="898"/>
      <c r="J36" s="886"/>
      <c r="K36" s="886"/>
      <c r="L36" s="115"/>
    </row>
    <row r="37" spans="2:12" ht="18.75" customHeight="1">
      <c r="B37" s="891"/>
      <c r="C37" s="891"/>
      <c r="D37" s="895"/>
      <c r="E37" s="895"/>
      <c r="F37" s="895"/>
      <c r="G37" s="678"/>
      <c r="H37" s="899"/>
      <c r="I37" s="897" t="str">
        <f t="shared" ref="I37" si="14">IF(H37="","",(IF(H37="往復",(G38*2),G38)))</f>
        <v/>
      </c>
      <c r="J37" s="885"/>
      <c r="K37" s="885"/>
      <c r="L37" s="115"/>
    </row>
    <row r="38" spans="2:12" ht="18.75" customHeight="1">
      <c r="B38" s="892"/>
      <c r="C38" s="892"/>
      <c r="D38" s="896"/>
      <c r="E38" s="896"/>
      <c r="F38" s="896"/>
      <c r="G38" s="134"/>
      <c r="H38" s="900"/>
      <c r="I38" s="898"/>
      <c r="J38" s="886"/>
      <c r="K38" s="886"/>
      <c r="L38" s="115"/>
    </row>
    <row r="39" spans="2:12" ht="18.75" customHeight="1">
      <c r="B39" s="891"/>
      <c r="C39" s="891"/>
      <c r="D39" s="895"/>
      <c r="E39" s="895"/>
      <c r="F39" s="895"/>
      <c r="G39" s="678"/>
      <c r="H39" s="899"/>
      <c r="I39" s="897" t="str">
        <f t="shared" ref="I39" si="15">IF(H39="","",(IF(H39="往復",(G40*2),G40)))</f>
        <v/>
      </c>
      <c r="J39" s="885"/>
      <c r="K39" s="885"/>
      <c r="L39" s="115"/>
    </row>
    <row r="40" spans="2:12" ht="18.75" customHeight="1">
      <c r="B40" s="892"/>
      <c r="C40" s="892"/>
      <c r="D40" s="896"/>
      <c r="E40" s="896"/>
      <c r="F40" s="896"/>
      <c r="G40" s="134"/>
      <c r="H40" s="900"/>
      <c r="I40" s="898"/>
      <c r="J40" s="886"/>
      <c r="K40" s="886"/>
      <c r="L40" s="115"/>
    </row>
    <row r="41" spans="2:12" ht="18.75" customHeight="1">
      <c r="B41" s="891"/>
      <c r="C41" s="891"/>
      <c r="D41" s="895"/>
      <c r="E41" s="895"/>
      <c r="F41" s="895"/>
      <c r="G41" s="678"/>
      <c r="H41" s="899"/>
      <c r="I41" s="897" t="str">
        <f t="shared" ref="I41" si="16">IF(H41="","",(IF(H41="往復",(G42*2),G42)))</f>
        <v/>
      </c>
      <c r="J41" s="885"/>
      <c r="K41" s="885"/>
      <c r="L41" s="115"/>
    </row>
    <row r="42" spans="2:12" ht="18.75" customHeight="1">
      <c r="B42" s="892"/>
      <c r="C42" s="892"/>
      <c r="D42" s="896"/>
      <c r="E42" s="896"/>
      <c r="F42" s="896"/>
      <c r="G42" s="134"/>
      <c r="H42" s="900"/>
      <c r="I42" s="898"/>
      <c r="J42" s="886"/>
      <c r="K42" s="886"/>
      <c r="L42" s="115"/>
    </row>
    <row r="43" spans="2:12" ht="18.75" customHeight="1">
      <c r="B43" s="891"/>
      <c r="C43" s="891"/>
      <c r="D43" s="895"/>
      <c r="E43" s="895"/>
      <c r="F43" s="895"/>
      <c r="G43" s="678"/>
      <c r="H43" s="899"/>
      <c r="I43" s="897" t="str">
        <f t="shared" ref="I43" si="17">IF(H43="","",(IF(H43="往復",(G44*2),G44)))</f>
        <v/>
      </c>
      <c r="J43" s="885"/>
      <c r="K43" s="885"/>
      <c r="L43" s="115"/>
    </row>
    <row r="44" spans="2:12" ht="18.75" customHeight="1">
      <c r="B44" s="892"/>
      <c r="C44" s="892"/>
      <c r="D44" s="896"/>
      <c r="E44" s="896"/>
      <c r="F44" s="896"/>
      <c r="G44" s="134"/>
      <c r="H44" s="900"/>
      <c r="I44" s="898"/>
      <c r="J44" s="886"/>
      <c r="K44" s="886"/>
      <c r="L44" s="115"/>
    </row>
    <row r="45" spans="2:12" ht="18.75" customHeight="1">
      <c r="B45" s="891"/>
      <c r="C45" s="891"/>
      <c r="D45" s="895"/>
      <c r="E45" s="895"/>
      <c r="F45" s="895"/>
      <c r="G45" s="678"/>
      <c r="H45" s="899"/>
      <c r="I45" s="897" t="str">
        <f t="shared" ref="I45" si="18">IF(H45="","",(IF(H45="往復",(G46*2),G46)))</f>
        <v/>
      </c>
      <c r="J45" s="885"/>
      <c r="K45" s="885"/>
      <c r="L45" s="115"/>
    </row>
    <row r="46" spans="2:12" ht="18.75" customHeight="1">
      <c r="B46" s="892"/>
      <c r="C46" s="892"/>
      <c r="D46" s="896"/>
      <c r="E46" s="896"/>
      <c r="F46" s="896"/>
      <c r="G46" s="134"/>
      <c r="H46" s="900"/>
      <c r="I46" s="898"/>
      <c r="J46" s="886"/>
      <c r="K46" s="886"/>
      <c r="L46" s="115"/>
    </row>
    <row r="47" spans="2:12" ht="18.75" customHeight="1">
      <c r="B47" s="891"/>
      <c r="C47" s="891"/>
      <c r="D47" s="895"/>
      <c r="E47" s="895"/>
      <c r="F47" s="895"/>
      <c r="G47" s="678"/>
      <c r="H47" s="899"/>
      <c r="I47" s="897" t="str">
        <f t="shared" ref="I47" si="19">IF(H47="","",(IF(H47="往復",(G48*2),G48)))</f>
        <v/>
      </c>
      <c r="J47" s="885"/>
      <c r="K47" s="885"/>
      <c r="L47" s="115"/>
    </row>
    <row r="48" spans="2:12" ht="18.75" customHeight="1">
      <c r="B48" s="892"/>
      <c r="C48" s="892"/>
      <c r="D48" s="896"/>
      <c r="E48" s="896"/>
      <c r="F48" s="896"/>
      <c r="G48" s="134"/>
      <c r="H48" s="900"/>
      <c r="I48" s="898"/>
      <c r="J48" s="886"/>
      <c r="K48" s="886"/>
      <c r="L48" s="115"/>
    </row>
    <row r="49" spans="2:12" ht="18.75" customHeight="1">
      <c r="B49" s="891"/>
      <c r="C49" s="891"/>
      <c r="D49" s="895"/>
      <c r="E49" s="895"/>
      <c r="F49" s="895"/>
      <c r="G49" s="678"/>
      <c r="H49" s="899"/>
      <c r="I49" s="897" t="str">
        <f t="shared" ref="I49" si="20">IF(H49="","",(IF(H49="往復",(G50*2),G50)))</f>
        <v/>
      </c>
      <c r="J49" s="885"/>
      <c r="K49" s="885"/>
      <c r="L49" s="115"/>
    </row>
    <row r="50" spans="2:12" ht="18.75" customHeight="1">
      <c r="B50" s="892"/>
      <c r="C50" s="892"/>
      <c r="D50" s="896"/>
      <c r="E50" s="896"/>
      <c r="F50" s="896"/>
      <c r="G50" s="134"/>
      <c r="H50" s="900"/>
      <c r="I50" s="898"/>
      <c r="J50" s="886"/>
      <c r="K50" s="886"/>
      <c r="L50" s="115"/>
    </row>
    <row r="51" spans="2:12" ht="18.75" customHeight="1">
      <c r="B51" s="891"/>
      <c r="C51" s="891"/>
      <c r="D51" s="895"/>
      <c r="E51" s="895"/>
      <c r="F51" s="895"/>
      <c r="G51" s="678"/>
      <c r="H51" s="899"/>
      <c r="I51" s="897" t="str">
        <f t="shared" ref="I51" si="21">IF(H51="","",(IF(H51="往復",(G52*2),G52)))</f>
        <v/>
      </c>
      <c r="J51" s="885"/>
      <c r="K51" s="885"/>
      <c r="L51" s="115"/>
    </row>
    <row r="52" spans="2:12" ht="18.75" customHeight="1">
      <c r="B52" s="892"/>
      <c r="C52" s="892"/>
      <c r="D52" s="896"/>
      <c r="E52" s="896"/>
      <c r="F52" s="896"/>
      <c r="G52" s="134"/>
      <c r="H52" s="900"/>
      <c r="I52" s="898"/>
      <c r="J52" s="886"/>
      <c r="K52" s="886"/>
      <c r="L52" s="115"/>
    </row>
    <row r="53" spans="2:12" ht="18.75" customHeight="1">
      <c r="B53" s="891"/>
      <c r="C53" s="891"/>
      <c r="D53" s="895"/>
      <c r="E53" s="895"/>
      <c r="F53" s="895"/>
      <c r="G53" s="678"/>
      <c r="H53" s="899"/>
      <c r="I53" s="897" t="str">
        <f t="shared" ref="I53" si="22">IF(H53="","",(IF(H53="往復",(G54*2),G54)))</f>
        <v/>
      </c>
      <c r="J53" s="885"/>
      <c r="K53" s="885"/>
      <c r="L53" s="115"/>
    </row>
    <row r="54" spans="2:12" ht="18.75" customHeight="1">
      <c r="B54" s="892"/>
      <c r="C54" s="892"/>
      <c r="D54" s="896"/>
      <c r="E54" s="896"/>
      <c r="F54" s="896"/>
      <c r="G54" s="134"/>
      <c r="H54" s="900"/>
      <c r="I54" s="898"/>
      <c r="J54" s="886"/>
      <c r="K54" s="886"/>
      <c r="L54" s="115"/>
    </row>
    <row r="55" spans="2:12" ht="18.75" customHeight="1">
      <c r="B55" s="891"/>
      <c r="C55" s="891"/>
      <c r="D55" s="895"/>
      <c r="E55" s="895"/>
      <c r="F55" s="895"/>
      <c r="G55" s="678"/>
      <c r="H55" s="899"/>
      <c r="I55" s="897" t="str">
        <f t="shared" ref="I55" si="23">IF(H55="","",(IF(H55="往復",(G56*2),G56)))</f>
        <v/>
      </c>
      <c r="J55" s="885"/>
      <c r="K55" s="885"/>
      <c r="L55" s="115"/>
    </row>
    <row r="56" spans="2:12" ht="18.75" customHeight="1">
      <c r="B56" s="892"/>
      <c r="C56" s="892"/>
      <c r="D56" s="896"/>
      <c r="E56" s="896"/>
      <c r="F56" s="896"/>
      <c r="G56" s="134"/>
      <c r="H56" s="900"/>
      <c r="I56" s="898"/>
      <c r="J56" s="886"/>
      <c r="K56" s="886"/>
      <c r="L56" s="115"/>
    </row>
    <row r="57" spans="2:12" ht="18.75" customHeight="1">
      <c r="B57" s="891"/>
      <c r="C57" s="891"/>
      <c r="D57" s="895"/>
      <c r="E57" s="895"/>
      <c r="F57" s="895"/>
      <c r="G57" s="678"/>
      <c r="H57" s="899"/>
      <c r="I57" s="897" t="str">
        <f t="shared" ref="I57" si="24">IF(H57="","",(IF(H57="往復",(G58*2),G58)))</f>
        <v/>
      </c>
      <c r="J57" s="885"/>
      <c r="K57" s="885"/>
      <c r="L57" s="115"/>
    </row>
    <row r="58" spans="2:12" ht="18.75" customHeight="1">
      <c r="B58" s="892"/>
      <c r="C58" s="892"/>
      <c r="D58" s="896"/>
      <c r="E58" s="896"/>
      <c r="F58" s="896"/>
      <c r="G58" s="134"/>
      <c r="H58" s="900"/>
      <c r="I58" s="898"/>
      <c r="J58" s="886"/>
      <c r="K58" s="886"/>
      <c r="L58" s="115"/>
    </row>
    <row r="59" spans="2:12" ht="18.75" customHeight="1">
      <c r="B59" s="891"/>
      <c r="C59" s="891"/>
      <c r="D59" s="895"/>
      <c r="E59" s="895"/>
      <c r="F59" s="895"/>
      <c r="G59" s="677"/>
      <c r="H59" s="899"/>
      <c r="I59" s="897" t="str">
        <f>IF(H59="","",(IF(H59="往復",(G60*2),G60)))</f>
        <v/>
      </c>
      <c r="J59" s="885"/>
      <c r="K59" s="885"/>
      <c r="L59" s="115"/>
    </row>
    <row r="60" spans="2:12" ht="18.75" customHeight="1">
      <c r="B60" s="892"/>
      <c r="C60" s="892"/>
      <c r="D60" s="896"/>
      <c r="E60" s="896"/>
      <c r="F60" s="896"/>
      <c r="G60" s="134"/>
      <c r="H60" s="900"/>
      <c r="I60" s="898"/>
      <c r="J60" s="886"/>
      <c r="K60" s="886"/>
      <c r="L60" s="115"/>
    </row>
    <row r="61" spans="2:12" ht="24" customHeight="1">
      <c r="C61" s="135"/>
      <c r="D61" s="135"/>
      <c r="E61" s="135"/>
      <c r="F61" s="135"/>
      <c r="G61" s="135"/>
      <c r="H61" s="136" t="s">
        <v>320</v>
      </c>
      <c r="I61" s="262">
        <f>SUM(I7:I60)</f>
        <v>0</v>
      </c>
      <c r="J61" s="137"/>
      <c r="K61" s="137"/>
      <c r="L61" s="115"/>
    </row>
    <row r="62" spans="2:12" ht="24" customHeight="1">
      <c r="C62" s="135"/>
      <c r="D62" s="135"/>
      <c r="E62" s="135"/>
      <c r="F62" s="135"/>
      <c r="G62" s="135"/>
      <c r="H62" s="136" t="s">
        <v>321</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322</v>
      </c>
      <c r="I64" s="130"/>
      <c r="J64" s="108"/>
      <c r="K64" s="108" t="s">
        <v>224</v>
      </c>
      <c r="L64" s="130"/>
    </row>
    <row r="65" spans="2:12" ht="19.5" customHeight="1">
      <c r="B65" s="901" t="s">
        <v>273</v>
      </c>
      <c r="C65" s="901"/>
      <c r="D65" s="901" t="s">
        <v>323</v>
      </c>
      <c r="E65" s="906"/>
      <c r="F65" s="903" t="s">
        <v>278</v>
      </c>
      <c r="G65" s="505" t="s">
        <v>317</v>
      </c>
      <c r="H65" s="901" t="s">
        <v>318</v>
      </c>
      <c r="I65" s="888" t="s">
        <v>324</v>
      </c>
      <c r="J65" s="887" t="s">
        <v>289</v>
      </c>
      <c r="K65" s="887" t="s">
        <v>289</v>
      </c>
      <c r="L65" s="131"/>
    </row>
    <row r="66" spans="2:12" ht="19.5" customHeight="1">
      <c r="B66" s="902"/>
      <c r="C66" s="902"/>
      <c r="D66" s="902"/>
      <c r="E66" s="907"/>
      <c r="F66" s="903"/>
      <c r="G66" s="133" t="s">
        <v>325</v>
      </c>
      <c r="H66" s="902"/>
      <c r="I66" s="887"/>
      <c r="J66" s="887"/>
      <c r="K66" s="887"/>
      <c r="L66" s="131"/>
    </row>
    <row r="67" spans="2:12" ht="18.75" customHeight="1">
      <c r="B67" s="891"/>
      <c r="C67" s="891"/>
      <c r="D67" s="904"/>
      <c r="E67" s="889"/>
      <c r="F67" s="895"/>
      <c r="G67" s="678"/>
      <c r="H67" s="899"/>
      <c r="I67" s="897" t="str">
        <f>IF(H67="","",(IF(H67="往復",(G68*2*D67),G68*D67)))</f>
        <v/>
      </c>
      <c r="J67" s="885"/>
      <c r="K67" s="885"/>
      <c r="L67" s="115"/>
    </row>
    <row r="68" spans="2:12" ht="18.75" customHeight="1">
      <c r="B68" s="892"/>
      <c r="C68" s="892"/>
      <c r="D68" s="905"/>
      <c r="E68" s="890"/>
      <c r="F68" s="896"/>
      <c r="G68" s="134"/>
      <c r="H68" s="900"/>
      <c r="I68" s="898"/>
      <c r="J68" s="886"/>
      <c r="K68" s="886"/>
      <c r="L68" s="115"/>
    </row>
    <row r="69" spans="2:12" ht="18.75" customHeight="1">
      <c r="B69" s="891"/>
      <c r="C69" s="891"/>
      <c r="D69" s="899"/>
      <c r="E69" s="889"/>
      <c r="F69" s="895"/>
      <c r="G69" s="678"/>
      <c r="H69" s="899"/>
      <c r="I69" s="897" t="str">
        <f t="shared" ref="I69" si="25">IF(H69="","",(IF(H69="往復",(G70*2*D69),G70*D69)))</f>
        <v/>
      </c>
      <c r="J69" s="885"/>
      <c r="K69" s="885"/>
      <c r="L69" s="115"/>
    </row>
    <row r="70" spans="2:12" ht="18.75" customHeight="1">
      <c r="B70" s="892"/>
      <c r="C70" s="892"/>
      <c r="D70" s="900"/>
      <c r="E70" s="890"/>
      <c r="F70" s="896"/>
      <c r="G70" s="134"/>
      <c r="H70" s="900"/>
      <c r="I70" s="898"/>
      <c r="J70" s="886"/>
      <c r="K70" s="886"/>
      <c r="L70" s="115"/>
    </row>
    <row r="71" spans="2:12" ht="18.75" customHeight="1">
      <c r="B71" s="891"/>
      <c r="C71" s="891"/>
      <c r="D71" s="899"/>
      <c r="E71" s="889"/>
      <c r="F71" s="895"/>
      <c r="G71" s="678"/>
      <c r="H71" s="899"/>
      <c r="I71" s="897" t="str">
        <f t="shared" ref="I71" si="26">IF(H71="","",(IF(H71="往復",(G72*2*D71),G72*D71)))</f>
        <v/>
      </c>
      <c r="J71" s="885"/>
      <c r="K71" s="885"/>
      <c r="L71" s="115"/>
    </row>
    <row r="72" spans="2:12" ht="18.75" customHeight="1">
      <c r="B72" s="892"/>
      <c r="C72" s="892"/>
      <c r="D72" s="900"/>
      <c r="E72" s="890"/>
      <c r="F72" s="896"/>
      <c r="G72" s="134"/>
      <c r="H72" s="900"/>
      <c r="I72" s="898"/>
      <c r="J72" s="886"/>
      <c r="K72" s="886"/>
      <c r="L72" s="115"/>
    </row>
    <row r="73" spans="2:12" ht="18.75" customHeight="1">
      <c r="B73" s="891"/>
      <c r="C73" s="891"/>
      <c r="D73" s="899"/>
      <c r="E73" s="889"/>
      <c r="F73" s="895"/>
      <c r="G73" s="678"/>
      <c r="H73" s="899"/>
      <c r="I73" s="897" t="str">
        <f t="shared" ref="I73" si="27">IF(H73="","",(IF(H73="往復",(G74*2*D73),G74*D73)))</f>
        <v/>
      </c>
      <c r="J73" s="885"/>
      <c r="K73" s="885"/>
      <c r="L73" s="115"/>
    </row>
    <row r="74" spans="2:12" ht="18.75" customHeight="1">
      <c r="B74" s="892"/>
      <c r="C74" s="892"/>
      <c r="D74" s="900"/>
      <c r="E74" s="890"/>
      <c r="F74" s="896"/>
      <c r="G74" s="134"/>
      <c r="H74" s="900"/>
      <c r="I74" s="898"/>
      <c r="J74" s="886"/>
      <c r="K74" s="886"/>
      <c r="L74" s="115"/>
    </row>
    <row r="75" spans="2:12" ht="18.75" customHeight="1">
      <c r="B75" s="891"/>
      <c r="C75" s="891"/>
      <c r="D75" s="899"/>
      <c r="E75" s="889"/>
      <c r="F75" s="895"/>
      <c r="G75" s="678"/>
      <c r="H75" s="899"/>
      <c r="I75" s="897" t="str">
        <f t="shared" ref="I75" si="28">IF(H75="","",(IF(H75="往復",(G76*2*D75),G76*D75)))</f>
        <v/>
      </c>
      <c r="J75" s="885"/>
      <c r="K75" s="885"/>
      <c r="L75" s="115"/>
    </row>
    <row r="76" spans="2:12" ht="18.75" customHeight="1">
      <c r="B76" s="892"/>
      <c r="C76" s="892"/>
      <c r="D76" s="900"/>
      <c r="E76" s="890"/>
      <c r="F76" s="896"/>
      <c r="G76" s="134"/>
      <c r="H76" s="900"/>
      <c r="I76" s="898"/>
      <c r="J76" s="886"/>
      <c r="K76" s="886"/>
      <c r="L76" s="115"/>
    </row>
    <row r="77" spans="2:12" ht="18.75" customHeight="1">
      <c r="B77" s="891"/>
      <c r="C77" s="891"/>
      <c r="D77" s="899"/>
      <c r="E77" s="889"/>
      <c r="F77" s="895"/>
      <c r="G77" s="678"/>
      <c r="H77" s="899"/>
      <c r="I77" s="897" t="str">
        <f t="shared" ref="I77" si="29">IF(H77="","",(IF(H77="往復",(G78*2*D77),G78*D77)))</f>
        <v/>
      </c>
      <c r="J77" s="885"/>
      <c r="K77" s="885"/>
      <c r="L77" s="115"/>
    </row>
    <row r="78" spans="2:12" ht="18.75" customHeight="1">
      <c r="B78" s="892"/>
      <c r="C78" s="892"/>
      <c r="D78" s="900"/>
      <c r="E78" s="890"/>
      <c r="F78" s="896"/>
      <c r="G78" s="134"/>
      <c r="H78" s="900"/>
      <c r="I78" s="898"/>
      <c r="J78" s="886"/>
      <c r="K78" s="886"/>
      <c r="L78" s="115"/>
    </row>
    <row r="79" spans="2:12" ht="18.75" customHeight="1">
      <c r="B79" s="891"/>
      <c r="C79" s="891"/>
      <c r="D79" s="899"/>
      <c r="E79" s="889"/>
      <c r="F79" s="895"/>
      <c r="G79" s="678"/>
      <c r="H79" s="899"/>
      <c r="I79" s="897" t="str">
        <f t="shared" ref="I79" si="30">IF(H79="","",(IF(H79="往復",(G80*2*D79),G80*D79)))</f>
        <v/>
      </c>
      <c r="J79" s="885"/>
      <c r="K79" s="885"/>
      <c r="L79" s="115"/>
    </row>
    <row r="80" spans="2:12" ht="18.75" customHeight="1">
      <c r="B80" s="892"/>
      <c r="C80" s="892"/>
      <c r="D80" s="900"/>
      <c r="E80" s="890"/>
      <c r="F80" s="896"/>
      <c r="G80" s="134"/>
      <c r="H80" s="900"/>
      <c r="I80" s="898"/>
      <c r="J80" s="886"/>
      <c r="K80" s="886"/>
      <c r="L80" s="115"/>
    </row>
    <row r="81" spans="2:12" ht="18.75" customHeight="1">
      <c r="B81" s="891"/>
      <c r="C81" s="891"/>
      <c r="D81" s="899"/>
      <c r="E81" s="889"/>
      <c r="F81" s="895"/>
      <c r="G81" s="678"/>
      <c r="H81" s="899"/>
      <c r="I81" s="897" t="str">
        <f t="shared" ref="I81" si="31">IF(H81="","",(IF(H81="往復",(G82*2*D81),G82*D81)))</f>
        <v/>
      </c>
      <c r="J81" s="885"/>
      <c r="K81" s="885"/>
      <c r="L81" s="115"/>
    </row>
    <row r="82" spans="2:12" ht="18.75" customHeight="1">
      <c r="B82" s="892"/>
      <c r="C82" s="892"/>
      <c r="D82" s="900"/>
      <c r="E82" s="890"/>
      <c r="F82" s="896"/>
      <c r="G82" s="134"/>
      <c r="H82" s="900"/>
      <c r="I82" s="898"/>
      <c r="J82" s="886"/>
      <c r="K82" s="886"/>
      <c r="L82" s="115"/>
    </row>
    <row r="83" spans="2:12" ht="18.75" customHeight="1">
      <c r="B83" s="891"/>
      <c r="C83" s="891"/>
      <c r="D83" s="899"/>
      <c r="E83" s="889"/>
      <c r="F83" s="895"/>
      <c r="G83" s="678"/>
      <c r="H83" s="899"/>
      <c r="I83" s="897" t="str">
        <f t="shared" ref="I83" si="32">IF(H83="","",(IF(H83="往復",(G84*2*D83),G84*D83)))</f>
        <v/>
      </c>
      <c r="J83" s="885"/>
      <c r="K83" s="885"/>
      <c r="L83" s="115"/>
    </row>
    <row r="84" spans="2:12" ht="18.75" customHeight="1">
      <c r="B84" s="892"/>
      <c r="C84" s="892"/>
      <c r="D84" s="900"/>
      <c r="E84" s="890"/>
      <c r="F84" s="896"/>
      <c r="G84" s="134"/>
      <c r="H84" s="900"/>
      <c r="I84" s="898"/>
      <c r="J84" s="886"/>
      <c r="K84" s="886"/>
      <c r="L84" s="115"/>
    </row>
    <row r="85" spans="2:12" ht="18.75" customHeight="1">
      <c r="B85" s="891"/>
      <c r="C85" s="891"/>
      <c r="D85" s="899"/>
      <c r="E85" s="889"/>
      <c r="F85" s="895"/>
      <c r="G85" s="678"/>
      <c r="H85" s="899"/>
      <c r="I85" s="897" t="str">
        <f t="shared" ref="I85" si="33">IF(H85="","",(IF(H85="往復",(G86*2*D85),G86*D85)))</f>
        <v/>
      </c>
      <c r="J85" s="885"/>
      <c r="K85" s="885"/>
      <c r="L85" s="115"/>
    </row>
    <row r="86" spans="2:12" ht="18.75" customHeight="1">
      <c r="B86" s="892"/>
      <c r="C86" s="892"/>
      <c r="D86" s="900"/>
      <c r="E86" s="890"/>
      <c r="F86" s="896"/>
      <c r="G86" s="134"/>
      <c r="H86" s="900"/>
      <c r="I86" s="898"/>
      <c r="J86" s="886"/>
      <c r="K86" s="886"/>
      <c r="L86" s="115"/>
    </row>
    <row r="87" spans="2:12" ht="18.75" customHeight="1">
      <c r="B87" s="891"/>
      <c r="C87" s="891"/>
      <c r="D87" s="899"/>
      <c r="E87" s="889"/>
      <c r="F87" s="895"/>
      <c r="G87" s="678"/>
      <c r="H87" s="899"/>
      <c r="I87" s="897" t="str">
        <f t="shared" ref="I87" si="34">IF(H87="","",(IF(H87="往復",(G88*2*D87),G88*D87)))</f>
        <v/>
      </c>
      <c r="J87" s="885"/>
      <c r="K87" s="885"/>
      <c r="L87" s="115"/>
    </row>
    <row r="88" spans="2:12" ht="18.75" customHeight="1">
      <c r="B88" s="892"/>
      <c r="C88" s="892"/>
      <c r="D88" s="900"/>
      <c r="E88" s="890"/>
      <c r="F88" s="896"/>
      <c r="G88" s="134"/>
      <c r="H88" s="900"/>
      <c r="I88" s="898"/>
      <c r="J88" s="886"/>
      <c r="K88" s="886"/>
      <c r="L88" s="115"/>
    </row>
    <row r="89" spans="2:12" ht="18.75" customHeight="1">
      <c r="B89" s="891"/>
      <c r="C89" s="891"/>
      <c r="D89" s="899"/>
      <c r="E89" s="889"/>
      <c r="F89" s="895"/>
      <c r="G89" s="678"/>
      <c r="H89" s="899"/>
      <c r="I89" s="897" t="str">
        <f t="shared" ref="I89" si="35">IF(H89="","",(IF(H89="往復",(G90*2*D89),G90*D89)))</f>
        <v/>
      </c>
      <c r="J89" s="885"/>
      <c r="K89" s="885"/>
      <c r="L89" s="115"/>
    </row>
    <row r="90" spans="2:12" ht="18.75" customHeight="1">
      <c r="B90" s="892"/>
      <c r="C90" s="892"/>
      <c r="D90" s="900"/>
      <c r="E90" s="890"/>
      <c r="F90" s="896"/>
      <c r="G90" s="134"/>
      <c r="H90" s="900"/>
      <c r="I90" s="898"/>
      <c r="J90" s="886"/>
      <c r="K90" s="886"/>
      <c r="L90" s="115"/>
    </row>
    <row r="91" spans="2:12" ht="18.75" customHeight="1">
      <c r="B91" s="891"/>
      <c r="C91" s="891"/>
      <c r="D91" s="899"/>
      <c r="E91" s="889"/>
      <c r="F91" s="895"/>
      <c r="G91" s="678"/>
      <c r="H91" s="899"/>
      <c r="I91" s="897" t="str">
        <f t="shared" ref="I91" si="36">IF(H91="","",(IF(H91="往復",(G92*2*D91),G92*D91)))</f>
        <v/>
      </c>
      <c r="J91" s="885"/>
      <c r="K91" s="885"/>
      <c r="L91" s="115"/>
    </row>
    <row r="92" spans="2:12" ht="18.75" customHeight="1">
      <c r="B92" s="892"/>
      <c r="C92" s="892"/>
      <c r="D92" s="900"/>
      <c r="E92" s="890"/>
      <c r="F92" s="896"/>
      <c r="G92" s="134"/>
      <c r="H92" s="900"/>
      <c r="I92" s="898"/>
      <c r="J92" s="886"/>
      <c r="K92" s="886"/>
      <c r="L92" s="115"/>
    </row>
    <row r="93" spans="2:12" ht="18.75" customHeight="1">
      <c r="B93" s="891"/>
      <c r="C93" s="891"/>
      <c r="D93" s="899"/>
      <c r="E93" s="889"/>
      <c r="F93" s="895"/>
      <c r="G93" s="678"/>
      <c r="H93" s="899"/>
      <c r="I93" s="897" t="str">
        <f t="shared" ref="I93" si="37">IF(H93="","",(IF(H93="往復",(G94*2*D93),G94*D93)))</f>
        <v/>
      </c>
      <c r="J93" s="885"/>
      <c r="K93" s="885"/>
      <c r="L93" s="115"/>
    </row>
    <row r="94" spans="2:12" ht="18.75" customHeight="1">
      <c r="B94" s="892"/>
      <c r="C94" s="892"/>
      <c r="D94" s="900"/>
      <c r="E94" s="890"/>
      <c r="F94" s="896"/>
      <c r="G94" s="134"/>
      <c r="H94" s="900"/>
      <c r="I94" s="898"/>
      <c r="J94" s="886"/>
      <c r="K94" s="886"/>
      <c r="L94" s="115"/>
    </row>
    <row r="95" spans="2:12" ht="18.75" customHeight="1">
      <c r="B95" s="891"/>
      <c r="C95" s="891"/>
      <c r="D95" s="899"/>
      <c r="E95" s="889"/>
      <c r="F95" s="895"/>
      <c r="G95" s="678"/>
      <c r="H95" s="899"/>
      <c r="I95" s="897" t="str">
        <f t="shared" ref="I95" si="38">IF(H95="","",(IF(H95="往復",(G96*2*D95),G96*D95)))</f>
        <v/>
      </c>
      <c r="J95" s="885"/>
      <c r="K95" s="885"/>
      <c r="L95" s="115"/>
    </row>
    <row r="96" spans="2:12" ht="18.75" customHeight="1">
      <c r="B96" s="892"/>
      <c r="C96" s="892"/>
      <c r="D96" s="900"/>
      <c r="E96" s="890"/>
      <c r="F96" s="896"/>
      <c r="G96" s="134"/>
      <c r="H96" s="900"/>
      <c r="I96" s="898"/>
      <c r="J96" s="886"/>
      <c r="K96" s="886"/>
      <c r="L96" s="115"/>
    </row>
    <row r="97" spans="2:12" ht="18.75" customHeight="1">
      <c r="B97" s="891"/>
      <c r="C97" s="891"/>
      <c r="D97" s="899"/>
      <c r="E97" s="889"/>
      <c r="F97" s="895"/>
      <c r="G97" s="678"/>
      <c r="H97" s="899"/>
      <c r="I97" s="897" t="str">
        <f t="shared" ref="I97" si="39">IF(H97="","",(IF(H97="往復",(G98*2*D97),G98*D97)))</f>
        <v/>
      </c>
      <c r="J97" s="885"/>
      <c r="K97" s="885"/>
      <c r="L97" s="115"/>
    </row>
    <row r="98" spans="2:12" ht="18.75" customHeight="1">
      <c r="B98" s="892"/>
      <c r="C98" s="892"/>
      <c r="D98" s="900"/>
      <c r="E98" s="890"/>
      <c r="F98" s="896"/>
      <c r="G98" s="134"/>
      <c r="H98" s="900"/>
      <c r="I98" s="898"/>
      <c r="J98" s="886"/>
      <c r="K98" s="886"/>
      <c r="L98" s="115"/>
    </row>
    <row r="99" spans="2:12" ht="18.75" customHeight="1">
      <c r="B99" s="891"/>
      <c r="C99" s="891"/>
      <c r="D99" s="899"/>
      <c r="E99" s="889"/>
      <c r="F99" s="895"/>
      <c r="G99" s="678"/>
      <c r="H99" s="899"/>
      <c r="I99" s="897" t="str">
        <f t="shared" ref="I99" si="40">IF(H99="","",(IF(H99="往復",(G100*2*D99),G100*D99)))</f>
        <v/>
      </c>
      <c r="J99" s="885"/>
      <c r="K99" s="885"/>
      <c r="L99" s="115"/>
    </row>
    <row r="100" spans="2:12" ht="18.75" customHeight="1">
      <c r="B100" s="892"/>
      <c r="C100" s="892"/>
      <c r="D100" s="900"/>
      <c r="E100" s="890"/>
      <c r="F100" s="896"/>
      <c r="G100" s="134"/>
      <c r="H100" s="900"/>
      <c r="I100" s="898"/>
      <c r="J100" s="886"/>
      <c r="K100" s="886"/>
      <c r="L100" s="115"/>
    </row>
    <row r="101" spans="2:12" ht="18.75" customHeight="1">
      <c r="B101" s="891"/>
      <c r="C101" s="891"/>
      <c r="D101" s="899"/>
      <c r="E101" s="889"/>
      <c r="F101" s="895"/>
      <c r="G101" s="678"/>
      <c r="H101" s="899"/>
      <c r="I101" s="897" t="str">
        <f t="shared" ref="I101" si="41">IF(H101="","",(IF(H101="往復",(G102*2*D101),G102*D101)))</f>
        <v/>
      </c>
      <c r="J101" s="885"/>
      <c r="K101" s="885"/>
      <c r="L101" s="115"/>
    </row>
    <row r="102" spans="2:12" ht="18.75" customHeight="1">
      <c r="B102" s="892"/>
      <c r="C102" s="892"/>
      <c r="D102" s="900"/>
      <c r="E102" s="890"/>
      <c r="F102" s="896"/>
      <c r="G102" s="134"/>
      <c r="H102" s="900"/>
      <c r="I102" s="898"/>
      <c r="J102" s="886"/>
      <c r="K102" s="886"/>
      <c r="L102" s="115"/>
    </row>
    <row r="103" spans="2:12" ht="18.75" customHeight="1">
      <c r="B103" s="891"/>
      <c r="C103" s="891"/>
      <c r="D103" s="899"/>
      <c r="E103" s="889"/>
      <c r="F103" s="895"/>
      <c r="G103" s="678"/>
      <c r="H103" s="899"/>
      <c r="I103" s="897" t="str">
        <f t="shared" ref="I103" si="42">IF(H103="","",(IF(H103="往復",(G104*2*D103),G104*D103)))</f>
        <v/>
      </c>
      <c r="J103" s="885"/>
      <c r="K103" s="885"/>
      <c r="L103" s="115"/>
    </row>
    <row r="104" spans="2:12" ht="18.75" customHeight="1">
      <c r="B104" s="892"/>
      <c r="C104" s="892"/>
      <c r="D104" s="900"/>
      <c r="E104" s="890"/>
      <c r="F104" s="896"/>
      <c r="G104" s="134"/>
      <c r="H104" s="900"/>
      <c r="I104" s="898"/>
      <c r="J104" s="886"/>
      <c r="K104" s="886"/>
      <c r="L104" s="115"/>
    </row>
    <row r="105" spans="2:12" ht="18.75" customHeight="1">
      <c r="B105" s="891"/>
      <c r="C105" s="891"/>
      <c r="D105" s="899"/>
      <c r="E105" s="889"/>
      <c r="F105" s="895"/>
      <c r="G105" s="678"/>
      <c r="H105" s="899"/>
      <c r="I105" s="897" t="str">
        <f t="shared" ref="I105" si="43">IF(H105="","",(IF(H105="往復",(G106*2*D105),G106*D105)))</f>
        <v/>
      </c>
      <c r="J105" s="885"/>
      <c r="K105" s="885"/>
      <c r="L105" s="115"/>
    </row>
    <row r="106" spans="2:12" ht="18.75" customHeight="1">
      <c r="B106" s="892"/>
      <c r="C106" s="892"/>
      <c r="D106" s="900"/>
      <c r="E106" s="890"/>
      <c r="F106" s="896"/>
      <c r="G106" s="134"/>
      <c r="H106" s="900"/>
      <c r="I106" s="898"/>
      <c r="J106" s="886"/>
      <c r="K106" s="886"/>
      <c r="L106" s="115"/>
    </row>
    <row r="107" spans="2:12" ht="18.75" customHeight="1">
      <c r="B107" s="891"/>
      <c r="C107" s="891"/>
      <c r="D107" s="899"/>
      <c r="E107" s="889"/>
      <c r="F107" s="895"/>
      <c r="G107" s="678"/>
      <c r="H107" s="899"/>
      <c r="I107" s="897" t="str">
        <f t="shared" ref="I107" si="44">IF(H107="","",(IF(H107="往復",(G108*2*D107),G108*D107)))</f>
        <v/>
      </c>
      <c r="J107" s="885"/>
      <c r="K107" s="885"/>
      <c r="L107" s="115"/>
    </row>
    <row r="108" spans="2:12" ht="18.75" customHeight="1">
      <c r="B108" s="892"/>
      <c r="C108" s="892"/>
      <c r="D108" s="900"/>
      <c r="E108" s="890"/>
      <c r="F108" s="896"/>
      <c r="G108" s="134"/>
      <c r="H108" s="900"/>
      <c r="I108" s="898"/>
      <c r="J108" s="886"/>
      <c r="K108" s="886"/>
      <c r="L108" s="115"/>
    </row>
    <row r="109" spans="2:12" ht="18.75" customHeight="1">
      <c r="B109" s="891"/>
      <c r="C109" s="891"/>
      <c r="D109" s="899"/>
      <c r="E109" s="889"/>
      <c r="F109" s="895"/>
      <c r="G109" s="678"/>
      <c r="H109" s="899"/>
      <c r="I109" s="897" t="str">
        <f t="shared" ref="I109" si="45">IF(H109="","",(IF(H109="往復",(G110*2*D109),G110*D109)))</f>
        <v/>
      </c>
      <c r="J109" s="885"/>
      <c r="K109" s="885"/>
      <c r="L109" s="115"/>
    </row>
    <row r="110" spans="2:12" ht="18.75" customHeight="1">
      <c r="B110" s="892"/>
      <c r="C110" s="892"/>
      <c r="D110" s="900"/>
      <c r="E110" s="890"/>
      <c r="F110" s="896"/>
      <c r="G110" s="134"/>
      <c r="H110" s="900"/>
      <c r="I110" s="898"/>
      <c r="J110" s="886"/>
      <c r="K110" s="886"/>
      <c r="L110" s="115"/>
    </row>
    <row r="111" spans="2:12" ht="18.75" customHeight="1">
      <c r="B111" s="891"/>
      <c r="C111" s="891"/>
      <c r="D111" s="899"/>
      <c r="E111" s="889"/>
      <c r="F111" s="895"/>
      <c r="G111" s="678"/>
      <c r="H111" s="899"/>
      <c r="I111" s="897" t="str">
        <f t="shared" ref="I111" si="46">IF(H111="","",(IF(H111="往復",(G112*2*D111),G112*D111)))</f>
        <v/>
      </c>
      <c r="J111" s="885"/>
      <c r="K111" s="885"/>
      <c r="L111" s="115"/>
    </row>
    <row r="112" spans="2:12" ht="18.75" customHeight="1">
      <c r="B112" s="892"/>
      <c r="C112" s="892"/>
      <c r="D112" s="900"/>
      <c r="E112" s="890"/>
      <c r="F112" s="896"/>
      <c r="G112" s="134"/>
      <c r="H112" s="900"/>
      <c r="I112" s="898"/>
      <c r="J112" s="886"/>
      <c r="K112" s="886"/>
      <c r="L112" s="115"/>
    </row>
    <row r="113" spans="2:12" ht="18.75" customHeight="1">
      <c r="B113" s="891"/>
      <c r="C113" s="891"/>
      <c r="D113" s="899"/>
      <c r="E113" s="889"/>
      <c r="F113" s="895"/>
      <c r="G113" s="678"/>
      <c r="H113" s="899"/>
      <c r="I113" s="897" t="str">
        <f t="shared" ref="I113" si="47">IF(H113="","",(IF(H113="往復",(G114*2*D113),G114*D113)))</f>
        <v/>
      </c>
      <c r="J113" s="885"/>
      <c r="K113" s="885"/>
      <c r="L113" s="115"/>
    </row>
    <row r="114" spans="2:12" ht="18.75" customHeight="1">
      <c r="B114" s="892"/>
      <c r="C114" s="892"/>
      <c r="D114" s="900"/>
      <c r="E114" s="890"/>
      <c r="F114" s="896"/>
      <c r="G114" s="134"/>
      <c r="H114" s="900"/>
      <c r="I114" s="898"/>
      <c r="J114" s="886"/>
      <c r="K114" s="886"/>
      <c r="L114" s="115"/>
    </row>
    <row r="115" spans="2:12" ht="18.75" customHeight="1">
      <c r="B115" s="891"/>
      <c r="C115" s="891"/>
      <c r="D115" s="899"/>
      <c r="E115" s="889"/>
      <c r="F115" s="895"/>
      <c r="G115" s="678"/>
      <c r="H115" s="899"/>
      <c r="I115" s="897" t="str">
        <f t="shared" ref="I115" si="48">IF(H115="","",(IF(H115="往復",(G116*2*D115),G116*D115)))</f>
        <v/>
      </c>
      <c r="J115" s="885"/>
      <c r="K115" s="885"/>
      <c r="L115" s="115"/>
    </row>
    <row r="116" spans="2:12" ht="18.75" customHeight="1">
      <c r="B116" s="892"/>
      <c r="C116" s="892"/>
      <c r="D116" s="900"/>
      <c r="E116" s="890"/>
      <c r="F116" s="896"/>
      <c r="G116" s="134"/>
      <c r="H116" s="900"/>
      <c r="I116" s="898"/>
      <c r="J116" s="886"/>
      <c r="K116" s="886"/>
      <c r="L116" s="115"/>
    </row>
    <row r="117" spans="2:12" ht="18.75" customHeight="1">
      <c r="B117" s="891"/>
      <c r="C117" s="891"/>
      <c r="D117" s="899"/>
      <c r="E117" s="889"/>
      <c r="F117" s="895"/>
      <c r="G117" s="678"/>
      <c r="H117" s="899"/>
      <c r="I117" s="897" t="str">
        <f t="shared" ref="I117" si="49">IF(H117="","",(IF(H117="往復",(G118*2*D117),G118*D117)))</f>
        <v/>
      </c>
      <c r="J117" s="885"/>
      <c r="K117" s="885"/>
      <c r="L117" s="115"/>
    </row>
    <row r="118" spans="2:12" ht="18.75" customHeight="1">
      <c r="B118" s="892"/>
      <c r="C118" s="892"/>
      <c r="D118" s="900"/>
      <c r="E118" s="890"/>
      <c r="F118" s="896"/>
      <c r="G118" s="134"/>
      <c r="H118" s="900"/>
      <c r="I118" s="898"/>
      <c r="J118" s="886"/>
      <c r="K118" s="886"/>
      <c r="L118" s="115"/>
    </row>
    <row r="119" spans="2:12" ht="18.75" customHeight="1">
      <c r="B119" s="891"/>
      <c r="C119" s="891"/>
      <c r="D119" s="899"/>
      <c r="E119" s="889"/>
      <c r="F119" s="895"/>
      <c r="G119" s="678"/>
      <c r="H119" s="899"/>
      <c r="I119" s="897" t="str">
        <f t="shared" ref="I119" si="50">IF(H119="","",(IF(H119="往復",(G120*2*D119),G120*D119)))</f>
        <v/>
      </c>
      <c r="J119" s="885"/>
      <c r="K119" s="885"/>
      <c r="L119" s="115"/>
    </row>
    <row r="120" spans="2:12" ht="18.75" customHeight="1">
      <c r="B120" s="892"/>
      <c r="C120" s="892"/>
      <c r="D120" s="900"/>
      <c r="E120" s="890"/>
      <c r="F120" s="896"/>
      <c r="G120" s="134"/>
      <c r="H120" s="900"/>
      <c r="I120" s="898"/>
      <c r="J120" s="886"/>
      <c r="K120" s="886"/>
      <c r="L120" s="115"/>
    </row>
    <row r="121" spans="2:12" ht="18.75" customHeight="1">
      <c r="B121" s="891"/>
      <c r="C121" s="891"/>
      <c r="D121" s="899"/>
      <c r="E121" s="889"/>
      <c r="F121" s="895"/>
      <c r="G121" s="677"/>
      <c r="H121" s="899"/>
      <c r="I121" s="897" t="str">
        <f>IF(H121="","",(IF(H121="往復",(G122*2*D121),G122*D121)))</f>
        <v/>
      </c>
      <c r="J121" s="885"/>
      <c r="K121" s="885"/>
      <c r="L121" s="115"/>
    </row>
    <row r="122" spans="2:12" ht="18.75" customHeight="1">
      <c r="B122" s="892"/>
      <c r="C122" s="892"/>
      <c r="D122" s="900"/>
      <c r="E122" s="890"/>
      <c r="F122" s="896"/>
      <c r="G122" s="134"/>
      <c r="H122" s="900"/>
      <c r="I122" s="898"/>
      <c r="J122" s="886"/>
      <c r="K122" s="886"/>
      <c r="L122" s="115"/>
    </row>
    <row r="123" spans="2:12" ht="24" customHeight="1">
      <c r="C123" s="135"/>
      <c r="D123" s="135"/>
      <c r="E123" s="135"/>
      <c r="F123" s="135"/>
      <c r="G123" s="135"/>
      <c r="H123" s="136" t="s">
        <v>320</v>
      </c>
      <c r="I123" s="262">
        <f>SUM(I67:I122)</f>
        <v>0</v>
      </c>
      <c r="J123" s="137"/>
      <c r="K123" s="137"/>
      <c r="L123" s="115"/>
    </row>
    <row r="124" spans="2:12" ht="24" customHeight="1">
      <c r="C124" s="135"/>
      <c r="D124" s="135"/>
      <c r="E124" s="135"/>
      <c r="F124" s="135"/>
      <c r="G124" s="135"/>
      <c r="H124" s="136" t="s">
        <v>321</v>
      </c>
      <c r="I124" s="262">
        <f>SUM(I67:I122)/1.1</f>
        <v>0</v>
      </c>
      <c r="J124" s="137"/>
      <c r="K124" s="137"/>
      <c r="L124" s="115"/>
    </row>
    <row r="125" spans="2:12" ht="19.5" customHeight="1">
      <c r="B125" s="121" t="s">
        <v>326</v>
      </c>
      <c r="I125" s="130"/>
      <c r="J125" s="108"/>
      <c r="K125" s="108" t="s">
        <v>224</v>
      </c>
      <c r="L125" s="130"/>
    </row>
    <row r="126" spans="2:12" ht="19.5" customHeight="1">
      <c r="B126" s="901" t="s">
        <v>273</v>
      </c>
      <c r="C126" s="901"/>
      <c r="D126" s="908" t="s">
        <v>252</v>
      </c>
      <c r="E126" s="903" t="s">
        <v>327</v>
      </c>
      <c r="F126" s="903" t="s">
        <v>278</v>
      </c>
      <c r="G126" s="911" t="s">
        <v>328</v>
      </c>
      <c r="H126" s="912"/>
      <c r="I126" s="887" t="s">
        <v>307</v>
      </c>
      <c r="J126" s="887" t="s">
        <v>289</v>
      </c>
      <c r="K126" s="887" t="s">
        <v>289</v>
      </c>
      <c r="L126" s="131"/>
    </row>
    <row r="127" spans="2:12" ht="19.5" customHeight="1">
      <c r="B127" s="902"/>
      <c r="C127" s="902"/>
      <c r="D127" s="902"/>
      <c r="E127" s="903"/>
      <c r="F127" s="903"/>
      <c r="G127" s="909" t="s">
        <v>329</v>
      </c>
      <c r="H127" s="910"/>
      <c r="I127" s="887"/>
      <c r="J127" s="887"/>
      <c r="K127" s="887"/>
      <c r="L127" s="131"/>
    </row>
    <row r="128" spans="2:12" ht="18.75" customHeight="1">
      <c r="B128" s="891"/>
      <c r="C128" s="891"/>
      <c r="D128" s="893"/>
      <c r="E128" s="895"/>
      <c r="F128" s="895"/>
      <c r="G128" s="881"/>
      <c r="H128" s="882"/>
      <c r="I128" s="897" t="str">
        <f>IF(G129="","",G129)</f>
        <v/>
      </c>
      <c r="J128" s="885"/>
      <c r="K128" s="885"/>
      <c r="L128" s="115"/>
    </row>
    <row r="129" spans="2:12" ht="18.75" customHeight="1">
      <c r="B129" s="892"/>
      <c r="C129" s="892"/>
      <c r="D129" s="894"/>
      <c r="E129" s="896"/>
      <c r="F129" s="896"/>
      <c r="G129" s="883"/>
      <c r="H129" s="884"/>
      <c r="I129" s="898" t="str">
        <f>IF(G129="","",(ROUND(IF(G129="税抜",F129*H129,(F129*H129)/1.08),0)))</f>
        <v/>
      </c>
      <c r="J129" s="886"/>
      <c r="K129" s="886"/>
      <c r="L129" s="115"/>
    </row>
    <row r="130" spans="2:12" ht="18.75" customHeight="1">
      <c r="B130" s="891"/>
      <c r="C130" s="891"/>
      <c r="D130" s="893"/>
      <c r="E130" s="895"/>
      <c r="F130" s="895"/>
      <c r="G130" s="881"/>
      <c r="H130" s="882"/>
      <c r="I130" s="897" t="str">
        <f t="shared" ref="I130" si="51">IF(G131="","",G131)</f>
        <v/>
      </c>
      <c r="J130" s="885"/>
      <c r="K130" s="885"/>
      <c r="L130" s="115"/>
    </row>
    <row r="131" spans="2:12" ht="18.75" customHeight="1">
      <c r="B131" s="892"/>
      <c r="C131" s="892"/>
      <c r="D131" s="894"/>
      <c r="E131" s="896"/>
      <c r="F131" s="896"/>
      <c r="G131" s="883"/>
      <c r="H131" s="884"/>
      <c r="I131" s="898" t="str">
        <f t="shared" ref="I131" si="52">IF(G131="","",(ROUND(IF(G131="税抜",F131*H131,(F131*H131)/1.08),0)))</f>
        <v/>
      </c>
      <c r="J131" s="886"/>
      <c r="K131" s="886"/>
      <c r="L131" s="115"/>
    </row>
    <row r="132" spans="2:12" ht="18.75" customHeight="1">
      <c r="B132" s="891"/>
      <c r="C132" s="891"/>
      <c r="D132" s="893"/>
      <c r="E132" s="895"/>
      <c r="F132" s="895"/>
      <c r="G132" s="881"/>
      <c r="H132" s="882"/>
      <c r="I132" s="897" t="str">
        <f t="shared" ref="I132" si="53">IF(G133="","",G133)</f>
        <v/>
      </c>
      <c r="J132" s="885"/>
      <c r="K132" s="885"/>
      <c r="L132" s="115"/>
    </row>
    <row r="133" spans="2:12" ht="18.75" customHeight="1">
      <c r="B133" s="892"/>
      <c r="C133" s="892"/>
      <c r="D133" s="894"/>
      <c r="E133" s="896"/>
      <c r="F133" s="896"/>
      <c r="G133" s="883"/>
      <c r="H133" s="884"/>
      <c r="I133" s="898" t="str">
        <f t="shared" ref="I133" si="54">IF(G133="","",(ROUND(IF(G133="税抜",F133*H133,(F133*H133)/1.08),0)))</f>
        <v/>
      </c>
      <c r="J133" s="886"/>
      <c r="K133" s="886"/>
      <c r="L133" s="115"/>
    </row>
    <row r="134" spans="2:12" ht="18.75" customHeight="1">
      <c r="B134" s="891"/>
      <c r="C134" s="891"/>
      <c r="D134" s="893"/>
      <c r="E134" s="895"/>
      <c r="F134" s="895"/>
      <c r="G134" s="881"/>
      <c r="H134" s="882"/>
      <c r="I134" s="897" t="str">
        <f t="shared" ref="I134" si="55">IF(G135="","",G135)</f>
        <v/>
      </c>
      <c r="J134" s="885"/>
      <c r="K134" s="885"/>
      <c r="L134" s="115"/>
    </row>
    <row r="135" spans="2:12" ht="18.75" customHeight="1">
      <c r="B135" s="892"/>
      <c r="C135" s="892"/>
      <c r="D135" s="894"/>
      <c r="E135" s="896"/>
      <c r="F135" s="896"/>
      <c r="G135" s="883"/>
      <c r="H135" s="884"/>
      <c r="I135" s="898" t="str">
        <f t="shared" ref="I135" si="56">IF(G135="","",(ROUND(IF(G135="税抜",F135*H135,(F135*H135)/1.08),0)))</f>
        <v/>
      </c>
      <c r="J135" s="886"/>
      <c r="K135" s="886"/>
      <c r="L135" s="115"/>
    </row>
    <row r="136" spans="2:12" ht="18.75" customHeight="1">
      <c r="B136" s="891"/>
      <c r="C136" s="891"/>
      <c r="D136" s="893"/>
      <c r="E136" s="895"/>
      <c r="F136" s="895"/>
      <c r="G136" s="881"/>
      <c r="H136" s="882"/>
      <c r="I136" s="897" t="str">
        <f t="shared" ref="I136" si="57">IF(G137="","",G137)</f>
        <v/>
      </c>
      <c r="J136" s="885"/>
      <c r="K136" s="885"/>
      <c r="L136" s="115"/>
    </row>
    <row r="137" spans="2:12" ht="18.75" customHeight="1">
      <c r="B137" s="892"/>
      <c r="C137" s="892"/>
      <c r="D137" s="894"/>
      <c r="E137" s="896"/>
      <c r="F137" s="896"/>
      <c r="G137" s="883"/>
      <c r="H137" s="884"/>
      <c r="I137" s="898" t="str">
        <f t="shared" ref="I137" si="58">IF(G137="","",(ROUND(IF(G137="税抜",F137*H137,(F137*H137)/1.08),0)))</f>
        <v/>
      </c>
      <c r="J137" s="886"/>
      <c r="K137" s="886"/>
      <c r="L137" s="115"/>
    </row>
    <row r="138" spans="2:12" ht="18.75" customHeight="1">
      <c r="B138" s="891"/>
      <c r="C138" s="891"/>
      <c r="D138" s="893"/>
      <c r="E138" s="895"/>
      <c r="F138" s="895"/>
      <c r="G138" s="881"/>
      <c r="H138" s="882"/>
      <c r="I138" s="897" t="str">
        <f t="shared" ref="I138" si="59">IF(G139="","",G139)</f>
        <v/>
      </c>
      <c r="J138" s="885"/>
      <c r="K138" s="885"/>
      <c r="L138" s="115"/>
    </row>
    <row r="139" spans="2:12" ht="18.75" customHeight="1">
      <c r="B139" s="892"/>
      <c r="C139" s="892"/>
      <c r="D139" s="894"/>
      <c r="E139" s="896"/>
      <c r="F139" s="896"/>
      <c r="G139" s="883"/>
      <c r="H139" s="884"/>
      <c r="I139" s="898" t="str">
        <f t="shared" ref="I139" si="60">IF(G139="","",(ROUND(IF(G139="税抜",F139*H139,(F139*H139)/1.08),0)))</f>
        <v/>
      </c>
      <c r="J139" s="886"/>
      <c r="K139" s="886"/>
      <c r="L139" s="115"/>
    </row>
    <row r="140" spans="2:12" ht="18.75" customHeight="1">
      <c r="B140" s="891"/>
      <c r="C140" s="891"/>
      <c r="D140" s="893"/>
      <c r="E140" s="895"/>
      <c r="F140" s="895"/>
      <c r="G140" s="881"/>
      <c r="H140" s="882"/>
      <c r="I140" s="897" t="str">
        <f t="shared" ref="I140" si="61">IF(G141="","",G141)</f>
        <v/>
      </c>
      <c r="J140" s="885"/>
      <c r="K140" s="885"/>
      <c r="L140" s="115"/>
    </row>
    <row r="141" spans="2:12" ht="18.75" customHeight="1">
      <c r="B141" s="892"/>
      <c r="C141" s="892"/>
      <c r="D141" s="894"/>
      <c r="E141" s="896"/>
      <c r="F141" s="896"/>
      <c r="G141" s="883"/>
      <c r="H141" s="884"/>
      <c r="I141" s="898" t="str">
        <f t="shared" ref="I141" si="62">IF(G141="","",(ROUND(IF(G141="税抜",F141*H141,(F141*H141)/1.08),0)))</f>
        <v/>
      </c>
      <c r="J141" s="886"/>
      <c r="K141" s="886"/>
      <c r="L141" s="115"/>
    </row>
    <row r="142" spans="2:12" ht="18.75" customHeight="1">
      <c r="B142" s="891"/>
      <c r="C142" s="891"/>
      <c r="D142" s="893"/>
      <c r="E142" s="895"/>
      <c r="F142" s="895"/>
      <c r="G142" s="881"/>
      <c r="H142" s="882"/>
      <c r="I142" s="897" t="str">
        <f t="shared" ref="I142" si="63">IF(G143="","",G143)</f>
        <v/>
      </c>
      <c r="J142" s="885"/>
      <c r="K142" s="885"/>
      <c r="L142" s="115"/>
    </row>
    <row r="143" spans="2:12" ht="18.75" customHeight="1">
      <c r="B143" s="892"/>
      <c r="C143" s="892"/>
      <c r="D143" s="894"/>
      <c r="E143" s="896"/>
      <c r="F143" s="896"/>
      <c r="G143" s="883"/>
      <c r="H143" s="884"/>
      <c r="I143" s="898" t="str">
        <f t="shared" ref="I143" si="64">IF(G143="","",(ROUND(IF(G143="税抜",F143*H143,(F143*H143)/1.08),0)))</f>
        <v/>
      </c>
      <c r="J143" s="886"/>
      <c r="K143" s="886"/>
      <c r="L143" s="115"/>
    </row>
    <row r="144" spans="2:12" ht="18.75" customHeight="1">
      <c r="B144" s="891"/>
      <c r="C144" s="891"/>
      <c r="D144" s="893"/>
      <c r="E144" s="895"/>
      <c r="F144" s="895"/>
      <c r="G144" s="881"/>
      <c r="H144" s="882"/>
      <c r="I144" s="897" t="str">
        <f t="shared" ref="I144" si="65">IF(G145="","",G145)</f>
        <v/>
      </c>
      <c r="J144" s="885"/>
      <c r="K144" s="885"/>
      <c r="L144" s="115"/>
    </row>
    <row r="145" spans="2:12" ht="18.75" customHeight="1">
      <c r="B145" s="892"/>
      <c r="C145" s="892"/>
      <c r="D145" s="894"/>
      <c r="E145" s="896"/>
      <c r="F145" s="896"/>
      <c r="G145" s="883"/>
      <c r="H145" s="884"/>
      <c r="I145" s="898" t="str">
        <f t="shared" ref="I145" si="66">IF(G145="","",(ROUND(IF(G145="税抜",F145*H145,(F145*H145)/1.08),0)))</f>
        <v/>
      </c>
      <c r="J145" s="886"/>
      <c r="K145" s="886"/>
      <c r="L145" s="115"/>
    </row>
    <row r="146" spans="2:12" ht="18.75" customHeight="1">
      <c r="B146" s="891"/>
      <c r="C146" s="891"/>
      <c r="D146" s="893"/>
      <c r="E146" s="895"/>
      <c r="F146" s="895"/>
      <c r="G146" s="881"/>
      <c r="H146" s="882"/>
      <c r="I146" s="897" t="str">
        <f t="shared" ref="I146" si="67">IF(G147="","",G147)</f>
        <v/>
      </c>
      <c r="J146" s="885"/>
      <c r="K146" s="885"/>
      <c r="L146" s="115"/>
    </row>
    <row r="147" spans="2:12" ht="18.75" customHeight="1">
      <c r="B147" s="892"/>
      <c r="C147" s="892"/>
      <c r="D147" s="894"/>
      <c r="E147" s="896"/>
      <c r="F147" s="896"/>
      <c r="G147" s="883"/>
      <c r="H147" s="884"/>
      <c r="I147" s="898" t="str">
        <f t="shared" ref="I147" si="68">IF(G147="","",(ROUND(IF(G147="税抜",F147*H147,(F147*H147)/1.08),0)))</f>
        <v/>
      </c>
      <c r="J147" s="886"/>
      <c r="K147" s="886"/>
      <c r="L147" s="115"/>
    </row>
    <row r="148" spans="2:12" ht="18.75" customHeight="1">
      <c r="B148" s="891"/>
      <c r="C148" s="891"/>
      <c r="D148" s="893"/>
      <c r="E148" s="895"/>
      <c r="F148" s="895"/>
      <c r="G148" s="881"/>
      <c r="H148" s="882"/>
      <c r="I148" s="897" t="str">
        <f t="shared" ref="I148" si="69">IF(G149="","",G149)</f>
        <v/>
      </c>
      <c r="J148" s="885"/>
      <c r="K148" s="885"/>
      <c r="L148" s="115"/>
    </row>
    <row r="149" spans="2:12" ht="18.75" customHeight="1">
      <c r="B149" s="892"/>
      <c r="C149" s="892"/>
      <c r="D149" s="894"/>
      <c r="E149" s="896"/>
      <c r="F149" s="896"/>
      <c r="G149" s="883"/>
      <c r="H149" s="884"/>
      <c r="I149" s="898" t="str">
        <f t="shared" ref="I149" si="70">IF(G149="","",(ROUND(IF(G149="税抜",F149*H149,(F149*H149)/1.08),0)))</f>
        <v/>
      </c>
      <c r="J149" s="886"/>
      <c r="K149" s="886"/>
      <c r="L149" s="115"/>
    </row>
    <row r="150" spans="2:12" ht="18.75" customHeight="1">
      <c r="B150" s="891"/>
      <c r="C150" s="891"/>
      <c r="D150" s="893"/>
      <c r="E150" s="895"/>
      <c r="F150" s="895"/>
      <c r="G150" s="881"/>
      <c r="H150" s="882"/>
      <c r="I150" s="897" t="str">
        <f t="shared" ref="I150" si="71">IF(G151="","",G151)</f>
        <v/>
      </c>
      <c r="J150" s="885"/>
      <c r="K150" s="885"/>
      <c r="L150" s="115"/>
    </row>
    <row r="151" spans="2:12" ht="18.75" customHeight="1">
      <c r="B151" s="892"/>
      <c r="C151" s="892"/>
      <c r="D151" s="894"/>
      <c r="E151" s="896"/>
      <c r="F151" s="896"/>
      <c r="G151" s="883"/>
      <c r="H151" s="884"/>
      <c r="I151" s="898" t="str">
        <f t="shared" ref="I151" si="72">IF(G151="","",(ROUND(IF(G151="税抜",F151*H151,(F151*H151)/1.08),0)))</f>
        <v/>
      </c>
      <c r="J151" s="886"/>
      <c r="K151" s="886"/>
      <c r="L151" s="115"/>
    </row>
    <row r="152" spans="2:12" ht="18.75" customHeight="1">
      <c r="B152" s="891"/>
      <c r="C152" s="891"/>
      <c r="D152" s="893"/>
      <c r="E152" s="895"/>
      <c r="F152" s="895"/>
      <c r="G152" s="881"/>
      <c r="H152" s="882"/>
      <c r="I152" s="897" t="str">
        <f t="shared" ref="I152" si="73">IF(G153="","",G153)</f>
        <v/>
      </c>
      <c r="J152" s="885"/>
      <c r="K152" s="885"/>
      <c r="L152" s="115"/>
    </row>
    <row r="153" spans="2:12" ht="18.75" customHeight="1">
      <c r="B153" s="892"/>
      <c r="C153" s="892"/>
      <c r="D153" s="894"/>
      <c r="E153" s="896"/>
      <c r="F153" s="896"/>
      <c r="G153" s="883"/>
      <c r="H153" s="884"/>
      <c r="I153" s="898" t="str">
        <f t="shared" ref="I153" si="74">IF(G153="","",(ROUND(IF(G153="税抜",F153*H153,(F153*H153)/1.08),0)))</f>
        <v/>
      </c>
      <c r="J153" s="886"/>
      <c r="K153" s="886"/>
      <c r="L153" s="115"/>
    </row>
    <row r="154" spans="2:12" ht="18.75" customHeight="1">
      <c r="B154" s="891"/>
      <c r="C154" s="891"/>
      <c r="D154" s="893"/>
      <c r="E154" s="895"/>
      <c r="F154" s="895"/>
      <c r="G154" s="881"/>
      <c r="H154" s="882"/>
      <c r="I154" s="897" t="str">
        <f t="shared" ref="I154" si="75">IF(G155="","",G155)</f>
        <v/>
      </c>
      <c r="J154" s="885"/>
      <c r="K154" s="885"/>
      <c r="L154" s="115"/>
    </row>
    <row r="155" spans="2:12" ht="18.75" customHeight="1">
      <c r="B155" s="892"/>
      <c r="C155" s="892"/>
      <c r="D155" s="894"/>
      <c r="E155" s="896"/>
      <c r="F155" s="896"/>
      <c r="G155" s="883"/>
      <c r="H155" s="884"/>
      <c r="I155" s="898" t="str">
        <f t="shared" ref="I155" si="76">IF(G155="","",(ROUND(IF(G155="税抜",F155*H155,(F155*H155)/1.08),0)))</f>
        <v/>
      </c>
      <c r="J155" s="886"/>
      <c r="K155" s="886"/>
      <c r="L155" s="115"/>
    </row>
    <row r="156" spans="2:12" ht="18.75" customHeight="1">
      <c r="B156" s="891"/>
      <c r="C156" s="891"/>
      <c r="D156" s="893"/>
      <c r="E156" s="895"/>
      <c r="F156" s="895"/>
      <c r="G156" s="881"/>
      <c r="H156" s="882"/>
      <c r="I156" s="897" t="str">
        <f t="shared" ref="I156" si="77">IF(G157="","",G157)</f>
        <v/>
      </c>
      <c r="J156" s="885"/>
      <c r="K156" s="885"/>
      <c r="L156" s="115"/>
    </row>
    <row r="157" spans="2:12" ht="18.75" customHeight="1">
      <c r="B157" s="892"/>
      <c r="C157" s="892"/>
      <c r="D157" s="894"/>
      <c r="E157" s="896"/>
      <c r="F157" s="896"/>
      <c r="G157" s="883"/>
      <c r="H157" s="884"/>
      <c r="I157" s="898" t="str">
        <f t="shared" ref="I157" si="78">IF(G157="","",(ROUND(IF(G157="税抜",F157*H157,(F157*H157)/1.08),0)))</f>
        <v/>
      </c>
      <c r="J157" s="886"/>
      <c r="K157" s="886"/>
      <c r="L157" s="115"/>
    </row>
    <row r="158" spans="2:12" ht="18.75" customHeight="1">
      <c r="B158" s="891"/>
      <c r="C158" s="891"/>
      <c r="D158" s="893"/>
      <c r="E158" s="895"/>
      <c r="F158" s="895"/>
      <c r="G158" s="881"/>
      <c r="H158" s="882"/>
      <c r="I158" s="897" t="str">
        <f t="shared" ref="I158" si="79">IF(G159="","",G159)</f>
        <v/>
      </c>
      <c r="J158" s="885"/>
      <c r="K158" s="885"/>
      <c r="L158" s="115"/>
    </row>
    <row r="159" spans="2:12" ht="18.75" customHeight="1">
      <c r="B159" s="892"/>
      <c r="C159" s="892"/>
      <c r="D159" s="894"/>
      <c r="E159" s="896"/>
      <c r="F159" s="896"/>
      <c r="G159" s="883"/>
      <c r="H159" s="884"/>
      <c r="I159" s="898" t="str">
        <f t="shared" ref="I159" si="80">IF(G159="","",(ROUND(IF(G159="税抜",F159*H159,(F159*H159)/1.08),0)))</f>
        <v/>
      </c>
      <c r="J159" s="886"/>
      <c r="K159" s="886"/>
      <c r="L159" s="115"/>
    </row>
    <row r="160" spans="2:12" ht="18.75" customHeight="1">
      <c r="B160" s="891"/>
      <c r="C160" s="891"/>
      <c r="D160" s="893"/>
      <c r="E160" s="895"/>
      <c r="F160" s="895"/>
      <c r="G160" s="881"/>
      <c r="H160" s="882"/>
      <c r="I160" s="897" t="str">
        <f t="shared" ref="I160" si="81">IF(G161="","",G161)</f>
        <v/>
      </c>
      <c r="J160" s="885"/>
      <c r="K160" s="885"/>
      <c r="L160" s="115"/>
    </row>
    <row r="161" spans="2:12" ht="18.75" customHeight="1">
      <c r="B161" s="892"/>
      <c r="C161" s="892"/>
      <c r="D161" s="894"/>
      <c r="E161" s="896"/>
      <c r="F161" s="896"/>
      <c r="G161" s="883"/>
      <c r="H161" s="884"/>
      <c r="I161" s="898" t="str">
        <f t="shared" ref="I161" si="82">IF(G161="","",(ROUND(IF(G161="税抜",F161*H161,(F161*H161)/1.08),0)))</f>
        <v/>
      </c>
      <c r="J161" s="886"/>
      <c r="K161" s="886"/>
      <c r="L161" s="115"/>
    </row>
    <row r="162" spans="2:12" ht="18.75" customHeight="1">
      <c r="B162" s="891"/>
      <c r="C162" s="891"/>
      <c r="D162" s="893"/>
      <c r="E162" s="895"/>
      <c r="F162" s="895"/>
      <c r="G162" s="881"/>
      <c r="H162" s="882"/>
      <c r="I162" s="897" t="str">
        <f t="shared" ref="I162" si="83">IF(G163="","",G163)</f>
        <v/>
      </c>
      <c r="J162" s="885"/>
      <c r="K162" s="885"/>
      <c r="L162" s="115"/>
    </row>
    <row r="163" spans="2:12" ht="18.75" customHeight="1">
      <c r="B163" s="892"/>
      <c r="C163" s="892"/>
      <c r="D163" s="894"/>
      <c r="E163" s="896"/>
      <c r="F163" s="896"/>
      <c r="G163" s="883"/>
      <c r="H163" s="884"/>
      <c r="I163" s="898" t="str">
        <f t="shared" ref="I163" si="84">IF(G163="","",(ROUND(IF(G163="税抜",F163*H163,(F163*H163)/1.08),0)))</f>
        <v/>
      </c>
      <c r="J163" s="886"/>
      <c r="K163" s="886"/>
      <c r="L163" s="115"/>
    </row>
    <row r="164" spans="2:12" ht="18.75" customHeight="1">
      <c r="B164" s="891"/>
      <c r="C164" s="891"/>
      <c r="D164" s="893"/>
      <c r="E164" s="895"/>
      <c r="F164" s="895"/>
      <c r="G164" s="881"/>
      <c r="H164" s="882"/>
      <c r="I164" s="897" t="str">
        <f t="shared" ref="I164" si="85">IF(G165="","",G165)</f>
        <v/>
      </c>
      <c r="J164" s="885"/>
      <c r="K164" s="885"/>
      <c r="L164" s="115"/>
    </row>
    <row r="165" spans="2:12" ht="18.75" customHeight="1">
      <c r="B165" s="892"/>
      <c r="C165" s="892"/>
      <c r="D165" s="894"/>
      <c r="E165" s="896"/>
      <c r="F165" s="896"/>
      <c r="G165" s="883"/>
      <c r="H165" s="884"/>
      <c r="I165" s="898" t="str">
        <f t="shared" ref="I165" si="86">IF(G165="","",(ROUND(IF(G165="税抜",F165*H165,(F165*H165)/1.08),0)))</f>
        <v/>
      </c>
      <c r="J165" s="886"/>
      <c r="K165" s="886"/>
      <c r="L165" s="115"/>
    </row>
    <row r="166" spans="2:12" ht="18.75" customHeight="1">
      <c r="B166" s="891"/>
      <c r="C166" s="891"/>
      <c r="D166" s="893"/>
      <c r="E166" s="895"/>
      <c r="F166" s="895"/>
      <c r="G166" s="881"/>
      <c r="H166" s="882"/>
      <c r="I166" s="897" t="str">
        <f t="shared" ref="I166" si="87">IF(G167="","",G167)</f>
        <v/>
      </c>
      <c r="J166" s="885"/>
      <c r="K166" s="885"/>
      <c r="L166" s="115"/>
    </row>
    <row r="167" spans="2:12" ht="18.75" customHeight="1">
      <c r="B167" s="892"/>
      <c r="C167" s="892"/>
      <c r="D167" s="894"/>
      <c r="E167" s="896"/>
      <c r="F167" s="896"/>
      <c r="G167" s="883"/>
      <c r="H167" s="884"/>
      <c r="I167" s="898" t="str">
        <f t="shared" ref="I167" si="88">IF(G167="","",(ROUND(IF(G167="税抜",F167*H167,(F167*H167)/1.08),0)))</f>
        <v/>
      </c>
      <c r="J167" s="886"/>
      <c r="K167" s="886"/>
      <c r="L167" s="115"/>
    </row>
    <row r="168" spans="2:12" ht="18.75" customHeight="1">
      <c r="B168" s="891"/>
      <c r="C168" s="891"/>
      <c r="D168" s="893"/>
      <c r="E168" s="895"/>
      <c r="F168" s="895"/>
      <c r="G168" s="881"/>
      <c r="H168" s="882"/>
      <c r="I168" s="897" t="str">
        <f t="shared" ref="I168" si="89">IF(G169="","",G169)</f>
        <v/>
      </c>
      <c r="J168" s="885"/>
      <c r="K168" s="885"/>
      <c r="L168" s="115"/>
    </row>
    <row r="169" spans="2:12" ht="18.75" customHeight="1">
      <c r="B169" s="892"/>
      <c r="C169" s="892"/>
      <c r="D169" s="894"/>
      <c r="E169" s="896"/>
      <c r="F169" s="896"/>
      <c r="G169" s="883"/>
      <c r="H169" s="884"/>
      <c r="I169" s="898" t="str">
        <f t="shared" ref="I169" si="90">IF(G169="","",(ROUND(IF(G169="税抜",F169*H169,(F169*H169)/1.08),0)))</f>
        <v/>
      </c>
      <c r="J169" s="886"/>
      <c r="K169" s="886"/>
      <c r="L169" s="115"/>
    </row>
    <row r="170" spans="2:12" ht="18.75" customHeight="1">
      <c r="B170" s="891"/>
      <c r="C170" s="891"/>
      <c r="D170" s="893"/>
      <c r="E170" s="895"/>
      <c r="F170" s="895"/>
      <c r="G170" s="881"/>
      <c r="H170" s="882"/>
      <c r="I170" s="897" t="str">
        <f t="shared" ref="I170" si="91">IF(G171="","",G171)</f>
        <v/>
      </c>
      <c r="J170" s="885"/>
      <c r="K170" s="885"/>
      <c r="L170" s="115"/>
    </row>
    <row r="171" spans="2:12" ht="18.75" customHeight="1">
      <c r="B171" s="892"/>
      <c r="C171" s="892"/>
      <c r="D171" s="894"/>
      <c r="E171" s="896"/>
      <c r="F171" s="896"/>
      <c r="G171" s="883"/>
      <c r="H171" s="884"/>
      <c r="I171" s="898" t="str">
        <f t="shared" ref="I171" si="92">IF(G171="","",(ROUND(IF(G171="税抜",F171*H171,(F171*H171)/1.08),0)))</f>
        <v/>
      </c>
      <c r="J171" s="886"/>
      <c r="K171" s="886"/>
      <c r="L171" s="115"/>
    </row>
    <row r="172" spans="2:12" ht="18.75" customHeight="1">
      <c r="B172" s="891"/>
      <c r="C172" s="891"/>
      <c r="D172" s="893"/>
      <c r="E172" s="895"/>
      <c r="F172" s="895"/>
      <c r="G172" s="881"/>
      <c r="H172" s="882"/>
      <c r="I172" s="897" t="str">
        <f t="shared" ref="I172" si="93">IF(G173="","",G173)</f>
        <v/>
      </c>
      <c r="J172" s="885"/>
      <c r="K172" s="885"/>
      <c r="L172" s="115"/>
    </row>
    <row r="173" spans="2:12" ht="18.75" customHeight="1">
      <c r="B173" s="892"/>
      <c r="C173" s="892"/>
      <c r="D173" s="894"/>
      <c r="E173" s="896"/>
      <c r="F173" s="896"/>
      <c r="G173" s="883"/>
      <c r="H173" s="884"/>
      <c r="I173" s="898" t="str">
        <f t="shared" ref="I173" si="94">IF(G173="","",(ROUND(IF(G173="税抜",F173*H173,(F173*H173)/1.08),0)))</f>
        <v/>
      </c>
      <c r="J173" s="886"/>
      <c r="K173" s="886"/>
      <c r="L173" s="115"/>
    </row>
    <row r="174" spans="2:12" ht="18.75" customHeight="1">
      <c r="B174" s="891"/>
      <c r="C174" s="891"/>
      <c r="D174" s="893"/>
      <c r="E174" s="895"/>
      <c r="F174" s="895"/>
      <c r="G174" s="881"/>
      <c r="H174" s="882"/>
      <c r="I174" s="897" t="str">
        <f t="shared" ref="I174" si="95">IF(G175="","",G175)</f>
        <v/>
      </c>
      <c r="J174" s="885"/>
      <c r="K174" s="885"/>
      <c r="L174" s="115"/>
    </row>
    <row r="175" spans="2:12" ht="18.75" customHeight="1">
      <c r="B175" s="892"/>
      <c r="C175" s="892"/>
      <c r="D175" s="894"/>
      <c r="E175" s="896"/>
      <c r="F175" s="896"/>
      <c r="G175" s="883"/>
      <c r="H175" s="884"/>
      <c r="I175" s="898" t="str">
        <f t="shared" ref="I175" si="96">IF(G175="","",(ROUND(IF(G175="税抜",F175*H175,(F175*H175)/1.08),0)))</f>
        <v/>
      </c>
      <c r="J175" s="886"/>
      <c r="K175" s="886"/>
      <c r="L175" s="115"/>
    </row>
    <row r="176" spans="2:12" ht="18.75" customHeight="1">
      <c r="B176" s="891"/>
      <c r="C176" s="891"/>
      <c r="D176" s="893"/>
      <c r="E176" s="895"/>
      <c r="F176" s="895"/>
      <c r="G176" s="881"/>
      <c r="H176" s="882"/>
      <c r="I176" s="897" t="str">
        <f t="shared" ref="I176" si="97">IF(G177="","",G177)</f>
        <v/>
      </c>
      <c r="J176" s="885"/>
      <c r="K176" s="885"/>
      <c r="L176" s="115"/>
    </row>
    <row r="177" spans="2:20" ht="18.75" customHeight="1">
      <c r="B177" s="892"/>
      <c r="C177" s="892"/>
      <c r="D177" s="894"/>
      <c r="E177" s="896"/>
      <c r="F177" s="896"/>
      <c r="G177" s="883"/>
      <c r="H177" s="884"/>
      <c r="I177" s="898" t="str">
        <f t="shared" ref="I177" si="98">IF(G177="","",(ROUND(IF(G177="税抜",F177*H177,(F177*H177)/1.08),0)))</f>
        <v/>
      </c>
      <c r="J177" s="886"/>
      <c r="K177" s="886"/>
      <c r="L177" s="115"/>
    </row>
    <row r="178" spans="2:20" ht="18.75" customHeight="1">
      <c r="B178" s="891"/>
      <c r="C178" s="891"/>
      <c r="D178" s="893"/>
      <c r="E178" s="895"/>
      <c r="F178" s="895"/>
      <c r="G178" s="881"/>
      <c r="H178" s="882"/>
      <c r="I178" s="897" t="str">
        <f t="shared" ref="I178" si="99">IF(G179="","",G179)</f>
        <v/>
      </c>
      <c r="J178" s="885"/>
      <c r="K178" s="885"/>
      <c r="L178" s="115"/>
    </row>
    <row r="179" spans="2:20" ht="18.75" customHeight="1">
      <c r="B179" s="892"/>
      <c r="C179" s="892"/>
      <c r="D179" s="894"/>
      <c r="E179" s="896"/>
      <c r="F179" s="896"/>
      <c r="G179" s="883"/>
      <c r="H179" s="884"/>
      <c r="I179" s="898" t="str">
        <f t="shared" ref="I179" si="100">IF(G179="","",(ROUND(IF(G179="税抜",F179*H179,(F179*H179)/1.08),0)))</f>
        <v/>
      </c>
      <c r="J179" s="886"/>
      <c r="K179" s="886"/>
      <c r="L179" s="115"/>
    </row>
    <row r="180" spans="2:20" ht="18.75" customHeight="1">
      <c r="B180" s="891"/>
      <c r="C180" s="891"/>
      <c r="D180" s="893"/>
      <c r="E180" s="895"/>
      <c r="F180" s="895"/>
      <c r="G180" s="881"/>
      <c r="H180" s="882"/>
      <c r="I180" s="897" t="str">
        <f t="shared" ref="I180" si="101">IF(G181="","",G181)</f>
        <v/>
      </c>
      <c r="J180" s="885"/>
      <c r="K180" s="885"/>
      <c r="L180" s="115"/>
    </row>
    <row r="181" spans="2:20" ht="18.75" customHeight="1">
      <c r="B181" s="892"/>
      <c r="C181" s="892"/>
      <c r="D181" s="894"/>
      <c r="E181" s="896"/>
      <c r="F181" s="896"/>
      <c r="G181" s="883"/>
      <c r="H181" s="884"/>
      <c r="I181" s="898" t="str">
        <f t="shared" ref="I181" si="102">IF(G181="","",(ROUND(IF(G181="税抜",F181*H181,(F181*H181)/1.08),0)))</f>
        <v/>
      </c>
      <c r="J181" s="886"/>
      <c r="K181" s="886"/>
      <c r="L181" s="115"/>
    </row>
    <row r="182" spans="2:20" ht="18.75" customHeight="1">
      <c r="B182" s="891"/>
      <c r="C182" s="891"/>
      <c r="D182" s="893"/>
      <c r="E182" s="895"/>
      <c r="F182" s="895"/>
      <c r="G182" s="881"/>
      <c r="H182" s="882"/>
      <c r="I182" s="897" t="str">
        <f t="shared" ref="I182" si="103">IF(G183="","",G183)</f>
        <v/>
      </c>
      <c r="J182" s="885"/>
      <c r="K182" s="885"/>
      <c r="L182" s="115"/>
    </row>
    <row r="183" spans="2:20" ht="18.75" customHeight="1">
      <c r="B183" s="892"/>
      <c r="C183" s="892"/>
      <c r="D183" s="894"/>
      <c r="E183" s="896"/>
      <c r="F183" s="896"/>
      <c r="G183" s="883"/>
      <c r="H183" s="884"/>
      <c r="I183" s="898" t="str">
        <f t="shared" ref="I183" si="104">IF(G183="","",(ROUND(IF(G183="税抜",F183*H183,(F183*H183)/1.08),0)))</f>
        <v/>
      </c>
      <c r="J183" s="886"/>
      <c r="K183" s="886"/>
      <c r="L183" s="115"/>
    </row>
    <row r="184" spans="2:20" ht="24" customHeight="1">
      <c r="C184" s="135"/>
      <c r="D184" s="135"/>
      <c r="E184" s="135"/>
      <c r="F184" s="135"/>
      <c r="G184" s="135"/>
      <c r="H184" s="136" t="s">
        <v>320</v>
      </c>
      <c r="I184" s="262">
        <f>SUM(I128:I183)</f>
        <v>0</v>
      </c>
      <c r="J184" s="137"/>
      <c r="K184" s="137"/>
      <c r="L184" s="115"/>
    </row>
    <row r="185" spans="2:20" ht="24" customHeight="1">
      <c r="H185" s="136" t="s">
        <v>321</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4">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 type="list" allowBlank="1" showInputMessage="1" showErrorMessage="1" sqref="K1" xr:uid="{00000000-0002-0000-0700-000003000000}">
      <formula1>"見積書　別紙４,別紙４"</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O1" sqref="O1"/>
    </sheetView>
  </sheetViews>
  <sheetFormatPr defaultColWidth="9" defaultRowHeight="19.5" customHeight="1"/>
  <cols>
    <col min="1" max="1" width="63.875" style="145" customWidth="1"/>
    <col min="2" max="2" width="10.625" style="145" customWidth="1"/>
    <col min="3" max="3" width="7" style="145" customWidth="1"/>
    <col min="4" max="4" width="2.5" style="145" customWidth="1"/>
    <col min="5" max="5" width="7" style="145" customWidth="1"/>
    <col min="6" max="6" width="7.625" style="145" customWidth="1"/>
    <col min="7" max="7" width="19.25" style="145" customWidth="1"/>
    <col min="8" max="8" width="11" style="145" customWidth="1"/>
    <col min="9" max="9" width="19.125" style="145" customWidth="1"/>
    <col min="10" max="10" width="13.375" style="145" customWidth="1"/>
    <col min="11" max="11" width="13.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5" style="145" customWidth="1"/>
    <col min="24" max="24" width="13" style="145" customWidth="1"/>
    <col min="25" max="25" width="8.5" style="145" customWidth="1"/>
    <col min="26" max="26" width="12.75" style="145" customWidth="1"/>
    <col min="27" max="27" width="9" style="145" customWidth="1"/>
    <col min="28" max="16384" width="9" style="145"/>
  </cols>
  <sheetData>
    <row r="1" spans="2:14" s="121" customFormat="1" ht="18" customHeight="1">
      <c r="G1" s="122"/>
      <c r="J1" s="123"/>
      <c r="L1" s="125"/>
      <c r="M1" s="125" t="s">
        <v>330</v>
      </c>
      <c r="N1" s="126"/>
    </row>
    <row r="2" spans="2:14" s="121" customFormat="1" ht="18" customHeight="1">
      <c r="B2" s="2" t="s">
        <v>331</v>
      </c>
      <c r="C2" s="224"/>
      <c r="D2" s="224"/>
      <c r="E2" s="224"/>
      <c r="F2" s="224"/>
      <c r="G2" s="224"/>
      <c r="H2" s="224"/>
      <c r="K2" s="128"/>
      <c r="L2" s="128"/>
      <c r="M2" s="128"/>
      <c r="N2" s="128"/>
    </row>
    <row r="3" spans="2:14" s="121" customFormat="1" ht="18" customHeight="1">
      <c r="B3" s="43" t="s">
        <v>332</v>
      </c>
      <c r="K3" s="128"/>
      <c r="L3" s="108"/>
      <c r="M3" s="108"/>
      <c r="N3" s="128"/>
    </row>
    <row r="4" spans="2:14" s="121" customFormat="1" ht="18" customHeight="1">
      <c r="B4" s="463" t="s">
        <v>333</v>
      </c>
      <c r="C4" s="903" t="s">
        <v>334</v>
      </c>
      <c r="D4" s="903"/>
      <c r="E4" s="903"/>
      <c r="F4" s="903" t="s">
        <v>335</v>
      </c>
      <c r="G4" s="903"/>
      <c r="H4" s="463" t="s">
        <v>336</v>
      </c>
      <c r="I4" s="942" t="s">
        <v>337</v>
      </c>
      <c r="J4" s="943"/>
      <c r="K4" s="943"/>
      <c r="L4" s="944"/>
      <c r="M4" s="463" t="s">
        <v>243</v>
      </c>
      <c r="N4" s="127"/>
    </row>
    <row r="5" spans="2:14" s="121" customFormat="1" ht="78.75" customHeight="1">
      <c r="B5" s="506"/>
      <c r="C5" s="933"/>
      <c r="D5" s="933"/>
      <c r="E5" s="933"/>
      <c r="F5" s="934"/>
      <c r="G5" s="934"/>
      <c r="H5" s="140"/>
      <c r="I5" s="945"/>
      <c r="J5" s="946"/>
      <c r="K5" s="946"/>
      <c r="L5" s="947"/>
      <c r="M5" s="464"/>
      <c r="N5" s="141"/>
    </row>
    <row r="6" spans="2:14" s="121" customFormat="1" ht="78.75" customHeight="1">
      <c r="B6" s="506"/>
      <c r="C6" s="933"/>
      <c r="D6" s="933"/>
      <c r="E6" s="933"/>
      <c r="F6" s="934"/>
      <c r="G6" s="934"/>
      <c r="H6" s="140"/>
      <c r="I6" s="945"/>
      <c r="J6" s="946"/>
      <c r="K6" s="946"/>
      <c r="L6" s="947"/>
      <c r="M6" s="464"/>
      <c r="N6" s="141"/>
    </row>
    <row r="7" spans="2:14" s="121" customFormat="1" ht="18" customHeight="1">
      <c r="B7" s="43"/>
      <c r="K7" s="128"/>
      <c r="L7" s="128"/>
      <c r="M7" s="128"/>
      <c r="N7" s="128"/>
    </row>
    <row r="8" spans="2:14" s="121" customFormat="1" ht="18" customHeight="1">
      <c r="B8" s="43" t="s">
        <v>338</v>
      </c>
      <c r="F8" s="142"/>
      <c r="H8" s="143"/>
      <c r="K8" s="130"/>
      <c r="L8" s="108"/>
      <c r="M8" s="108" t="s">
        <v>224</v>
      </c>
      <c r="N8" s="128"/>
    </row>
    <row r="9" spans="2:14" s="127" customFormat="1" ht="18" customHeight="1">
      <c r="B9" s="463" t="s">
        <v>333</v>
      </c>
      <c r="C9" s="871" t="s">
        <v>339</v>
      </c>
      <c r="D9" s="875"/>
      <c r="E9" s="875"/>
      <c r="F9" s="875"/>
      <c r="G9" s="872"/>
      <c r="H9" s="948" t="s">
        <v>340</v>
      </c>
      <c r="I9" s="948"/>
      <c r="J9" s="903" t="s">
        <v>341</v>
      </c>
      <c r="K9" s="942"/>
      <c r="L9" s="473" t="s">
        <v>342</v>
      </c>
      <c r="M9" s="463" t="s">
        <v>243</v>
      </c>
    </row>
    <row r="10" spans="2:14" ht="18" customHeight="1">
      <c r="B10" s="506"/>
      <c r="C10" s="925"/>
      <c r="D10" s="926"/>
      <c r="E10" s="926"/>
      <c r="F10" s="926"/>
      <c r="G10" s="927"/>
      <c r="H10" s="938"/>
      <c r="I10" s="938"/>
      <c r="J10" s="937"/>
      <c r="K10" s="937"/>
      <c r="L10" s="510"/>
      <c r="M10" s="512"/>
      <c r="N10" s="144"/>
    </row>
    <row r="11" spans="2:14" ht="18" customHeight="1">
      <c r="B11" s="506"/>
      <c r="C11" s="925"/>
      <c r="D11" s="926"/>
      <c r="E11" s="926"/>
      <c r="F11" s="926"/>
      <c r="G11" s="927"/>
      <c r="H11" s="938"/>
      <c r="I11" s="938"/>
      <c r="J11" s="937"/>
      <c r="K11" s="937"/>
      <c r="L11" s="510"/>
      <c r="M11" s="512"/>
      <c r="N11" s="144"/>
    </row>
    <row r="12" spans="2:14" ht="18" customHeight="1">
      <c r="B12" s="506"/>
      <c r="C12" s="925"/>
      <c r="D12" s="926"/>
      <c r="E12" s="926"/>
      <c r="F12" s="926"/>
      <c r="G12" s="927"/>
      <c r="H12" s="938"/>
      <c r="I12" s="938"/>
      <c r="J12" s="937"/>
      <c r="K12" s="937"/>
      <c r="L12" s="510"/>
      <c r="M12" s="512"/>
      <c r="N12" s="144"/>
    </row>
    <row r="13" spans="2:14" ht="18" customHeight="1">
      <c r="B13" s="506"/>
      <c r="C13" s="925"/>
      <c r="D13" s="926"/>
      <c r="E13" s="926"/>
      <c r="F13" s="926"/>
      <c r="G13" s="927"/>
      <c r="H13" s="938"/>
      <c r="I13" s="938"/>
      <c r="J13" s="937"/>
      <c r="K13" s="937"/>
      <c r="L13" s="510"/>
      <c r="M13" s="512"/>
      <c r="N13" s="144"/>
    </row>
    <row r="14" spans="2:14" ht="18" customHeight="1">
      <c r="B14" s="506"/>
      <c r="C14" s="925"/>
      <c r="D14" s="926"/>
      <c r="E14" s="926"/>
      <c r="F14" s="926"/>
      <c r="G14" s="927"/>
      <c r="H14" s="938"/>
      <c r="I14" s="938"/>
      <c r="J14" s="937"/>
      <c r="K14" s="937"/>
      <c r="L14" s="510"/>
      <c r="M14" s="512"/>
      <c r="N14" s="144"/>
    </row>
    <row r="15" spans="2:14" ht="18" customHeight="1">
      <c r="B15" s="506"/>
      <c r="C15" s="925"/>
      <c r="D15" s="926"/>
      <c r="E15" s="926"/>
      <c r="F15" s="926"/>
      <c r="G15" s="927"/>
      <c r="H15" s="938"/>
      <c r="I15" s="938"/>
      <c r="J15" s="937"/>
      <c r="K15" s="937"/>
      <c r="L15" s="510"/>
      <c r="M15" s="512"/>
      <c r="N15" s="144"/>
    </row>
    <row r="16" spans="2:14" ht="24" customHeight="1">
      <c r="H16" s="941" t="s">
        <v>343</v>
      </c>
      <c r="I16" s="941"/>
      <c r="J16" s="919">
        <f>SUM(J10:K15)</f>
        <v>0</v>
      </c>
      <c r="K16" s="920"/>
      <c r="L16" s="147"/>
      <c r="M16" s="147"/>
      <c r="N16" s="147"/>
    </row>
    <row r="17" spans="2:14" ht="18" customHeight="1">
      <c r="F17" s="148"/>
      <c r="H17" s="147"/>
    </row>
    <row r="18" spans="2:14" ht="18" customHeight="1">
      <c r="B18" s="43" t="s">
        <v>344</v>
      </c>
      <c r="L18" s="108"/>
      <c r="M18" s="108" t="s">
        <v>224</v>
      </c>
      <c r="N18" s="128"/>
    </row>
    <row r="19" spans="2:14" s="148" customFormat="1" ht="18" customHeight="1">
      <c r="B19" s="499" t="s">
        <v>333</v>
      </c>
      <c r="C19" s="928" t="s">
        <v>345</v>
      </c>
      <c r="D19" s="928"/>
      <c r="E19" s="928"/>
      <c r="F19" s="928"/>
      <c r="G19" s="473" t="s">
        <v>346</v>
      </c>
      <c r="H19" s="473" t="s">
        <v>347</v>
      </c>
      <c r="I19" s="473" t="s">
        <v>348</v>
      </c>
      <c r="J19" s="473" t="s">
        <v>349</v>
      </c>
      <c r="K19" s="507" t="s">
        <v>350</v>
      </c>
      <c r="L19" s="473" t="s">
        <v>342</v>
      </c>
      <c r="M19" s="463" t="s">
        <v>243</v>
      </c>
    </row>
    <row r="20" spans="2:14" ht="18" customHeight="1">
      <c r="B20" s="490"/>
      <c r="C20" s="770"/>
      <c r="D20" s="770"/>
      <c r="E20" s="770"/>
      <c r="F20" s="770"/>
      <c r="G20" s="471" t="str">
        <f t="shared" ref="G20:G29" si="0">IF(C20="","",IF(C20=1,"1,500",IF(C20=2,"1,300",IF(C20=3,"1,100","850"))))</f>
        <v/>
      </c>
      <c r="H20" s="257"/>
      <c r="I20" s="471" t="str">
        <f t="shared" ref="I20:I29" si="1">IF(C20="","",IF(C20=1,"14,000",IF(C20=2,"12,400",IF(C20=3,"10,300",IF(C20=4,"8,200",)))))</f>
        <v/>
      </c>
      <c r="J20" s="257"/>
      <c r="K20" s="457" t="str">
        <f>IF(J20="","",(INT(IF(AND(G20="",I20=""),0,(SUM(G20*H20+I20*J20))))))</f>
        <v/>
      </c>
      <c r="L20" s="511"/>
      <c r="M20" s="511"/>
    </row>
    <row r="21" spans="2:14" ht="18" customHeight="1">
      <c r="B21" s="257"/>
      <c r="C21" s="770"/>
      <c r="D21" s="770"/>
      <c r="E21" s="770"/>
      <c r="F21" s="770"/>
      <c r="G21" s="471" t="str">
        <f t="shared" si="0"/>
        <v/>
      </c>
      <c r="H21" s="257"/>
      <c r="I21" s="471" t="str">
        <f t="shared" si="1"/>
        <v/>
      </c>
      <c r="J21" s="257"/>
      <c r="K21" s="457" t="str">
        <f t="shared" ref="K21:K29" si="2">IF(J21="","",(INT(IF(AND(G21="",I21=""),0,(SUM(G21*H21+I21*J21))))))</f>
        <v/>
      </c>
      <c r="L21" s="511"/>
      <c r="M21" s="511"/>
    </row>
    <row r="22" spans="2:14" ht="18" customHeight="1">
      <c r="B22" s="490"/>
      <c r="C22" s="770"/>
      <c r="D22" s="770"/>
      <c r="E22" s="770"/>
      <c r="F22" s="770"/>
      <c r="G22" s="471" t="str">
        <f t="shared" si="0"/>
        <v/>
      </c>
      <c r="H22" s="257"/>
      <c r="I22" s="471" t="str">
        <f t="shared" si="1"/>
        <v/>
      </c>
      <c r="J22" s="257"/>
      <c r="K22" s="457" t="str">
        <f t="shared" si="2"/>
        <v/>
      </c>
      <c r="L22" s="511"/>
      <c r="M22" s="511"/>
    </row>
    <row r="23" spans="2:14" ht="18" customHeight="1">
      <c r="B23" s="257"/>
      <c r="C23" s="770"/>
      <c r="D23" s="770"/>
      <c r="E23" s="770"/>
      <c r="F23" s="770"/>
      <c r="G23" s="471" t="str">
        <f t="shared" si="0"/>
        <v/>
      </c>
      <c r="H23" s="257"/>
      <c r="I23" s="471" t="str">
        <f t="shared" si="1"/>
        <v/>
      </c>
      <c r="J23" s="257"/>
      <c r="K23" s="457" t="str">
        <f t="shared" si="2"/>
        <v/>
      </c>
      <c r="L23" s="511"/>
      <c r="M23" s="511"/>
    </row>
    <row r="24" spans="2:14" ht="18" customHeight="1">
      <c r="B24" s="490"/>
      <c r="C24" s="770"/>
      <c r="D24" s="770"/>
      <c r="E24" s="770"/>
      <c r="F24" s="770"/>
      <c r="G24" s="471" t="str">
        <f t="shared" si="0"/>
        <v/>
      </c>
      <c r="H24" s="257"/>
      <c r="I24" s="471" t="str">
        <f t="shared" si="1"/>
        <v/>
      </c>
      <c r="J24" s="257"/>
      <c r="K24" s="457" t="str">
        <f t="shared" si="2"/>
        <v/>
      </c>
      <c r="L24" s="511"/>
      <c r="M24" s="511"/>
    </row>
    <row r="25" spans="2:14" ht="18" customHeight="1">
      <c r="B25" s="257"/>
      <c r="C25" s="770"/>
      <c r="D25" s="770"/>
      <c r="E25" s="770"/>
      <c r="F25" s="770"/>
      <c r="G25" s="471" t="str">
        <f t="shared" si="0"/>
        <v/>
      </c>
      <c r="H25" s="257"/>
      <c r="I25" s="471" t="str">
        <f t="shared" si="1"/>
        <v/>
      </c>
      <c r="J25" s="257"/>
      <c r="K25" s="457" t="str">
        <f t="shared" si="2"/>
        <v/>
      </c>
      <c r="L25" s="511"/>
      <c r="M25" s="511"/>
    </row>
    <row r="26" spans="2:14" ht="18" customHeight="1">
      <c r="B26" s="490"/>
      <c r="C26" s="770"/>
      <c r="D26" s="770"/>
      <c r="E26" s="770"/>
      <c r="F26" s="770"/>
      <c r="G26" s="471" t="str">
        <f t="shared" si="0"/>
        <v/>
      </c>
      <c r="H26" s="257"/>
      <c r="I26" s="471" t="str">
        <f t="shared" si="1"/>
        <v/>
      </c>
      <c r="J26" s="257"/>
      <c r="K26" s="457" t="str">
        <f t="shared" si="2"/>
        <v/>
      </c>
      <c r="L26" s="511"/>
      <c r="M26" s="511"/>
    </row>
    <row r="27" spans="2:14" ht="18" customHeight="1">
      <c r="B27" s="257"/>
      <c r="C27" s="770"/>
      <c r="D27" s="770"/>
      <c r="E27" s="770"/>
      <c r="F27" s="770"/>
      <c r="G27" s="471" t="str">
        <f t="shared" si="0"/>
        <v/>
      </c>
      <c r="H27" s="257"/>
      <c r="I27" s="471" t="str">
        <f t="shared" si="1"/>
        <v/>
      </c>
      <c r="J27" s="257"/>
      <c r="K27" s="457" t="str">
        <f t="shared" si="2"/>
        <v/>
      </c>
      <c r="L27" s="511"/>
      <c r="M27" s="511"/>
    </row>
    <row r="28" spans="2:14" ht="18" customHeight="1">
      <c r="B28" s="490"/>
      <c r="C28" s="770"/>
      <c r="D28" s="770"/>
      <c r="E28" s="770"/>
      <c r="F28" s="770"/>
      <c r="G28" s="471" t="str">
        <f t="shared" si="0"/>
        <v/>
      </c>
      <c r="H28" s="257"/>
      <c r="I28" s="471" t="str">
        <f t="shared" si="1"/>
        <v/>
      </c>
      <c r="J28" s="257"/>
      <c r="K28" s="457" t="str">
        <f t="shared" si="2"/>
        <v/>
      </c>
      <c r="L28" s="511"/>
      <c r="M28" s="511"/>
    </row>
    <row r="29" spans="2:14" ht="18" customHeight="1">
      <c r="B29" s="257"/>
      <c r="C29" s="770"/>
      <c r="D29" s="770"/>
      <c r="E29" s="770"/>
      <c r="F29" s="770"/>
      <c r="G29" s="471" t="str">
        <f t="shared" si="0"/>
        <v/>
      </c>
      <c r="H29" s="257"/>
      <c r="I29" s="471" t="str">
        <f t="shared" si="1"/>
        <v/>
      </c>
      <c r="J29" s="257"/>
      <c r="K29" s="457" t="str">
        <f t="shared" si="2"/>
        <v/>
      </c>
      <c r="L29" s="511"/>
      <c r="M29" s="511"/>
    </row>
    <row r="30" spans="2:14" ht="24" customHeight="1">
      <c r="I30" s="917" t="s">
        <v>351</v>
      </c>
      <c r="J30" s="918"/>
      <c r="K30" s="645">
        <f>SUM(K20:K29)</f>
        <v>0</v>
      </c>
      <c r="L30" s="147"/>
      <c r="M30" s="147"/>
      <c r="N30" s="147"/>
    </row>
    <row r="31" spans="2:14" ht="24" customHeight="1">
      <c r="I31" s="939" t="s">
        <v>352</v>
      </c>
      <c r="J31" s="940"/>
      <c r="K31" s="149">
        <f>SUM(K20:K29)/1.1</f>
        <v>0</v>
      </c>
      <c r="L31" s="147"/>
      <c r="M31" s="147"/>
      <c r="N31" s="147"/>
    </row>
    <row r="32" spans="2:14" ht="18" customHeight="1"/>
    <row r="33" spans="2:14" ht="18" customHeight="1">
      <c r="B33" s="43" t="s">
        <v>353</v>
      </c>
      <c r="L33" s="108"/>
      <c r="M33" s="108" t="s">
        <v>224</v>
      </c>
      <c r="N33" s="128"/>
    </row>
    <row r="34" spans="2:14" ht="18" customHeight="1">
      <c r="B34" s="901" t="s">
        <v>273</v>
      </c>
      <c r="C34" s="929" t="s">
        <v>333</v>
      </c>
      <c r="D34" s="929"/>
      <c r="E34" s="901" t="s">
        <v>278</v>
      </c>
      <c r="F34" s="901"/>
      <c r="G34" s="901"/>
      <c r="H34" s="954" t="s">
        <v>317</v>
      </c>
      <c r="I34" s="954"/>
      <c r="J34" s="901" t="s">
        <v>318</v>
      </c>
      <c r="K34" s="923" t="s">
        <v>350</v>
      </c>
      <c r="L34" s="901" t="s">
        <v>342</v>
      </c>
      <c r="M34" s="901" t="s">
        <v>243</v>
      </c>
      <c r="N34" s="131"/>
    </row>
    <row r="35" spans="2:14" ht="18" customHeight="1">
      <c r="B35" s="902"/>
      <c r="C35" s="930"/>
      <c r="D35" s="930"/>
      <c r="E35" s="902"/>
      <c r="F35" s="902"/>
      <c r="G35" s="902"/>
      <c r="H35" s="902" t="s">
        <v>319</v>
      </c>
      <c r="I35" s="902"/>
      <c r="J35" s="902"/>
      <c r="K35" s="924"/>
      <c r="L35" s="902"/>
      <c r="M35" s="902"/>
      <c r="N35" s="131"/>
    </row>
    <row r="36" spans="2:14" ht="18" customHeight="1">
      <c r="B36" s="935"/>
      <c r="C36" s="931"/>
      <c r="D36" s="931"/>
      <c r="E36" s="893"/>
      <c r="F36" s="893"/>
      <c r="G36" s="893"/>
      <c r="H36" s="922"/>
      <c r="I36" s="922"/>
      <c r="J36" s="899"/>
      <c r="K36" s="915" t="str">
        <f>IF(J36="","",INT(IF(J36="往復",(H37*2),H378)))</f>
        <v/>
      </c>
      <c r="L36" s="913"/>
      <c r="M36" s="913"/>
      <c r="N36" s="139"/>
    </row>
    <row r="37" spans="2:14" ht="18" customHeight="1">
      <c r="B37" s="936"/>
      <c r="C37" s="932"/>
      <c r="D37" s="932"/>
      <c r="E37" s="894"/>
      <c r="F37" s="894"/>
      <c r="G37" s="894"/>
      <c r="H37" s="921"/>
      <c r="I37" s="921"/>
      <c r="J37" s="900"/>
      <c r="K37" s="916"/>
      <c r="L37" s="914"/>
      <c r="M37" s="914"/>
      <c r="N37" s="139"/>
    </row>
    <row r="38" spans="2:14" ht="18" customHeight="1">
      <c r="B38" s="935"/>
      <c r="C38" s="931"/>
      <c r="D38" s="931"/>
      <c r="E38" s="893"/>
      <c r="F38" s="893"/>
      <c r="G38" s="893"/>
      <c r="H38" s="922"/>
      <c r="I38" s="922"/>
      <c r="J38" s="899"/>
      <c r="K38" s="915" t="str">
        <f t="shared" ref="K38" si="3">IF(J38="","",INT(IF(J38="往復",(H39*2),H380)))</f>
        <v/>
      </c>
      <c r="L38" s="913"/>
      <c r="M38" s="913"/>
      <c r="N38" s="139"/>
    </row>
    <row r="39" spans="2:14" ht="18" customHeight="1">
      <c r="B39" s="936"/>
      <c r="C39" s="932"/>
      <c r="D39" s="932"/>
      <c r="E39" s="894"/>
      <c r="F39" s="894"/>
      <c r="G39" s="894"/>
      <c r="H39" s="921"/>
      <c r="I39" s="921"/>
      <c r="J39" s="900"/>
      <c r="K39" s="916"/>
      <c r="L39" s="914"/>
      <c r="M39" s="914"/>
      <c r="N39" s="139"/>
    </row>
    <row r="40" spans="2:14" ht="18" customHeight="1">
      <c r="B40" s="935"/>
      <c r="C40" s="931"/>
      <c r="D40" s="931"/>
      <c r="E40" s="893"/>
      <c r="F40" s="893"/>
      <c r="G40" s="893"/>
      <c r="H40" s="922"/>
      <c r="I40" s="922"/>
      <c r="J40" s="899"/>
      <c r="K40" s="915" t="str">
        <f t="shared" ref="K40" si="4">IF(J40="","",INT(IF(J40="往復",(H41*2),H382)))</f>
        <v/>
      </c>
      <c r="L40" s="913"/>
      <c r="M40" s="913"/>
      <c r="N40" s="139"/>
    </row>
    <row r="41" spans="2:14" ht="18" customHeight="1">
      <c r="B41" s="936"/>
      <c r="C41" s="932"/>
      <c r="D41" s="932"/>
      <c r="E41" s="894"/>
      <c r="F41" s="894"/>
      <c r="G41" s="894"/>
      <c r="H41" s="921"/>
      <c r="I41" s="921"/>
      <c r="J41" s="900"/>
      <c r="K41" s="916"/>
      <c r="L41" s="914"/>
      <c r="M41" s="914"/>
    </row>
    <row r="42" spans="2:14" ht="18" customHeight="1">
      <c r="B42" s="935"/>
      <c r="C42" s="931"/>
      <c r="D42" s="931"/>
      <c r="E42" s="893"/>
      <c r="F42" s="893"/>
      <c r="G42" s="893"/>
      <c r="H42" s="922"/>
      <c r="I42" s="922"/>
      <c r="J42" s="899"/>
      <c r="K42" s="915" t="str">
        <f t="shared" ref="K42" si="5">IF(J42="","",INT(IF(J42="往復",(H43*2),H384)))</f>
        <v/>
      </c>
      <c r="L42" s="913"/>
      <c r="M42" s="913"/>
      <c r="N42" s="139"/>
    </row>
    <row r="43" spans="2:14" ht="18" customHeight="1">
      <c r="B43" s="936"/>
      <c r="C43" s="932"/>
      <c r="D43" s="932"/>
      <c r="E43" s="894"/>
      <c r="F43" s="894"/>
      <c r="G43" s="894"/>
      <c r="H43" s="921"/>
      <c r="I43" s="921"/>
      <c r="J43" s="900"/>
      <c r="K43" s="916"/>
      <c r="L43" s="914"/>
      <c r="M43" s="914"/>
    </row>
    <row r="44" spans="2:14" ht="18" customHeight="1">
      <c r="B44" s="935"/>
      <c r="C44" s="931"/>
      <c r="D44" s="931"/>
      <c r="E44" s="893"/>
      <c r="F44" s="893"/>
      <c r="G44" s="893"/>
      <c r="H44" s="922"/>
      <c r="I44" s="922"/>
      <c r="J44" s="899"/>
      <c r="K44" s="915" t="str">
        <f t="shared" ref="K44" si="6">IF(J44="","",INT(IF(J44="往復",(H45*2),H386)))</f>
        <v/>
      </c>
      <c r="L44" s="913"/>
      <c r="M44" s="913"/>
      <c r="N44" s="139"/>
    </row>
    <row r="45" spans="2:14" ht="18" customHeight="1">
      <c r="B45" s="936"/>
      <c r="C45" s="932"/>
      <c r="D45" s="932"/>
      <c r="E45" s="894"/>
      <c r="F45" s="894"/>
      <c r="G45" s="894"/>
      <c r="H45" s="921"/>
      <c r="I45" s="921"/>
      <c r="J45" s="900"/>
      <c r="K45" s="916"/>
      <c r="L45" s="914"/>
      <c r="M45" s="914"/>
    </row>
    <row r="46" spans="2:14" ht="18" customHeight="1">
      <c r="B46" s="935"/>
      <c r="C46" s="931"/>
      <c r="D46" s="931"/>
      <c r="E46" s="893"/>
      <c r="F46" s="893"/>
      <c r="G46" s="893"/>
      <c r="H46" s="922"/>
      <c r="I46" s="922"/>
      <c r="J46" s="899"/>
      <c r="K46" s="915" t="str">
        <f t="shared" ref="K46" si="7">IF(J46="","",INT(IF(J46="往復",(H47*2),H388)))</f>
        <v/>
      </c>
      <c r="L46" s="913"/>
      <c r="M46" s="913"/>
      <c r="N46" s="139"/>
    </row>
    <row r="47" spans="2:14" ht="18" customHeight="1">
      <c r="B47" s="936"/>
      <c r="C47" s="932"/>
      <c r="D47" s="932"/>
      <c r="E47" s="894"/>
      <c r="F47" s="894"/>
      <c r="G47" s="894"/>
      <c r="H47" s="921"/>
      <c r="I47" s="921"/>
      <c r="J47" s="900"/>
      <c r="K47" s="916"/>
      <c r="L47" s="914"/>
      <c r="M47" s="914"/>
    </row>
    <row r="48" spans="2:14" ht="18" customHeight="1">
      <c r="B48" s="935"/>
      <c r="C48" s="931"/>
      <c r="D48" s="931"/>
      <c r="E48" s="893"/>
      <c r="F48" s="893"/>
      <c r="G48" s="893"/>
      <c r="H48" s="922"/>
      <c r="I48" s="922"/>
      <c r="J48" s="899"/>
      <c r="K48" s="915" t="str">
        <f t="shared" ref="K48" si="8">IF(J48="","",INT(IF(J48="往復",(H49*2),H390)))</f>
        <v/>
      </c>
      <c r="L48" s="913"/>
      <c r="M48" s="913"/>
      <c r="N48" s="139"/>
    </row>
    <row r="49" spans="2:14" ht="18" customHeight="1">
      <c r="B49" s="936"/>
      <c r="C49" s="932"/>
      <c r="D49" s="932"/>
      <c r="E49" s="894"/>
      <c r="F49" s="894"/>
      <c r="G49" s="894"/>
      <c r="H49" s="921"/>
      <c r="I49" s="921"/>
      <c r="J49" s="900"/>
      <c r="K49" s="916"/>
      <c r="L49" s="914"/>
      <c r="M49" s="914"/>
    </row>
    <row r="50" spans="2:14" ht="18" customHeight="1">
      <c r="B50" s="935"/>
      <c r="C50" s="931"/>
      <c r="D50" s="931"/>
      <c r="E50" s="893"/>
      <c r="F50" s="893"/>
      <c r="G50" s="893"/>
      <c r="H50" s="922"/>
      <c r="I50" s="922"/>
      <c r="J50" s="899"/>
      <c r="K50" s="915" t="str">
        <f t="shared" ref="K50" si="9">IF(J50="","",INT(IF(J50="往復",(H51*2),H392)))</f>
        <v/>
      </c>
      <c r="L50" s="913"/>
      <c r="M50" s="913"/>
      <c r="N50" s="139"/>
    </row>
    <row r="51" spans="2:14" ht="18" customHeight="1">
      <c r="B51" s="936"/>
      <c r="C51" s="932"/>
      <c r="D51" s="932"/>
      <c r="E51" s="894"/>
      <c r="F51" s="894"/>
      <c r="G51" s="894"/>
      <c r="H51" s="921"/>
      <c r="I51" s="921"/>
      <c r="J51" s="900"/>
      <c r="K51" s="916"/>
      <c r="L51" s="914"/>
      <c r="M51" s="914"/>
      <c r="N51" s="139"/>
    </row>
    <row r="52" spans="2:14" ht="18" customHeight="1">
      <c r="B52" s="935"/>
      <c r="C52" s="931"/>
      <c r="D52" s="931"/>
      <c r="E52" s="893"/>
      <c r="F52" s="893"/>
      <c r="G52" s="893"/>
      <c r="H52" s="922"/>
      <c r="I52" s="922"/>
      <c r="J52" s="899"/>
      <c r="K52" s="915" t="str">
        <f t="shared" ref="K52" si="10">IF(J52="","",INT(IF(J52="往復",(H53*2),H394)))</f>
        <v/>
      </c>
      <c r="L52" s="913"/>
      <c r="M52" s="913"/>
      <c r="N52" s="139"/>
    </row>
    <row r="53" spans="2:14" ht="18" customHeight="1">
      <c r="B53" s="936"/>
      <c r="C53" s="932"/>
      <c r="D53" s="932"/>
      <c r="E53" s="894"/>
      <c r="F53" s="894"/>
      <c r="G53" s="894"/>
      <c r="H53" s="921"/>
      <c r="I53" s="921"/>
      <c r="J53" s="900"/>
      <c r="K53" s="916"/>
      <c r="L53" s="914"/>
      <c r="M53" s="914"/>
      <c r="N53" s="139"/>
    </row>
    <row r="54" spans="2:14" ht="18" customHeight="1">
      <c r="B54" s="935"/>
      <c r="C54" s="931"/>
      <c r="D54" s="931"/>
      <c r="E54" s="893"/>
      <c r="F54" s="893"/>
      <c r="G54" s="893"/>
      <c r="H54" s="922"/>
      <c r="I54" s="922"/>
      <c r="J54" s="899"/>
      <c r="K54" s="915" t="str">
        <f t="shared" ref="K54" si="11">IF(J54="","",INT(IF(J54="往復",(H55*2),H396)))</f>
        <v/>
      </c>
      <c r="L54" s="913"/>
      <c r="M54" s="913"/>
      <c r="N54" s="139"/>
    </row>
    <row r="55" spans="2:14" ht="18" customHeight="1">
      <c r="B55" s="936"/>
      <c r="C55" s="932"/>
      <c r="D55" s="932"/>
      <c r="E55" s="894"/>
      <c r="F55" s="894"/>
      <c r="G55" s="894"/>
      <c r="H55" s="921"/>
      <c r="I55" s="921"/>
      <c r="J55" s="900"/>
      <c r="K55" s="916"/>
      <c r="L55" s="914"/>
      <c r="M55" s="914"/>
      <c r="N55" s="139"/>
    </row>
    <row r="56" spans="2:14" ht="24" customHeight="1">
      <c r="B56" s="121"/>
      <c r="F56" s="135"/>
      <c r="I56" s="952" t="s">
        <v>354</v>
      </c>
      <c r="J56" s="953"/>
      <c r="K56" s="590">
        <f>SUM(K36:K55)</f>
        <v>0</v>
      </c>
      <c r="L56" s="150"/>
      <c r="M56" s="150"/>
      <c r="N56" s="150"/>
    </row>
    <row r="57" spans="2:14" ht="24" customHeight="1">
      <c r="B57" s="121"/>
      <c r="F57" s="135"/>
      <c r="I57" s="950" t="s">
        <v>355</v>
      </c>
      <c r="J57" s="951"/>
      <c r="K57" s="644">
        <f>SUM(K36:K55)/1.1</f>
        <v>0</v>
      </c>
      <c r="L57" s="150"/>
      <c r="M57" s="150"/>
      <c r="N57" s="150"/>
    </row>
    <row r="58" spans="2:14" ht="18" customHeight="1">
      <c r="I58" s="949"/>
      <c r="J58" s="949"/>
      <c r="K58" s="748"/>
    </row>
    <row r="59" spans="2:14" ht="24" customHeight="1">
      <c r="B59" s="43" t="s">
        <v>356</v>
      </c>
      <c r="I59" s="950" t="s">
        <v>357</v>
      </c>
      <c r="J59" s="951"/>
      <c r="K59" s="644">
        <f>SUM(K73,K88,K103)</f>
        <v>0</v>
      </c>
      <c r="L59" s="108"/>
      <c r="N59" s="128"/>
    </row>
    <row r="60" spans="2:14" ht="18" customHeight="1">
      <c r="B60" s="43" t="s">
        <v>358</v>
      </c>
      <c r="L60" s="108"/>
      <c r="M60" s="108" t="s">
        <v>224</v>
      </c>
      <c r="N60" s="128"/>
    </row>
    <row r="61" spans="2:14" s="148" customFormat="1" ht="27">
      <c r="B61" s="509" t="s">
        <v>273</v>
      </c>
      <c r="C61" s="928" t="s">
        <v>359</v>
      </c>
      <c r="D61" s="928"/>
      <c r="E61" s="928"/>
      <c r="F61" s="473" t="s">
        <v>246</v>
      </c>
      <c r="G61" s="473" t="s">
        <v>333</v>
      </c>
      <c r="H61" s="473" t="s">
        <v>86</v>
      </c>
      <c r="I61" s="686" t="s">
        <v>360</v>
      </c>
      <c r="J61" s="484" t="s">
        <v>361</v>
      </c>
      <c r="K61" s="507" t="s">
        <v>362</v>
      </c>
      <c r="L61" s="473" t="s">
        <v>342</v>
      </c>
      <c r="M61" s="463" t="s">
        <v>243</v>
      </c>
      <c r="N61" s="151"/>
    </row>
    <row r="62" spans="2:14" ht="18" customHeight="1">
      <c r="B62" s="690"/>
      <c r="C62" s="438"/>
      <c r="D62" s="448" t="s">
        <v>166</v>
      </c>
      <c r="E62" s="439"/>
      <c r="F62" s="458" t="str">
        <f t="shared" ref="F62:F71" si="12">IF(C62="","",TIME(HOUR(E62-C62),ROUNDUP(MINUTE(E62-C62)/30,0)*30,0)*24)</f>
        <v/>
      </c>
      <c r="G62" s="257"/>
      <c r="H62" s="257"/>
      <c r="I62" s="153"/>
      <c r="J62" s="459" t="str">
        <f>IF(F62="","",VLOOKUP(H62,単価表!$A$5:$C$11,MATCH(I62,単価表!$A$5:$C$5,0),0))</f>
        <v/>
      </c>
      <c r="K62" s="589" t="str">
        <f>IF(F62="","",(J62*F62))</f>
        <v/>
      </c>
      <c r="L62" s="510"/>
      <c r="M62" s="510"/>
    </row>
    <row r="63" spans="2:14" ht="18" customHeight="1">
      <c r="B63" s="690"/>
      <c r="C63" s="438"/>
      <c r="D63" s="448" t="s">
        <v>258</v>
      </c>
      <c r="E63" s="439"/>
      <c r="F63" s="154" t="str">
        <f t="shared" si="12"/>
        <v/>
      </c>
      <c r="G63" s="257"/>
      <c r="H63" s="257"/>
      <c r="I63" s="153"/>
      <c r="J63" s="459" t="str">
        <f>IF(F63="","",VLOOKUP(H63,単価表!$A$5:$C$11,MATCH(I63,単価表!$A$5:$C$5,0),0))</f>
        <v/>
      </c>
      <c r="K63" s="589" t="str">
        <f t="shared" ref="K63:K71" si="13">IF(F63="","",(J63*F63))</f>
        <v/>
      </c>
      <c r="L63" s="510"/>
      <c r="M63" s="510"/>
    </row>
    <row r="64" spans="2:14" ht="18" customHeight="1">
      <c r="B64" s="690"/>
      <c r="C64" s="438"/>
      <c r="D64" s="448" t="s">
        <v>258</v>
      </c>
      <c r="E64" s="439"/>
      <c r="F64" s="154" t="str">
        <f t="shared" si="12"/>
        <v/>
      </c>
      <c r="G64" s="257"/>
      <c r="H64" s="257"/>
      <c r="I64" s="153"/>
      <c r="J64" s="459" t="str">
        <f>IF(F64="","",VLOOKUP(H64,単価表!$A$5:$C$11,MATCH(I64,単価表!$A$5:$C$5,0),0))</f>
        <v/>
      </c>
      <c r="K64" s="589" t="str">
        <f t="shared" si="13"/>
        <v/>
      </c>
      <c r="L64" s="510"/>
      <c r="M64" s="510"/>
    </row>
    <row r="65" spans="2:14" ht="18" customHeight="1">
      <c r="B65" s="690"/>
      <c r="C65" s="438"/>
      <c r="D65" s="448" t="s">
        <v>258</v>
      </c>
      <c r="E65" s="439"/>
      <c r="F65" s="154" t="str">
        <f t="shared" si="12"/>
        <v/>
      </c>
      <c r="G65" s="257"/>
      <c r="H65" s="257"/>
      <c r="I65" s="153"/>
      <c r="J65" s="459" t="str">
        <f>IF(F65="","",VLOOKUP(H65,単価表!$A$5:$C$11,MATCH(I65,単価表!$A$5:$C$5,0),0))</f>
        <v/>
      </c>
      <c r="K65" s="589" t="str">
        <f t="shared" si="13"/>
        <v/>
      </c>
      <c r="L65" s="510"/>
      <c r="M65" s="510"/>
    </row>
    <row r="66" spans="2:14" ht="18" customHeight="1">
      <c r="B66" s="690"/>
      <c r="C66" s="438"/>
      <c r="D66" s="448" t="s">
        <v>258</v>
      </c>
      <c r="E66" s="439"/>
      <c r="F66" s="154" t="str">
        <f t="shared" si="12"/>
        <v/>
      </c>
      <c r="G66" s="257"/>
      <c r="H66" s="257"/>
      <c r="I66" s="153"/>
      <c r="J66" s="459" t="str">
        <f>IF(F66="","",VLOOKUP(H66,単価表!$A$5:$C$11,MATCH(I66,単価表!$A$5:$C$5,0),0))</f>
        <v/>
      </c>
      <c r="K66" s="589" t="str">
        <f t="shared" si="13"/>
        <v/>
      </c>
      <c r="L66" s="510"/>
      <c r="M66" s="510"/>
    </row>
    <row r="67" spans="2:14" ht="18" customHeight="1">
      <c r="B67" s="690"/>
      <c r="C67" s="438"/>
      <c r="D67" s="448" t="s">
        <v>258</v>
      </c>
      <c r="E67" s="439"/>
      <c r="F67" s="154" t="str">
        <f t="shared" si="12"/>
        <v/>
      </c>
      <c r="G67" s="257"/>
      <c r="H67" s="257"/>
      <c r="I67" s="153"/>
      <c r="J67" s="459" t="str">
        <f>IF(F67="","",VLOOKUP(H67,単価表!$A$5:$C$11,MATCH(I67,単価表!$A$5:$C$5,0),0))</f>
        <v/>
      </c>
      <c r="K67" s="589" t="str">
        <f t="shared" si="13"/>
        <v/>
      </c>
      <c r="L67" s="510"/>
      <c r="M67" s="510"/>
    </row>
    <row r="68" spans="2:14" ht="18" customHeight="1">
      <c r="B68" s="690"/>
      <c r="C68" s="438"/>
      <c r="D68" s="448" t="s">
        <v>258</v>
      </c>
      <c r="E68" s="439"/>
      <c r="F68" s="154" t="str">
        <f t="shared" si="12"/>
        <v/>
      </c>
      <c r="G68" s="257"/>
      <c r="H68" s="257"/>
      <c r="I68" s="153"/>
      <c r="J68" s="459" t="str">
        <f>IF(F68="","",VLOOKUP(H68,単価表!$A$5:$C$11,MATCH(I68,単価表!$A$5:$C$5,0),0))</f>
        <v/>
      </c>
      <c r="K68" s="589" t="str">
        <f t="shared" si="13"/>
        <v/>
      </c>
      <c r="L68" s="510"/>
      <c r="M68" s="510"/>
    </row>
    <row r="69" spans="2:14" ht="18" customHeight="1">
      <c r="B69" s="690"/>
      <c r="C69" s="438"/>
      <c r="D69" s="448" t="s">
        <v>258</v>
      </c>
      <c r="E69" s="439"/>
      <c r="F69" s="154" t="str">
        <f t="shared" si="12"/>
        <v/>
      </c>
      <c r="G69" s="257"/>
      <c r="H69" s="257"/>
      <c r="I69" s="153"/>
      <c r="J69" s="459" t="str">
        <f>IF(F69="","",VLOOKUP(H69,単価表!$A$5:$C$11,MATCH(I69,単価表!$A$5:$C$5,0),0))</f>
        <v/>
      </c>
      <c r="K69" s="589" t="str">
        <f t="shared" si="13"/>
        <v/>
      </c>
      <c r="L69" s="510"/>
      <c r="M69" s="510"/>
    </row>
    <row r="70" spans="2:14" ht="18" customHeight="1">
      <c r="B70" s="690"/>
      <c r="C70" s="438"/>
      <c r="D70" s="448" t="s">
        <v>258</v>
      </c>
      <c r="E70" s="439"/>
      <c r="F70" s="154" t="str">
        <f t="shared" si="12"/>
        <v/>
      </c>
      <c r="G70" s="257"/>
      <c r="H70" s="257"/>
      <c r="I70" s="153"/>
      <c r="J70" s="459" t="str">
        <f>IF(F70="","",VLOOKUP(H70,単価表!$A$5:$C$11,MATCH(I70,単価表!$A$5:$C$5,0),0))</f>
        <v/>
      </c>
      <c r="K70" s="589" t="str">
        <f t="shared" si="13"/>
        <v/>
      </c>
      <c r="L70" s="510"/>
      <c r="M70" s="510"/>
    </row>
    <row r="71" spans="2:14" ht="18" customHeight="1">
      <c r="B71" s="690"/>
      <c r="C71" s="438"/>
      <c r="D71" s="448" t="s">
        <v>258</v>
      </c>
      <c r="E71" s="439"/>
      <c r="F71" s="154" t="str">
        <f t="shared" si="12"/>
        <v/>
      </c>
      <c r="G71" s="257"/>
      <c r="H71" s="257"/>
      <c r="I71" s="153"/>
      <c r="J71" s="459" t="str">
        <f>IF(F71="","",VLOOKUP(H71,単価表!$A$5:$C$11,MATCH(I71,単価表!$A$5:$C$5,0),0))</f>
        <v/>
      </c>
      <c r="K71" s="589" t="str">
        <f t="shared" si="13"/>
        <v/>
      </c>
      <c r="L71" s="510"/>
      <c r="M71" s="510"/>
    </row>
    <row r="72" spans="2:14" ht="24" customHeight="1">
      <c r="J72" s="136" t="s">
        <v>320</v>
      </c>
      <c r="K72" s="590">
        <f>SUM(K62:K71)</f>
        <v>0</v>
      </c>
      <c r="L72" s="150"/>
      <c r="M72" s="150"/>
      <c r="N72" s="150"/>
    </row>
    <row r="73" spans="2:14" ht="24" customHeight="1">
      <c r="J73" s="136" t="s">
        <v>321</v>
      </c>
      <c r="K73" s="590">
        <f>SUM(K62:K71)/1.1</f>
        <v>0</v>
      </c>
      <c r="L73" s="150"/>
      <c r="M73" s="150"/>
      <c r="N73" s="150"/>
    </row>
    <row r="74" spans="2:14" ht="24" customHeight="1">
      <c r="J74" s="138"/>
      <c r="K74" s="641"/>
      <c r="L74" s="150"/>
      <c r="M74" s="150"/>
      <c r="N74" s="150"/>
    </row>
    <row r="75" spans="2:14" ht="18" customHeight="1">
      <c r="B75" s="43" t="s">
        <v>363</v>
      </c>
      <c r="L75" s="108"/>
      <c r="M75" s="108" t="s">
        <v>224</v>
      </c>
      <c r="N75" s="128"/>
    </row>
    <row r="76" spans="2:14" s="148" customFormat="1" ht="27">
      <c r="B76" s="509" t="s">
        <v>273</v>
      </c>
      <c r="C76" s="928" t="s">
        <v>359</v>
      </c>
      <c r="D76" s="928"/>
      <c r="E76" s="928"/>
      <c r="F76" s="473" t="s">
        <v>246</v>
      </c>
      <c r="G76" s="473" t="s">
        <v>333</v>
      </c>
      <c r="H76" s="473" t="s">
        <v>86</v>
      </c>
      <c r="I76" s="686" t="s">
        <v>360</v>
      </c>
      <c r="J76" s="484" t="s">
        <v>361</v>
      </c>
      <c r="K76" s="507" t="s">
        <v>350</v>
      </c>
      <c r="L76" s="473" t="s">
        <v>342</v>
      </c>
      <c r="M76" s="463" t="s">
        <v>243</v>
      </c>
      <c r="N76" s="151"/>
    </row>
    <row r="77" spans="2:14" ht="18" customHeight="1">
      <c r="B77" s="690"/>
      <c r="C77" s="438"/>
      <c r="D77" s="448" t="s">
        <v>166</v>
      </c>
      <c r="E77" s="439"/>
      <c r="F77" s="458" t="str">
        <f t="shared" ref="F77:F86" si="14">IF(C77="","",TIME(HOUR(E77-C77),ROUNDUP(MINUTE(E77-C77)/30,0)*30,0)*24)</f>
        <v/>
      </c>
      <c r="G77" s="257"/>
      <c r="H77" s="257"/>
      <c r="I77" s="153"/>
      <c r="J77" s="459" t="str">
        <f>IF(F77="","",VLOOKUP(H77,単価表!$A$5:$C$11,MATCH(I77,単価表!$A$5:$C$5,0),0)/2)</f>
        <v/>
      </c>
      <c r="K77" s="589" t="str">
        <f>IF(F77="","",(J77*F77))</f>
        <v/>
      </c>
      <c r="L77" s="510"/>
      <c r="M77" s="510"/>
    </row>
    <row r="78" spans="2:14" ht="18" customHeight="1">
      <c r="B78" s="690"/>
      <c r="C78" s="438"/>
      <c r="D78" s="448" t="s">
        <v>258</v>
      </c>
      <c r="E78" s="439"/>
      <c r="F78" s="154" t="str">
        <f t="shared" si="14"/>
        <v/>
      </c>
      <c r="G78" s="257"/>
      <c r="H78" s="257"/>
      <c r="I78" s="153"/>
      <c r="J78" s="459" t="str">
        <f>IF(F78="","",VLOOKUP(H78,単価表!$A$5:$C$11,MATCH(I78,単価表!$A$5:$C$5,0),0)/2)</f>
        <v/>
      </c>
      <c r="K78" s="589" t="str">
        <f t="shared" ref="K78:K86" si="15">IF(F78="","",(J78*F78))</f>
        <v/>
      </c>
      <c r="L78" s="510"/>
      <c r="M78" s="510"/>
    </row>
    <row r="79" spans="2:14" ht="18" customHeight="1">
      <c r="B79" s="690"/>
      <c r="C79" s="438"/>
      <c r="D79" s="448" t="s">
        <v>258</v>
      </c>
      <c r="E79" s="439"/>
      <c r="F79" s="154" t="str">
        <f t="shared" si="14"/>
        <v/>
      </c>
      <c r="G79" s="257"/>
      <c r="H79" s="257"/>
      <c r="I79" s="153"/>
      <c r="J79" s="459" t="str">
        <f>IF(F79="","",VLOOKUP(H79,単価表!$A$5:$C$11,MATCH(I79,単価表!$A$5:$C$5,0),0)/2)</f>
        <v/>
      </c>
      <c r="K79" s="589" t="str">
        <f t="shared" si="15"/>
        <v/>
      </c>
      <c r="L79" s="510"/>
      <c r="M79" s="510"/>
    </row>
    <row r="80" spans="2:14" ht="18" customHeight="1">
      <c r="B80" s="690"/>
      <c r="C80" s="438"/>
      <c r="D80" s="448" t="s">
        <v>258</v>
      </c>
      <c r="E80" s="439"/>
      <c r="F80" s="154" t="str">
        <f t="shared" si="14"/>
        <v/>
      </c>
      <c r="G80" s="257"/>
      <c r="H80" s="257"/>
      <c r="I80" s="153"/>
      <c r="J80" s="459" t="str">
        <f>IF(F80="","",VLOOKUP(H80,単価表!$A$5:$C$11,MATCH(I80,単価表!$A$5:$C$5,0),0)/2)</f>
        <v/>
      </c>
      <c r="K80" s="589" t="str">
        <f t="shared" si="15"/>
        <v/>
      </c>
      <c r="L80" s="510"/>
      <c r="M80" s="510"/>
    </row>
    <row r="81" spans="2:14" ht="18" customHeight="1">
      <c r="B81" s="690"/>
      <c r="C81" s="438"/>
      <c r="D81" s="448" t="s">
        <v>258</v>
      </c>
      <c r="E81" s="439"/>
      <c r="F81" s="154" t="str">
        <f t="shared" si="14"/>
        <v/>
      </c>
      <c r="G81" s="257"/>
      <c r="H81" s="257"/>
      <c r="I81" s="153"/>
      <c r="J81" s="459" t="str">
        <f>IF(F81="","",VLOOKUP(H81,単価表!$A$5:$C$11,MATCH(I81,単価表!$A$5:$C$5,0),0)/2)</f>
        <v/>
      </c>
      <c r="K81" s="589" t="str">
        <f t="shared" si="15"/>
        <v/>
      </c>
      <c r="L81" s="510"/>
      <c r="M81" s="510"/>
    </row>
    <row r="82" spans="2:14" ht="18" customHeight="1">
      <c r="B82" s="690"/>
      <c r="C82" s="438"/>
      <c r="D82" s="448" t="s">
        <v>258</v>
      </c>
      <c r="E82" s="439"/>
      <c r="F82" s="154" t="str">
        <f t="shared" si="14"/>
        <v/>
      </c>
      <c r="G82" s="257"/>
      <c r="H82" s="257"/>
      <c r="I82" s="153"/>
      <c r="J82" s="459" t="str">
        <f>IF(F82="","",VLOOKUP(H82,単価表!$A$5:$C$11,MATCH(I82,単価表!$A$5:$C$5,0),0)/2)</f>
        <v/>
      </c>
      <c r="K82" s="589" t="str">
        <f t="shared" si="15"/>
        <v/>
      </c>
      <c r="L82" s="510"/>
      <c r="M82" s="510"/>
    </row>
    <row r="83" spans="2:14" ht="18" customHeight="1">
      <c r="B83" s="690"/>
      <c r="C83" s="438"/>
      <c r="D83" s="448" t="s">
        <v>258</v>
      </c>
      <c r="E83" s="439"/>
      <c r="F83" s="154" t="str">
        <f t="shared" si="14"/>
        <v/>
      </c>
      <c r="G83" s="257"/>
      <c r="H83" s="257"/>
      <c r="I83" s="153"/>
      <c r="J83" s="459" t="str">
        <f>IF(F83="","",VLOOKUP(H83,単価表!$A$5:$C$11,MATCH(I83,単価表!$A$5:$C$5,0),0)/2)</f>
        <v/>
      </c>
      <c r="K83" s="589" t="str">
        <f t="shared" si="15"/>
        <v/>
      </c>
      <c r="L83" s="510"/>
      <c r="M83" s="510"/>
    </row>
    <row r="84" spans="2:14" ht="18" customHeight="1">
      <c r="B84" s="690"/>
      <c r="C84" s="438"/>
      <c r="D84" s="448" t="s">
        <v>258</v>
      </c>
      <c r="E84" s="439"/>
      <c r="F84" s="154" t="str">
        <f t="shared" si="14"/>
        <v/>
      </c>
      <c r="G84" s="257"/>
      <c r="H84" s="257"/>
      <c r="I84" s="153"/>
      <c r="J84" s="459" t="str">
        <f>IF(F84="","",VLOOKUP(H84,単価表!$A$5:$C$11,MATCH(I84,単価表!$A$5:$C$5,0),0)/2)</f>
        <v/>
      </c>
      <c r="K84" s="589" t="str">
        <f t="shared" si="15"/>
        <v/>
      </c>
      <c r="L84" s="510"/>
      <c r="M84" s="510"/>
    </row>
    <row r="85" spans="2:14" ht="18" customHeight="1">
      <c r="B85" s="690"/>
      <c r="C85" s="438"/>
      <c r="D85" s="448" t="s">
        <v>258</v>
      </c>
      <c r="E85" s="439"/>
      <c r="F85" s="154" t="str">
        <f t="shared" si="14"/>
        <v/>
      </c>
      <c r="G85" s="257"/>
      <c r="H85" s="257"/>
      <c r="I85" s="153"/>
      <c r="J85" s="459" t="str">
        <f>IF(F85="","",VLOOKUP(H85,単価表!$A$5:$C$11,MATCH(I85,単価表!$A$5:$C$5,0),0)/2)</f>
        <v/>
      </c>
      <c r="K85" s="589" t="str">
        <f t="shared" si="15"/>
        <v/>
      </c>
      <c r="L85" s="510"/>
      <c r="M85" s="510"/>
    </row>
    <row r="86" spans="2:14" ht="18" customHeight="1">
      <c r="B86" s="690"/>
      <c r="C86" s="438"/>
      <c r="D86" s="448" t="s">
        <v>258</v>
      </c>
      <c r="E86" s="439"/>
      <c r="F86" s="154" t="str">
        <f t="shared" si="14"/>
        <v/>
      </c>
      <c r="G86" s="257"/>
      <c r="H86" s="257"/>
      <c r="I86" s="153"/>
      <c r="J86" s="459" t="str">
        <f>IF(F86="","",VLOOKUP(H86,単価表!$A$5:$C$11,MATCH(I86,単価表!$A$5:$C$5,0),0)/2)</f>
        <v/>
      </c>
      <c r="K86" s="589" t="str">
        <f t="shared" si="15"/>
        <v/>
      </c>
      <c r="L86" s="510"/>
      <c r="M86" s="510"/>
    </row>
    <row r="87" spans="2:14" ht="24" customHeight="1">
      <c r="J87" s="136" t="s">
        <v>320</v>
      </c>
      <c r="K87" s="590">
        <f>SUM(K77:K86)</f>
        <v>0</v>
      </c>
      <c r="L87" s="150"/>
      <c r="M87" s="150"/>
      <c r="N87" s="150"/>
    </row>
    <row r="88" spans="2:14" ht="24" customHeight="1">
      <c r="J88" s="136" t="s">
        <v>321</v>
      </c>
      <c r="K88" s="590">
        <f>SUM(K77:K86)/1.1</f>
        <v>0</v>
      </c>
      <c r="L88" s="150"/>
      <c r="M88" s="150"/>
      <c r="N88" s="150"/>
    </row>
    <row r="89" spans="2:14" ht="24" customHeight="1">
      <c r="J89" s="138"/>
      <c r="K89" s="641"/>
      <c r="L89" s="150"/>
      <c r="M89" s="150"/>
      <c r="N89" s="150"/>
    </row>
    <row r="90" spans="2:14" ht="18" customHeight="1">
      <c r="B90" s="43" t="s">
        <v>364</v>
      </c>
      <c r="L90" s="108"/>
      <c r="M90" s="108" t="s">
        <v>224</v>
      </c>
      <c r="N90" s="128"/>
    </row>
    <row r="91" spans="2:14" s="148" customFormat="1" ht="27">
      <c r="B91" s="509" t="s">
        <v>273</v>
      </c>
      <c r="C91" s="928" t="s">
        <v>359</v>
      </c>
      <c r="D91" s="928"/>
      <c r="E91" s="928"/>
      <c r="F91" s="592"/>
      <c r="G91" s="473" t="s">
        <v>333</v>
      </c>
      <c r="H91" s="473" t="s">
        <v>250</v>
      </c>
      <c r="I91" s="686" t="s">
        <v>360</v>
      </c>
      <c r="J91" s="484" t="s">
        <v>361</v>
      </c>
      <c r="K91" s="507" t="s">
        <v>350</v>
      </c>
      <c r="L91" s="473" t="s">
        <v>342</v>
      </c>
      <c r="M91" s="463" t="s">
        <v>243</v>
      </c>
      <c r="N91" s="151"/>
    </row>
    <row r="92" spans="2:14" ht="18" customHeight="1">
      <c r="B92" s="690"/>
      <c r="C92" s="438"/>
      <c r="D92" s="448" t="s">
        <v>166</v>
      </c>
      <c r="E92" s="439"/>
      <c r="F92" s="683"/>
      <c r="G92" s="257"/>
      <c r="H92" s="685"/>
      <c r="I92" s="153"/>
      <c r="J92" s="471" t="str">
        <f>IF(H92="","",IF($I92="日","1,500",IF($I92="外","5,500")))</f>
        <v/>
      </c>
      <c r="K92" s="589" t="str">
        <f>IF(H92="","",(J92*H92))</f>
        <v/>
      </c>
      <c r="L92" s="510"/>
      <c r="M92" s="510"/>
    </row>
    <row r="93" spans="2:14" ht="18" customHeight="1">
      <c r="B93" s="690"/>
      <c r="C93" s="438"/>
      <c r="D93" s="448" t="s">
        <v>258</v>
      </c>
      <c r="E93" s="439"/>
      <c r="F93" s="684"/>
      <c r="G93" s="257"/>
      <c r="H93" s="685"/>
      <c r="I93" s="153"/>
      <c r="J93" s="471" t="str">
        <f t="shared" ref="J93:J101" si="16">IF(H93="","",IF($I93="日","1,500",IF($I93="外","5,500")))</f>
        <v/>
      </c>
      <c r="K93" s="589" t="str">
        <f t="shared" ref="K93:K101" si="17">IF(H93="","",(J93*H93))</f>
        <v/>
      </c>
      <c r="L93" s="510"/>
      <c r="M93" s="510"/>
    </row>
    <row r="94" spans="2:14" ht="18" customHeight="1">
      <c r="B94" s="690"/>
      <c r="C94" s="438"/>
      <c r="D94" s="448" t="s">
        <v>258</v>
      </c>
      <c r="E94" s="439"/>
      <c r="F94" s="684"/>
      <c r="G94" s="257"/>
      <c r="H94" s="685"/>
      <c r="I94" s="153"/>
      <c r="J94" s="471" t="str">
        <f>IF(H94="","",IF($I94="日","1,500",IF($I94="外","5,500")))</f>
        <v/>
      </c>
      <c r="K94" s="589" t="str">
        <f t="shared" si="17"/>
        <v/>
      </c>
      <c r="L94" s="510"/>
      <c r="M94" s="510"/>
    </row>
    <row r="95" spans="2:14" ht="18" customHeight="1">
      <c r="B95" s="690"/>
      <c r="C95" s="438"/>
      <c r="D95" s="448" t="s">
        <v>258</v>
      </c>
      <c r="E95" s="439"/>
      <c r="F95" s="684"/>
      <c r="G95" s="257"/>
      <c r="H95" s="685"/>
      <c r="I95" s="153"/>
      <c r="J95" s="471" t="str">
        <f>IF(H95="","",IF($I95="日","1,500",IF($I95="外","5,500")))</f>
        <v/>
      </c>
      <c r="K95" s="589" t="str">
        <f t="shared" si="17"/>
        <v/>
      </c>
      <c r="L95" s="510"/>
      <c r="M95" s="510"/>
    </row>
    <row r="96" spans="2:14" ht="18" customHeight="1">
      <c r="B96" s="690"/>
      <c r="C96" s="438"/>
      <c r="D96" s="448" t="s">
        <v>258</v>
      </c>
      <c r="E96" s="439"/>
      <c r="F96" s="684"/>
      <c r="G96" s="257"/>
      <c r="H96" s="685"/>
      <c r="I96" s="153"/>
      <c r="J96" s="471" t="str">
        <f t="shared" si="16"/>
        <v/>
      </c>
      <c r="K96" s="589" t="str">
        <f t="shared" si="17"/>
        <v/>
      </c>
      <c r="L96" s="510"/>
      <c r="M96" s="510"/>
    </row>
    <row r="97" spans="2:14" ht="18" customHeight="1">
      <c r="B97" s="690"/>
      <c r="C97" s="438"/>
      <c r="D97" s="448" t="s">
        <v>258</v>
      </c>
      <c r="E97" s="439"/>
      <c r="F97" s="684"/>
      <c r="G97" s="257"/>
      <c r="H97" s="685"/>
      <c r="I97" s="153"/>
      <c r="J97" s="471" t="str">
        <f>IF(H97="","",IF($I97="日","1,500",IF($I97="外","5,500")))</f>
        <v/>
      </c>
      <c r="K97" s="589" t="str">
        <f>IF(H97="","",(J97*H97))</f>
        <v/>
      </c>
      <c r="L97" s="510"/>
      <c r="M97" s="510"/>
    </row>
    <row r="98" spans="2:14" ht="18" customHeight="1">
      <c r="B98" s="690"/>
      <c r="C98" s="438"/>
      <c r="D98" s="448" t="s">
        <v>258</v>
      </c>
      <c r="E98" s="439"/>
      <c r="F98" s="684"/>
      <c r="G98" s="257"/>
      <c r="H98" s="685"/>
      <c r="I98" s="153"/>
      <c r="J98" s="471" t="str">
        <f t="shared" si="16"/>
        <v/>
      </c>
      <c r="K98" s="589" t="str">
        <f>IF(H98="","",(J98*H98))</f>
        <v/>
      </c>
      <c r="L98" s="510"/>
      <c r="M98" s="510"/>
    </row>
    <row r="99" spans="2:14" ht="18" customHeight="1">
      <c r="B99" s="690"/>
      <c r="C99" s="438"/>
      <c r="D99" s="448" t="s">
        <v>258</v>
      </c>
      <c r="E99" s="439"/>
      <c r="F99" s="684"/>
      <c r="G99" s="257"/>
      <c r="H99" s="685"/>
      <c r="I99" s="153"/>
      <c r="J99" s="471" t="str">
        <f t="shared" si="16"/>
        <v/>
      </c>
      <c r="K99" s="589" t="str">
        <f t="shared" si="17"/>
        <v/>
      </c>
      <c r="L99" s="510"/>
      <c r="M99" s="510"/>
    </row>
    <row r="100" spans="2:14" ht="18" customHeight="1">
      <c r="B100" s="690"/>
      <c r="C100" s="438"/>
      <c r="D100" s="448" t="s">
        <v>258</v>
      </c>
      <c r="E100" s="439"/>
      <c r="F100" s="684"/>
      <c r="G100" s="257"/>
      <c r="H100" s="685"/>
      <c r="I100" s="153"/>
      <c r="J100" s="471" t="str">
        <f>IF(H100="","",IF($I100="日","1,500",IF($I100="外","5,500")))</f>
        <v/>
      </c>
      <c r="K100" s="589" t="str">
        <f t="shared" si="17"/>
        <v/>
      </c>
      <c r="L100" s="510"/>
      <c r="M100" s="510"/>
    </row>
    <row r="101" spans="2:14" ht="18" customHeight="1">
      <c r="B101" s="690"/>
      <c r="C101" s="438"/>
      <c r="D101" s="448" t="s">
        <v>258</v>
      </c>
      <c r="E101" s="439"/>
      <c r="F101" s="684"/>
      <c r="G101" s="257"/>
      <c r="H101" s="685"/>
      <c r="I101" s="153"/>
      <c r="J101" s="471" t="str">
        <f t="shared" si="16"/>
        <v/>
      </c>
      <c r="K101" s="589" t="str">
        <f t="shared" si="17"/>
        <v/>
      </c>
      <c r="L101" s="510"/>
      <c r="M101" s="510"/>
    </row>
    <row r="102" spans="2:14" ht="24" customHeight="1">
      <c r="J102" s="136" t="s">
        <v>320</v>
      </c>
      <c r="K102" s="590">
        <f>SUM(K92:K101)</f>
        <v>0</v>
      </c>
      <c r="L102" s="150"/>
      <c r="M102" s="150"/>
      <c r="N102" s="150"/>
    </row>
    <row r="103" spans="2:14" ht="24" customHeight="1">
      <c r="J103" s="136" t="s">
        <v>321</v>
      </c>
      <c r="K103" s="590">
        <f>SUM(K92:K101)/1.1</f>
        <v>0</v>
      </c>
      <c r="L103" s="150"/>
      <c r="M103" s="150"/>
      <c r="N103" s="150"/>
    </row>
  </sheetData>
  <mergeCells count="151">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I4:L4"/>
    <mergeCell ref="I6:L6"/>
    <mergeCell ref="I5:L5"/>
    <mergeCell ref="H12:I12"/>
    <mergeCell ref="J12:K12"/>
    <mergeCell ref="H13:I13"/>
    <mergeCell ref="J13:K13"/>
    <mergeCell ref="H9:I9"/>
    <mergeCell ref="J9:K9"/>
    <mergeCell ref="J14:K14"/>
    <mergeCell ref="J15:K15"/>
    <mergeCell ref="H10:I10"/>
    <mergeCell ref="J10:K10"/>
    <mergeCell ref="H11:I11"/>
    <mergeCell ref="J11:K11"/>
    <mergeCell ref="I31:J31"/>
    <mergeCell ref="H16:I16"/>
    <mergeCell ref="H14:I14"/>
    <mergeCell ref="H15:I15"/>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C12:G12"/>
    <mergeCell ref="C19:F19"/>
    <mergeCell ref="C28:F28"/>
    <mergeCell ref="C29:F29"/>
    <mergeCell ref="C34:D35"/>
    <mergeCell ref="C54:D55"/>
    <mergeCell ref="C52:D53"/>
    <mergeCell ref="C50:D51"/>
    <mergeCell ref="C48:D49"/>
    <mergeCell ref="C46:D47"/>
    <mergeCell ref="C44:D45"/>
    <mergeCell ref="C42:D43"/>
    <mergeCell ref="C40:D41"/>
    <mergeCell ref="C38:D39"/>
    <mergeCell ref="C36:D37"/>
    <mergeCell ref="E46:G47"/>
    <mergeCell ref="E44:G45"/>
    <mergeCell ref="E42:G43"/>
    <mergeCell ref="E40:G41"/>
    <mergeCell ref="E38:G39"/>
    <mergeCell ref="C13:G13"/>
    <mergeCell ref="C14:G14"/>
    <mergeCell ref="C15:G15"/>
    <mergeCell ref="K46:K47"/>
    <mergeCell ref="K44:K45"/>
    <mergeCell ref="K42:K43"/>
    <mergeCell ref="H45:I45"/>
    <mergeCell ref="H44:I44"/>
    <mergeCell ref="H43:I43"/>
    <mergeCell ref="H42:I42"/>
    <mergeCell ref="H41:I41"/>
    <mergeCell ref="H40:I40"/>
    <mergeCell ref="K38:K39"/>
    <mergeCell ref="K40:K41"/>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 ref="C27:F27"/>
  </mergeCells>
  <phoneticPr fontId="6"/>
  <dataValidations count="7">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 type="list" allowBlank="1" showInputMessage="1" showErrorMessage="1" sqref="M1" xr:uid="{00000000-0002-0000-0800-000006000000}">
      <formula1>"見積書　別紙５,別紙５"</formula1>
    </dataValidation>
  </dataValidations>
  <pageMargins left="0.78740157480314965" right="0.39370078740157483" top="0.59055118110236227" bottom="0.59055118110236227"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Mcgoey, Sachie[マゴイ 幸枝]</cp:lastModifiedBy>
  <cp:revision/>
  <dcterms:created xsi:type="dcterms:W3CDTF">2006-09-16T00:00:00Z</dcterms:created>
  <dcterms:modified xsi:type="dcterms:W3CDTF">2022-08-05T10:36:01Z</dcterms:modified>
  <cp:category/>
  <cp:contentStatus/>
</cp:coreProperties>
</file>