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4642\Desktop\更新作業用\Temp\"/>
    </mc:Choice>
  </mc:AlternateContent>
  <bookViews>
    <workbookView xWindow="0" yWindow="0" windowWidth="20505" windowHeight="12330" tabRatio="749" firstSheet="8" activeTab="8"/>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Sheet1" sheetId="24" r:id="rId10"/>
    <sheet name="様式2_6本邦受入活動費&amp;管理費" sheetId="21" r:id="rId11"/>
    <sheet name="機材様式（別紙明細）" sheetId="8" r:id="rId12"/>
    <sheet name="業務従事者名簿" sheetId="12" r:id="rId13"/>
    <sheet name="部分払・年度別詳細" sheetId="22" r:id="rId14"/>
  </sheets>
  <externalReferences>
    <externalReference r:id="rId15"/>
    <externalReference r:id="rId16"/>
  </externalReferences>
  <definedNames>
    <definedName name="_xlnm.Print_Area" localSheetId="2">' 表紙'!$A$1:$I$39</definedName>
    <definedName name="_xlnm.Print_Area" localSheetId="11">'機材様式（別紙明細）'!$A$1:$G$40</definedName>
    <definedName name="_xlnm.Print_Area" localSheetId="12">業務従事者名簿!$A$3:$I$26</definedName>
    <definedName name="_xlnm.Print_Area" localSheetId="1">従事者明細!$A$1:$I$40</definedName>
    <definedName name="_xlnm.Print_Area" localSheetId="0">入力方法!$A$1:$C$25</definedName>
    <definedName name="_xlnm.Print_Area" localSheetId="13">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10">'様式2_6本邦受入活動費&amp;管理費'!$A$2:$G$32</definedName>
    <definedName name="_xlnm.Print_Titles" localSheetId="12">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10">様式1!$O$4:$O$6</definedName>
    <definedName name="契約">様式1!$O$4:$O$6</definedName>
    <definedName name="契約金額" localSheetId="5">#REF!</definedName>
    <definedName name="契約金額" localSheetId="10">#REF!</definedName>
    <definedName name="契約金額">#REF!</definedName>
    <definedName name="経費分類">従事者明細!$X$3:$X$18</definedName>
    <definedName name="経路" localSheetId="10">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10">[1]単価!$G$3:$G$6</definedName>
    <definedName name="処理">[1]単価!$G$3:$G$6</definedName>
    <definedName name="打合簿" localSheetId="10">[2]単価・従事者明細!$U$3:$U$4</definedName>
    <definedName name="打合簿">[2]単価・従事者明細!$U$3:$U$4</definedName>
    <definedName name="内外選択" localSheetId="10">[1]単価!$F$3:$F$4</definedName>
    <definedName name="内外選択">[1]単価!$F$3:$F$4</definedName>
    <definedName name="日当">様式2_4旅費!$AC$2:$AC$5</definedName>
    <definedName name="分類" localSheetId="10">従事者明細!$K$3:$K$6</definedName>
    <definedName name="分類">従事者明細!$U$3:$U$19</definedName>
    <definedName name="分類経費">従事者明細!$X$2:$X$19</definedName>
    <definedName name="様式番号" localSheetId="10">[2]単価・従事者明細!$S$3:$S$30</definedName>
    <definedName name="様式番号">[2]単価・従事者明細!$S$3:$S$30</definedName>
  </definedNames>
  <calcPr calcId="162913"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 i="3" l="1"/>
  <c r="C10" i="3"/>
  <c r="B11" i="3"/>
  <c r="C11" i="3"/>
  <c r="B12" i="3"/>
  <c r="C12" i="3"/>
  <c r="B13" i="3"/>
  <c r="C13" i="3"/>
  <c r="B14" i="3"/>
  <c r="C14" i="3"/>
  <c r="B15" i="3"/>
  <c r="C15" i="3"/>
  <c r="B16" i="3"/>
  <c r="C16" i="3"/>
  <c r="B17" i="3"/>
  <c r="C17" i="3"/>
  <c r="B18" i="3"/>
  <c r="C18" i="3"/>
  <c r="B19" i="3"/>
  <c r="C19" i="3"/>
  <c r="B20" i="3"/>
  <c r="C20" i="3"/>
  <c r="B21" i="3"/>
  <c r="C21" i="3"/>
  <c r="B22" i="3"/>
  <c r="C22" i="3"/>
  <c r="B23" i="3"/>
  <c r="C23" i="3"/>
  <c r="B24" i="3"/>
  <c r="C24" i="3"/>
  <c r="B25" i="3"/>
  <c r="C25" i="3"/>
  <c r="E22" i="10" l="1"/>
  <c r="D27" i="23"/>
  <c r="D26" i="23"/>
  <c r="D25" i="23"/>
  <c r="D24" i="23"/>
  <c r="D23" i="23"/>
  <c r="D22" i="23"/>
  <c r="D21" i="23"/>
  <c r="D20" i="23"/>
  <c r="D19" i="23"/>
  <c r="D18" i="23"/>
  <c r="G24" i="3" l="1"/>
  <c r="G23" i="3"/>
  <c r="G22" i="3"/>
  <c r="G21" i="3"/>
  <c r="E25" i="3"/>
  <c r="E24" i="3"/>
  <c r="E23" i="3"/>
  <c r="E22" i="3"/>
  <c r="E21" i="3"/>
  <c r="E20" i="3"/>
  <c r="E26" i="3"/>
  <c r="E27" i="3"/>
  <c r="E28" i="3"/>
  <c r="E29" i="3"/>
  <c r="E30" i="3"/>
  <c r="E31" i="3"/>
  <c r="E32" i="3"/>
  <c r="E33" i="3"/>
  <c r="E34" i="3"/>
  <c r="E35" i="3"/>
  <c r="E36" i="3"/>
  <c r="E37" i="3"/>
  <c r="E38" i="3"/>
  <c r="E39" i="3"/>
  <c r="E40" i="3"/>
  <c r="G20" i="3"/>
  <c r="J22" i="11" l="1"/>
  <c r="J21" i="11"/>
  <c r="J20" i="11"/>
  <c r="J19" i="11"/>
  <c r="J18" i="11"/>
  <c r="J17" i="11"/>
  <c r="J16" i="11"/>
  <c r="J15" i="11"/>
  <c r="J14" i="11"/>
  <c r="J13" i="11"/>
  <c r="J12" i="11"/>
  <c r="J11" i="11"/>
  <c r="J10" i="11"/>
  <c r="J9" i="11"/>
  <c r="J8" i="11"/>
  <c r="J7" i="11"/>
  <c r="J6" i="11"/>
  <c r="J5" i="11"/>
  <c r="J4" i="11"/>
  <c r="J3" i="11"/>
  <c r="L4" i="11"/>
  <c r="L5" i="11"/>
  <c r="L6" i="11"/>
  <c r="L7" i="11"/>
  <c r="L8" i="11"/>
  <c r="L9" i="11"/>
  <c r="L10" i="11"/>
  <c r="L11" i="11"/>
  <c r="L12" i="11"/>
  <c r="L13" i="11"/>
  <c r="L14" i="11"/>
  <c r="L15" i="11"/>
  <c r="L16" i="11"/>
  <c r="L17" i="11"/>
  <c r="L18" i="11"/>
  <c r="L19" i="11"/>
  <c r="L20" i="11"/>
  <c r="L21" i="11"/>
  <c r="L22" i="11"/>
  <c r="L3" i="11"/>
  <c r="K4" i="11"/>
  <c r="K5" i="11"/>
  <c r="K6" i="11"/>
  <c r="K7" i="11"/>
  <c r="K8" i="11"/>
  <c r="K9" i="11"/>
  <c r="K10" i="11"/>
  <c r="K11" i="11"/>
  <c r="K12" i="11"/>
  <c r="K13" i="11"/>
  <c r="K14" i="11"/>
  <c r="K15" i="11"/>
  <c r="K16" i="11"/>
  <c r="K17" i="11"/>
  <c r="K18" i="11"/>
  <c r="K19" i="11"/>
  <c r="K20" i="11"/>
  <c r="K21" i="11"/>
  <c r="K3" i="11"/>
  <c r="O46" i="3" l="1"/>
  <c r="C56" i="3" l="1"/>
  <c r="W26" i="3" l="1"/>
  <c r="W27" i="3"/>
  <c r="W28" i="3"/>
  <c r="W29" i="3"/>
  <c r="W30" i="3"/>
  <c r="W31" i="3"/>
  <c r="W32" i="3"/>
  <c r="W33" i="3"/>
  <c r="W34" i="3"/>
  <c r="W35" i="3"/>
  <c r="W36" i="3"/>
  <c r="W37" i="3"/>
  <c r="W38" i="3"/>
  <c r="W39" i="3"/>
  <c r="W40" i="3"/>
  <c r="W41" i="3"/>
  <c r="C57" i="3" l="1"/>
  <c r="O47" i="3"/>
  <c r="O48" i="3"/>
  <c r="O49" i="3"/>
  <c r="O50" i="3"/>
  <c r="O51" i="3"/>
  <c r="O1" i="22" l="1"/>
  <c r="N39" i="22"/>
  <c r="K11" i="22" l="1"/>
  <c r="K12" i="22"/>
  <c r="K20" i="22"/>
  <c r="K21" i="22" s="1"/>
  <c r="I22" i="23"/>
  <c r="J22" i="23" s="1"/>
  <c r="K22" i="23" s="1"/>
  <c r="I20" i="23"/>
  <c r="J20" i="23" s="1"/>
  <c r="L20" i="23"/>
  <c r="M20" i="23" s="1"/>
  <c r="O20" i="23"/>
  <c r="P20" i="23"/>
  <c r="Q20" i="23" s="1"/>
  <c r="R20" i="23"/>
  <c r="S20" i="23" s="1"/>
  <c r="T20" i="23" s="1"/>
  <c r="U20" i="23"/>
  <c r="V20" i="23" s="1"/>
  <c r="X20" i="23"/>
  <c r="Y20" i="23" s="1"/>
  <c r="AA20" i="23"/>
  <c r="AB20" i="23"/>
  <c r="AC20" i="23" s="1"/>
  <c r="I21" i="23"/>
  <c r="J21" i="23" s="1"/>
  <c r="K21" i="23" s="1"/>
  <c r="L21" i="23"/>
  <c r="M21" i="23" s="1"/>
  <c r="O21" i="23"/>
  <c r="P21" i="23" s="1"/>
  <c r="R21" i="23"/>
  <c r="S21" i="23"/>
  <c r="T21" i="23" s="1"/>
  <c r="U21" i="23"/>
  <c r="V21" i="23" s="1"/>
  <c r="W21" i="23" s="1"/>
  <c r="X21" i="23"/>
  <c r="Y21" i="23" s="1"/>
  <c r="AA21" i="23"/>
  <c r="AB21" i="23" s="1"/>
  <c r="L22" i="23"/>
  <c r="M22" i="23" s="1"/>
  <c r="O22" i="23"/>
  <c r="P22" i="23" s="1"/>
  <c r="R22" i="23"/>
  <c r="S22" i="23"/>
  <c r="T22" i="23" s="1"/>
  <c r="U22" i="23"/>
  <c r="V22" i="23" s="1"/>
  <c r="W22" i="23" s="1"/>
  <c r="X22" i="23"/>
  <c r="Y22" i="23" s="1"/>
  <c r="AA22" i="23"/>
  <c r="AB22" i="23" s="1"/>
  <c r="I23" i="23"/>
  <c r="J23" i="23"/>
  <c r="K23" i="23" s="1"/>
  <c r="L23" i="23"/>
  <c r="M23" i="23" s="1"/>
  <c r="N23" i="23" s="1"/>
  <c r="O23" i="23"/>
  <c r="P23" i="23" s="1"/>
  <c r="R23" i="23"/>
  <c r="S23" i="23" s="1"/>
  <c r="U23" i="23"/>
  <c r="V23" i="23"/>
  <c r="W23" i="23" s="1"/>
  <c r="X23" i="23"/>
  <c r="Y23" i="23" s="1"/>
  <c r="Z23" i="23" s="1"/>
  <c r="AA23" i="23"/>
  <c r="AB23" i="23" s="1"/>
  <c r="I24" i="23"/>
  <c r="J24" i="23" s="1"/>
  <c r="L24" i="23"/>
  <c r="M24" i="23"/>
  <c r="N24" i="23" s="1"/>
  <c r="O24" i="23"/>
  <c r="P24" i="23" s="1"/>
  <c r="Q24" i="23" s="1"/>
  <c r="R24" i="23"/>
  <c r="S24" i="23" s="1"/>
  <c r="U24" i="23"/>
  <c r="V24" i="23" s="1"/>
  <c r="X24" i="23"/>
  <c r="Y24" i="23"/>
  <c r="Z24" i="23" s="1"/>
  <c r="AA24" i="23"/>
  <c r="AB24" i="23" s="1"/>
  <c r="AC24" i="23" s="1"/>
  <c r="I25" i="23"/>
  <c r="J25" i="23" s="1"/>
  <c r="L25" i="23"/>
  <c r="M25" i="23" s="1"/>
  <c r="O25" i="23"/>
  <c r="P25" i="23"/>
  <c r="Q25" i="23" s="1"/>
  <c r="R25" i="23"/>
  <c r="S25" i="23" s="1"/>
  <c r="T25" i="23" s="1"/>
  <c r="U25" i="23"/>
  <c r="V25" i="23" s="1"/>
  <c r="X25" i="23"/>
  <c r="Y25" i="23" s="1"/>
  <c r="AA25" i="23"/>
  <c r="AB25" i="23"/>
  <c r="AC25" i="23" s="1"/>
  <c r="I26" i="23"/>
  <c r="J26" i="23" s="1"/>
  <c r="K26" i="23" s="1"/>
  <c r="L26" i="23"/>
  <c r="M26" i="23" s="1"/>
  <c r="O26" i="23"/>
  <c r="P26" i="23" s="1"/>
  <c r="R26" i="23"/>
  <c r="S26" i="23"/>
  <c r="T26" i="23" s="1"/>
  <c r="U26" i="23"/>
  <c r="V26" i="23" s="1"/>
  <c r="W26" i="23" s="1"/>
  <c r="X26" i="23"/>
  <c r="Y26" i="23" s="1"/>
  <c r="AA26" i="23"/>
  <c r="AB26" i="23" s="1"/>
  <c r="I27" i="23"/>
  <c r="J27" i="23"/>
  <c r="K27" i="23" s="1"/>
  <c r="L27" i="23"/>
  <c r="M27" i="23" s="1"/>
  <c r="N27" i="23" s="1"/>
  <c r="O27" i="23"/>
  <c r="P27" i="23" s="1"/>
  <c r="R27" i="23"/>
  <c r="S27" i="23" s="1"/>
  <c r="U27" i="23"/>
  <c r="V27" i="23"/>
  <c r="W27" i="23" s="1"/>
  <c r="X27" i="23"/>
  <c r="Y27" i="23" s="1"/>
  <c r="Z27" i="23" s="1"/>
  <c r="AA27" i="23"/>
  <c r="AB27" i="23" s="1"/>
  <c r="AA18" i="23"/>
  <c r="AB18" i="23" s="1"/>
  <c r="AC18" i="23" s="1"/>
  <c r="AA19" i="23"/>
  <c r="X18" i="23"/>
  <c r="X19" i="23"/>
  <c r="U18" i="23"/>
  <c r="V18" i="23" s="1"/>
  <c r="W18" i="23" s="1"/>
  <c r="U19" i="23"/>
  <c r="W19" i="23" s="1"/>
  <c r="R18" i="23"/>
  <c r="R19" i="23"/>
  <c r="O18" i="23"/>
  <c r="O19" i="23"/>
  <c r="Q19" i="23" s="1"/>
  <c r="L19" i="23"/>
  <c r="L18" i="23"/>
  <c r="N19" i="23"/>
  <c r="M19" i="23"/>
  <c r="N18" i="23"/>
  <c r="M18" i="23"/>
  <c r="N12" i="23"/>
  <c r="M12" i="23"/>
  <c r="L12" i="23"/>
  <c r="I19" i="23"/>
  <c r="I18" i="23"/>
  <c r="J18" i="23" s="1"/>
  <c r="K19" i="23"/>
  <c r="J19" i="23"/>
  <c r="K12" i="23"/>
  <c r="J12" i="23"/>
  <c r="I12" i="23"/>
  <c r="O12" i="23"/>
  <c r="P12" i="23"/>
  <c r="Q12" i="23"/>
  <c r="R12" i="23"/>
  <c r="S12" i="23"/>
  <c r="T12" i="23"/>
  <c r="U12" i="23"/>
  <c r="V12" i="23"/>
  <c r="W12" i="23"/>
  <c r="X12" i="23"/>
  <c r="Y12" i="23"/>
  <c r="Z12" i="23"/>
  <c r="AA12" i="23"/>
  <c r="AB12" i="23"/>
  <c r="AC12" i="23"/>
  <c r="S18" i="23"/>
  <c r="T18" i="23" s="1"/>
  <c r="Y18" i="23"/>
  <c r="Z18" i="23" s="1"/>
  <c r="P19" i="23"/>
  <c r="S19" i="23"/>
  <c r="T19" i="23"/>
  <c r="V19" i="23"/>
  <c r="Y19" i="23"/>
  <c r="Z19" i="23"/>
  <c r="AB19" i="23"/>
  <c r="AC19" i="23" s="1"/>
  <c r="P18" i="23" l="1"/>
  <c r="Q18" i="23" s="1"/>
  <c r="K18" i="23"/>
  <c r="AC27" i="23"/>
  <c r="Q27" i="23"/>
  <c r="Z26" i="23"/>
  <c r="N26" i="23"/>
  <c r="W25" i="23"/>
  <c r="K25" i="23"/>
  <c r="T24" i="23"/>
  <c r="AC23" i="23"/>
  <c r="Q23" i="23"/>
  <c r="Z22" i="23"/>
  <c r="N22" i="23"/>
  <c r="Z21" i="23"/>
  <c r="N21" i="23"/>
  <c r="W20" i="23"/>
  <c r="K20" i="23"/>
  <c r="T27" i="23"/>
  <c r="AC26" i="23"/>
  <c r="Q26" i="23"/>
  <c r="Z25" i="23"/>
  <c r="N25" i="23"/>
  <c r="W24" i="23"/>
  <c r="K24" i="23"/>
  <c r="T23" i="23"/>
  <c r="AC22" i="23"/>
  <c r="Q22" i="23"/>
  <c r="AC21" i="23"/>
  <c r="Q21" i="23"/>
  <c r="Z20" i="23"/>
  <c r="N20" i="23"/>
  <c r="K22" i="22"/>
  <c r="G19" i="3"/>
  <c r="G18" i="3"/>
  <c r="G17" i="3"/>
  <c r="G16" i="3"/>
  <c r="G15" i="3"/>
  <c r="G14" i="3"/>
  <c r="G13" i="3"/>
  <c r="G12" i="3"/>
  <c r="G11" i="3"/>
  <c r="G10" i="3"/>
  <c r="G9" i="3"/>
  <c r="E10" i="3"/>
  <c r="E46" i="3"/>
  <c r="E17" i="3" s="1"/>
  <c r="K20" i="3"/>
  <c r="Q20" i="3" s="1"/>
  <c r="T20" i="3" s="1"/>
  <c r="K13" i="3"/>
  <c r="Q13" i="3" s="1"/>
  <c r="F16" i="6"/>
  <c r="D16" i="6"/>
  <c r="E16" i="6"/>
  <c r="H13" i="6"/>
  <c r="H14" i="6"/>
  <c r="H15" i="6"/>
  <c r="H16" i="6"/>
  <c r="H17" i="6"/>
  <c r="H18" i="6"/>
  <c r="H19" i="6"/>
  <c r="H20" i="6"/>
  <c r="H21" i="6"/>
  <c r="H22" i="6"/>
  <c r="H23" i="6"/>
  <c r="H24" i="6"/>
  <c r="H25" i="6"/>
  <c r="H26" i="6"/>
  <c r="H27" i="6"/>
  <c r="D13" i="6"/>
  <c r="E13" i="6"/>
  <c r="D14" i="6"/>
  <c r="E14" i="6"/>
  <c r="D15" i="6"/>
  <c r="E15" i="6"/>
  <c r="D17" i="6"/>
  <c r="E17" i="6"/>
  <c r="D18" i="6"/>
  <c r="E52" i="6"/>
  <c r="E18" i="6"/>
  <c r="D19" i="6"/>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E54" i="6"/>
  <c r="D55" i="6"/>
  <c r="E55" i="6"/>
  <c r="D56" i="6"/>
  <c r="E56" i="6"/>
  <c r="D57" i="6"/>
  <c r="E57" i="6"/>
  <c r="D58" i="6"/>
  <c r="G58" i="6" s="1"/>
  <c r="D59" i="6"/>
  <c r="G59" i="6" s="1"/>
  <c r="D60" i="6"/>
  <c r="G60" i="6" s="1"/>
  <c r="D61" i="6"/>
  <c r="G61" i="6" s="1"/>
  <c r="D62" i="6"/>
  <c r="G62" i="6" s="1"/>
  <c r="D63" i="6"/>
  <c r="G63" i="6" s="1"/>
  <c r="D64" i="6"/>
  <c r="G64" i="6" s="1"/>
  <c r="D65" i="6"/>
  <c r="G65" i="6" s="1"/>
  <c r="F18" i="6"/>
  <c r="F19" i="6"/>
  <c r="F57" i="6"/>
  <c r="F18" i="23"/>
  <c r="H18" i="23" s="1"/>
  <c r="F19" i="23"/>
  <c r="H19" i="23" s="1"/>
  <c r="F20" i="23"/>
  <c r="F21" i="23"/>
  <c r="F22" i="23"/>
  <c r="H22" i="23" s="1"/>
  <c r="F13" i="6"/>
  <c r="F14" i="6"/>
  <c r="F30" i="8"/>
  <c r="F31" i="8"/>
  <c r="F6" i="8"/>
  <c r="F7" i="8"/>
  <c r="F8" i="8"/>
  <c r="F9" i="8"/>
  <c r="F20" i="8"/>
  <c r="F19" i="8"/>
  <c r="K22" i="3"/>
  <c r="K24" i="3"/>
  <c r="K15" i="3"/>
  <c r="K16" i="3"/>
  <c r="K17" i="3"/>
  <c r="K18" i="3"/>
  <c r="K23" i="3"/>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6" i="4"/>
  <c r="F37" i="4"/>
  <c r="E47" i="3"/>
  <c r="E9" i="3" s="1"/>
  <c r="E48" i="3"/>
  <c r="E50" i="3"/>
  <c r="E51" i="3"/>
  <c r="E49" i="3"/>
  <c r="E41" i="3"/>
  <c r="K10" i="3"/>
  <c r="N10" i="3" s="1"/>
  <c r="K11" i="3"/>
  <c r="K12" i="3"/>
  <c r="K14" i="3"/>
  <c r="K19" i="3"/>
  <c r="Q19" i="3" s="1"/>
  <c r="K21" i="3"/>
  <c r="V26" i="3"/>
  <c r="V27" i="3"/>
  <c r="V28" i="3"/>
  <c r="V29" i="3"/>
  <c r="V30" i="3"/>
  <c r="V31" i="3"/>
  <c r="V32" i="3"/>
  <c r="V33" i="3"/>
  <c r="V34" i="3"/>
  <c r="V35" i="3"/>
  <c r="V36" i="3"/>
  <c r="V37" i="3"/>
  <c r="V38" i="3"/>
  <c r="V39" i="3"/>
  <c r="V40" i="3"/>
  <c r="V41" i="3"/>
  <c r="E6" i="10"/>
  <c r="E13" i="10"/>
  <c r="E14" i="10"/>
  <c r="E20" i="10"/>
  <c r="E21" i="10"/>
  <c r="E23" i="10"/>
  <c r="E24" i="10"/>
  <c r="E25" i="10"/>
  <c r="E27" i="10"/>
  <c r="E28" i="10"/>
  <c r="E29" i="10"/>
  <c r="E30" i="10"/>
  <c r="E31" i="10"/>
  <c r="E32" i="10"/>
  <c r="E34" i="10"/>
  <c r="E35" i="10"/>
  <c r="G9" i="21"/>
  <c r="G19" i="2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18" i="10"/>
  <c r="E17" i="10"/>
  <c r="E16" i="10"/>
  <c r="E15" i="10"/>
  <c r="E11" i="10"/>
  <c r="E10" i="10"/>
  <c r="E9" i="10"/>
  <c r="E8" i="10"/>
  <c r="E7" i="10"/>
  <c r="U42" i="3"/>
  <c r="K25" i="3"/>
  <c r="K26" i="3"/>
  <c r="Q26" i="3" s="1"/>
  <c r="T26" i="3"/>
  <c r="K27" i="3"/>
  <c r="Q27" i="3" s="1"/>
  <c r="T27" i="3"/>
  <c r="K28" i="3"/>
  <c r="Q28" i="3" s="1"/>
  <c r="T28" i="3"/>
  <c r="K29" i="3"/>
  <c r="Q29" i="3" s="1"/>
  <c r="T29" i="3"/>
  <c r="K30" i="3"/>
  <c r="Q30" i="3" s="1"/>
  <c r="T30" i="3"/>
  <c r="K31" i="3"/>
  <c r="Q31" i="3" s="1"/>
  <c r="T31" i="3"/>
  <c r="K32" i="3"/>
  <c r="Q32" i="3" s="1"/>
  <c r="T32" i="3"/>
  <c r="K33" i="3"/>
  <c r="Q33" i="3" s="1"/>
  <c r="T33" i="3"/>
  <c r="K34" i="3"/>
  <c r="Q34" i="3" s="1"/>
  <c r="T34" i="3"/>
  <c r="K35" i="3"/>
  <c r="Q35" i="3" s="1"/>
  <c r="T35" i="3"/>
  <c r="K36" i="3"/>
  <c r="Q36" i="3" s="1"/>
  <c r="T36" i="3"/>
  <c r="K37" i="3"/>
  <c r="Q37" i="3" s="1"/>
  <c r="T37" i="3"/>
  <c r="K38" i="3"/>
  <c r="Q38" i="3" s="1"/>
  <c r="T38" i="3"/>
  <c r="K39" i="3"/>
  <c r="Q39" i="3" s="1"/>
  <c r="T39" i="3"/>
  <c r="K40" i="3"/>
  <c r="Q40" i="3" s="1"/>
  <c r="T40" i="3"/>
  <c r="K41" i="3"/>
  <c r="Q41" i="3"/>
  <c r="T41" i="3"/>
  <c r="N26" i="3"/>
  <c r="N27" i="3"/>
  <c r="N28" i="3"/>
  <c r="N29" i="3"/>
  <c r="N30" i="3"/>
  <c r="N31" i="3"/>
  <c r="N32" i="3"/>
  <c r="N33" i="3"/>
  <c r="N34" i="3"/>
  <c r="N35" i="3"/>
  <c r="N36" i="3"/>
  <c r="N37" i="3"/>
  <c r="N38" i="3"/>
  <c r="N39" i="3"/>
  <c r="N40" i="3"/>
  <c r="N41"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O24" i="3"/>
  <c r="O23" i="3"/>
  <c r="O22" i="3"/>
  <c r="O21" i="3"/>
  <c r="O20" i="3"/>
  <c r="O19" i="3"/>
  <c r="O18" i="3"/>
  <c r="O17" i="3"/>
  <c r="O16" i="3"/>
  <c r="O15" i="3"/>
  <c r="O13" i="3"/>
  <c r="O12" i="3"/>
  <c r="O11" i="3"/>
  <c r="O10" i="3"/>
  <c r="O9" i="3"/>
  <c r="C9" i="3"/>
  <c r="B9" i="3"/>
  <c r="F35" i="8"/>
  <c r="F34" i="8"/>
  <c r="F33" i="8"/>
  <c r="F32" i="8"/>
  <c r="F24" i="8"/>
  <c r="F23" i="8"/>
  <c r="F22" i="8"/>
  <c r="F21" i="8"/>
  <c r="F13" i="8"/>
  <c r="F12" i="8"/>
  <c r="F11" i="8"/>
  <c r="F10" i="8"/>
  <c r="F38" i="4"/>
  <c r="F30" i="4"/>
  <c r="F29" i="4"/>
  <c r="F28" i="4"/>
  <c r="F27" i="4"/>
  <c r="C27" i="23"/>
  <c r="C26" i="23"/>
  <c r="F25" i="23"/>
  <c r="C25" i="23"/>
  <c r="C24" i="23"/>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4" i="6"/>
  <c r="O16" i="6"/>
  <c r="O19" i="6"/>
  <c r="O20" i="6"/>
  <c r="O21" i="6"/>
  <c r="O22" i="6"/>
  <c r="O23" i="6"/>
  <c r="O24" i="6"/>
  <c r="O25" i="6"/>
  <c r="O26" i="6"/>
  <c r="O27" i="6"/>
  <c r="O58" i="6"/>
  <c r="O59" i="6"/>
  <c r="O60" i="6"/>
  <c r="O61" i="6"/>
  <c r="O62" i="6"/>
  <c r="O63" i="6"/>
  <c r="O64" i="6"/>
  <c r="O65"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Z14" i="6"/>
  <c r="Z15" i="6"/>
  <c r="Z16" i="6"/>
  <c r="Z17" i="6"/>
  <c r="Z18" i="6"/>
  <c r="Z19" i="6"/>
  <c r="Z20" i="6"/>
  <c r="Z21" i="6"/>
  <c r="Z22" i="6"/>
  <c r="Z23" i="6"/>
  <c r="Z24" i="6"/>
  <c r="Z25" i="6"/>
  <c r="Z26" i="6"/>
  <c r="Z27" i="6"/>
  <c r="W14" i="6"/>
  <c r="W15" i="6"/>
  <c r="W16" i="6"/>
  <c r="W17" i="6"/>
  <c r="W18" i="6"/>
  <c r="W19" i="6"/>
  <c r="W20" i="6"/>
  <c r="W21" i="6"/>
  <c r="W22" i="6"/>
  <c r="W23" i="6"/>
  <c r="W24" i="6"/>
  <c r="W25" i="6"/>
  <c r="W26" i="6"/>
  <c r="W27" i="6"/>
  <c r="T14" i="6"/>
  <c r="T15" i="6"/>
  <c r="T16" i="6"/>
  <c r="T17" i="6"/>
  <c r="T18" i="6"/>
  <c r="T19" i="6"/>
  <c r="T20" i="6"/>
  <c r="T21" i="6"/>
  <c r="T22" i="6"/>
  <c r="T23" i="6"/>
  <c r="T24" i="6"/>
  <c r="T25" i="6"/>
  <c r="T26" i="6"/>
  <c r="T27" i="6"/>
  <c r="Q14" i="6"/>
  <c r="Q15" i="6"/>
  <c r="Q16" i="6"/>
  <c r="Q17" i="6"/>
  <c r="Q18" i="6"/>
  <c r="Q19" i="6"/>
  <c r="Q20" i="6"/>
  <c r="Q21" i="6"/>
  <c r="Q22" i="6"/>
  <c r="Q23" i="6"/>
  <c r="Q24" i="6"/>
  <c r="Q25" i="6"/>
  <c r="Q26" i="6"/>
  <c r="Q27" i="6"/>
  <c r="N14" i="6"/>
  <c r="N15" i="6"/>
  <c r="O15" i="6" s="1"/>
  <c r="N16" i="6"/>
  <c r="N17" i="6"/>
  <c r="O17" i="6" s="1"/>
  <c r="N18" i="6"/>
  <c r="O18" i="6" s="1"/>
  <c r="N19" i="6"/>
  <c r="N20" i="6"/>
  <c r="N21" i="6"/>
  <c r="N22" i="6"/>
  <c r="N23" i="6"/>
  <c r="N24" i="6"/>
  <c r="N25" i="6"/>
  <c r="N26" i="6"/>
  <c r="N27"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E66" i="6"/>
  <c r="AB66" i="6"/>
  <c r="Y66" i="6"/>
  <c r="V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O57" i="6" s="1"/>
  <c r="K57" i="6"/>
  <c r="C57" i="6"/>
  <c r="B57" i="6"/>
  <c r="AH56" i="6"/>
  <c r="AF56" i="6"/>
  <c r="AC56" i="6"/>
  <c r="Z56" i="6"/>
  <c r="W56" i="6"/>
  <c r="T56" i="6"/>
  <c r="Q56" i="6"/>
  <c r="N56" i="6"/>
  <c r="O56" i="6" s="1"/>
  <c r="K56" i="6"/>
  <c r="C56" i="6"/>
  <c r="B56" i="6"/>
  <c r="AH55" i="6"/>
  <c r="AF55" i="6"/>
  <c r="AC55" i="6"/>
  <c r="Z55" i="6"/>
  <c r="W55" i="6"/>
  <c r="T55" i="6"/>
  <c r="Q55" i="6"/>
  <c r="N55" i="6"/>
  <c r="O55" i="6" s="1"/>
  <c r="K55" i="6"/>
  <c r="C55" i="6"/>
  <c r="B55" i="6"/>
  <c r="AH54" i="6"/>
  <c r="AF54" i="6"/>
  <c r="AC54" i="6"/>
  <c r="Z54" i="6"/>
  <c r="W54" i="6"/>
  <c r="T54" i="6"/>
  <c r="Q54" i="6"/>
  <c r="N54" i="6"/>
  <c r="O54" i="6" s="1"/>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AC28" i="6" s="1"/>
  <c r="Z13" i="6"/>
  <c r="W13" i="6"/>
  <c r="T13" i="6"/>
  <c r="Q13" i="6"/>
  <c r="N13" i="6"/>
  <c r="O13" i="6" s="1"/>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K22" i="11"/>
  <c r="AC66" i="6" l="1"/>
  <c r="Q28" i="6"/>
  <c r="N25" i="3"/>
  <c r="Q25" i="3"/>
  <c r="G23" i="21"/>
  <c r="E16" i="21" s="1"/>
  <c r="G13" i="21"/>
  <c r="G14" i="21" s="1"/>
  <c r="E6" i="21" s="1"/>
  <c r="N21" i="3"/>
  <c r="Q21" i="3"/>
  <c r="Q14" i="3"/>
  <c r="T14" i="3" s="1"/>
  <c r="N12" i="3"/>
  <c r="Q12" i="3"/>
  <c r="N11" i="3"/>
  <c r="Q11" i="3"/>
  <c r="F39" i="4"/>
  <c r="F40" i="4" s="1"/>
  <c r="D34" i="4" s="1"/>
  <c r="F31" i="4"/>
  <c r="F32" i="4" s="1"/>
  <c r="D24" i="4" s="1"/>
  <c r="N23" i="3"/>
  <c r="Q23" i="3"/>
  <c r="N18" i="3"/>
  <c r="Q18" i="3"/>
  <c r="N17" i="3"/>
  <c r="Q17" i="3"/>
  <c r="N16" i="3"/>
  <c r="Q16" i="3"/>
  <c r="N15" i="3"/>
  <c r="Q15" i="3"/>
  <c r="N24" i="3"/>
  <c r="Q24" i="3"/>
  <c r="N22" i="3"/>
  <c r="Q22" i="3"/>
  <c r="F36" i="8"/>
  <c r="C28" i="8" s="1"/>
  <c r="F17" i="4" s="1"/>
  <c r="F20" i="4" s="1"/>
  <c r="T13" i="3"/>
  <c r="T25" i="3"/>
  <c r="V25" i="3" s="1"/>
  <c r="W25" i="3" s="1"/>
  <c r="G74" i="6"/>
  <c r="G78" i="6"/>
  <c r="G82" i="6"/>
  <c r="G75" i="6"/>
  <c r="G79" i="6"/>
  <c r="G84" i="6"/>
  <c r="G73" i="6"/>
  <c r="G77" i="6"/>
  <c r="G81" i="6"/>
  <c r="G71" i="6"/>
  <c r="G83" i="6"/>
  <c r="G40" i="6"/>
  <c r="G45" i="6"/>
  <c r="G35" i="6"/>
  <c r="G41" i="6"/>
  <c r="G46" i="6"/>
  <c r="G36" i="6"/>
  <c r="G39" i="6"/>
  <c r="G43" i="6"/>
  <c r="G33" i="6"/>
  <c r="G37" i="6"/>
  <c r="G44" i="6"/>
  <c r="F25" i="8"/>
  <c r="C17" i="8" s="1"/>
  <c r="F13" i="4" s="1"/>
  <c r="F16" i="4" s="1"/>
  <c r="F14" i="8"/>
  <c r="C4" i="8" s="1"/>
  <c r="F9" i="4" s="1"/>
  <c r="F12" i="4" s="1"/>
  <c r="Z28" i="6"/>
  <c r="T28" i="6"/>
  <c r="W28" i="6"/>
  <c r="AF28" i="6"/>
  <c r="AC88" i="6"/>
  <c r="W66" i="6"/>
  <c r="W88" i="6" s="1"/>
  <c r="T66" i="6"/>
  <c r="AF66" i="6"/>
  <c r="Z66" i="6"/>
  <c r="Z88" i="6" s="1"/>
  <c r="Q66" i="6"/>
  <c r="Q88" i="6" s="1"/>
  <c r="N19" i="3"/>
  <c r="T19" i="3"/>
  <c r="V19" i="3" s="1"/>
  <c r="N13" i="3"/>
  <c r="V13" i="3" s="1"/>
  <c r="T23" i="3"/>
  <c r="V23" i="3" s="1"/>
  <c r="W23" i="3" s="1"/>
  <c r="F23" i="23"/>
  <c r="F24" i="23"/>
  <c r="F26" i="23"/>
  <c r="H26" i="23" s="1"/>
  <c r="F27" i="23"/>
  <c r="H20" i="23"/>
  <c r="AD20" i="23" s="1"/>
  <c r="H23" i="23"/>
  <c r="H24" i="23"/>
  <c r="H25" i="23"/>
  <c r="AD25" i="23" s="1"/>
  <c r="H21" i="23"/>
  <c r="AD21" i="23" s="1"/>
  <c r="G57" i="6"/>
  <c r="G55" i="6"/>
  <c r="G76" i="6" s="1"/>
  <c r="G17" i="6"/>
  <c r="G38" i="6" s="1"/>
  <c r="G14" i="6"/>
  <c r="N28" i="6"/>
  <c r="E12" i="10"/>
  <c r="E40" i="10"/>
  <c r="E33" i="10"/>
  <c r="E11" i="3"/>
  <c r="E18" i="3"/>
  <c r="T15" i="3"/>
  <c r="V15" i="3" s="1"/>
  <c r="T21" i="3"/>
  <c r="V21" i="3" s="1"/>
  <c r="W21" i="3" s="1"/>
  <c r="D47" i="22"/>
  <c r="G56" i="6"/>
  <c r="G80" i="6" s="1"/>
  <c r="G54" i="6"/>
  <c r="G72" i="6" s="1"/>
  <c r="G15" i="6"/>
  <c r="G32" i="6" s="1"/>
  <c r="F28" i="6"/>
  <c r="G19" i="6"/>
  <c r="G16" i="6"/>
  <c r="G34" i="6" s="1"/>
  <c r="G18" i="6"/>
  <c r="G42" i="6" s="1"/>
  <c r="B47" i="10"/>
  <c r="T12" i="3"/>
  <c r="V12" i="3" s="1"/>
  <c r="L28" i="6"/>
  <c r="E51" i="6"/>
  <c r="G51" i="6" s="1"/>
  <c r="E4" i="21"/>
  <c r="G26" i="1" s="1"/>
  <c r="B49" i="10"/>
  <c r="E26" i="10"/>
  <c r="E19" i="10"/>
  <c r="T11" i="3"/>
  <c r="V11" i="3" s="1"/>
  <c r="K42" i="3"/>
  <c r="T16" i="3"/>
  <c r="V16" i="3" s="1"/>
  <c r="Q10" i="3"/>
  <c r="T10" i="3" s="1"/>
  <c r="V10" i="3" s="1"/>
  <c r="W10" i="3" s="1"/>
  <c r="N9" i="3"/>
  <c r="F66" i="6"/>
  <c r="K28" i="6"/>
  <c r="G13" i="6"/>
  <c r="G53" i="6"/>
  <c r="G70" i="6" s="1"/>
  <c r="O53" i="6"/>
  <c r="R52" i="6"/>
  <c r="R66" i="6" s="1"/>
  <c r="L52" i="6"/>
  <c r="O52" i="6"/>
  <c r="E15" i="3"/>
  <c r="E19" i="3"/>
  <c r="E14" i="3"/>
  <c r="E12" i="3"/>
  <c r="E16" i="3"/>
  <c r="E13" i="3"/>
  <c r="T9" i="3"/>
  <c r="N20" i="3"/>
  <c r="V20" i="3" s="1"/>
  <c r="T18" i="3"/>
  <c r="V18" i="3" s="1"/>
  <c r="W18" i="3" s="1"/>
  <c r="T24" i="3"/>
  <c r="V24" i="3" s="1"/>
  <c r="N14" i="3"/>
  <c r="V14" i="3" s="1"/>
  <c r="T17" i="3"/>
  <c r="V17" i="3" s="1"/>
  <c r="W17" i="3" s="1"/>
  <c r="T22" i="3"/>
  <c r="V22" i="3" s="1"/>
  <c r="D48" i="22"/>
  <c r="E48" i="22" s="1"/>
  <c r="D49" i="22"/>
  <c r="E49" i="22" s="1"/>
  <c r="D50" i="22"/>
  <c r="E50" i="22" s="1"/>
  <c r="N66" i="6"/>
  <c r="K66" i="6"/>
  <c r="G52" i="6"/>
  <c r="U44" i="6"/>
  <c r="L43" i="6"/>
  <c r="AD40" i="6"/>
  <c r="AA66" i="6"/>
  <c r="O28" i="6"/>
  <c r="N82" i="6"/>
  <c r="O32" i="6"/>
  <c r="K77" i="6"/>
  <c r="O41" i="6"/>
  <c r="R44" i="6"/>
  <c r="U37" i="6"/>
  <c r="W81" i="6"/>
  <c r="L36" i="6"/>
  <c r="O38" i="6"/>
  <c r="R41" i="6"/>
  <c r="X42" i="6"/>
  <c r="AA28" i="6"/>
  <c r="U66" i="6"/>
  <c r="L46" i="6"/>
  <c r="L33" i="6"/>
  <c r="O35" i="6"/>
  <c r="R36" i="6"/>
  <c r="AA39" i="6"/>
  <c r="U28" i="6"/>
  <c r="AG28" i="6"/>
  <c r="L45" i="6"/>
  <c r="L42" i="6"/>
  <c r="L39" i="6"/>
  <c r="K73" i="6"/>
  <c r="O44" i="6"/>
  <c r="N78" i="6"/>
  <c r="O37" i="6"/>
  <c r="O34" i="6"/>
  <c r="R46" i="6"/>
  <c r="R43" i="6"/>
  <c r="R40" i="6"/>
  <c r="R35" i="6"/>
  <c r="T80" i="6"/>
  <c r="U33" i="6"/>
  <c r="X38" i="6"/>
  <c r="AA35" i="6"/>
  <c r="AC75" i="6"/>
  <c r="AG66" i="6"/>
  <c r="L44" i="6"/>
  <c r="L41" i="6"/>
  <c r="L38" i="6"/>
  <c r="L35" i="6"/>
  <c r="O46" i="6"/>
  <c r="O43" i="6"/>
  <c r="O40" i="6"/>
  <c r="N74" i="6"/>
  <c r="O33" i="6"/>
  <c r="Q83" i="6"/>
  <c r="R42" i="6"/>
  <c r="R39" i="6"/>
  <c r="R32" i="6"/>
  <c r="U41" i="6"/>
  <c r="X46" i="6"/>
  <c r="X34" i="6"/>
  <c r="Z70" i="6"/>
  <c r="AD36" i="6"/>
  <c r="K84" i="6"/>
  <c r="K81" i="6"/>
  <c r="L40" i="6"/>
  <c r="L37" i="6"/>
  <c r="L34" i="6"/>
  <c r="O45" i="6"/>
  <c r="O42" i="6"/>
  <c r="O39" i="6"/>
  <c r="O36" i="6"/>
  <c r="R45" i="6"/>
  <c r="Q79" i="6"/>
  <c r="R37" i="6"/>
  <c r="U45" i="6"/>
  <c r="T76" i="6"/>
  <c r="AA43" i="6"/>
  <c r="AD44" i="6"/>
  <c r="AD32" i="6"/>
  <c r="X28" i="6"/>
  <c r="AD66" i="6"/>
  <c r="AC70" i="6"/>
  <c r="AC74" i="6"/>
  <c r="AC78" i="6"/>
  <c r="AC82" i="6"/>
  <c r="Z73" i="6"/>
  <c r="Z77" i="6"/>
  <c r="Z81" i="6"/>
  <c r="W72" i="6"/>
  <c r="W76" i="6"/>
  <c r="W80" i="6"/>
  <c r="W84" i="6"/>
  <c r="T71" i="6"/>
  <c r="T75" i="6"/>
  <c r="AC73" i="6"/>
  <c r="AC77" i="6"/>
  <c r="AC81" i="6"/>
  <c r="Z72" i="6"/>
  <c r="Z76" i="6"/>
  <c r="Z80" i="6"/>
  <c r="Z84" i="6"/>
  <c r="W71" i="6"/>
  <c r="W75" i="6"/>
  <c r="W79" i="6"/>
  <c r="W83" i="6"/>
  <c r="T70" i="6"/>
  <c r="T74" i="6"/>
  <c r="T78" i="6"/>
  <c r="T82" i="6"/>
  <c r="Q73" i="6"/>
  <c r="AC72" i="6"/>
  <c r="AC76" i="6"/>
  <c r="AC80" i="6"/>
  <c r="AC84" i="6"/>
  <c r="Z71" i="6"/>
  <c r="Z75" i="6"/>
  <c r="Z79" i="6"/>
  <c r="Z83" i="6"/>
  <c r="W70" i="6"/>
  <c r="W74" i="6"/>
  <c r="W78" i="6"/>
  <c r="W82" i="6"/>
  <c r="T73" i="6"/>
  <c r="T77" i="6"/>
  <c r="T81" i="6"/>
  <c r="Q72" i="6"/>
  <c r="K82" i="6"/>
  <c r="K78" i="6"/>
  <c r="K74" i="6"/>
  <c r="N83" i="6"/>
  <c r="N79" i="6"/>
  <c r="N75" i="6"/>
  <c r="N71" i="6"/>
  <c r="Q84" i="6"/>
  <c r="Q80" i="6"/>
  <c r="Q76" i="6"/>
  <c r="Q74" i="6"/>
  <c r="T79" i="6"/>
  <c r="Z74" i="6"/>
  <c r="AC79" i="6"/>
  <c r="R28" i="6"/>
  <c r="X66" i="6"/>
  <c r="K83" i="6"/>
  <c r="K79" i="6"/>
  <c r="K75" i="6"/>
  <c r="K71" i="6"/>
  <c r="N84" i="6"/>
  <c r="N80" i="6"/>
  <c r="N76" i="6"/>
  <c r="N72" i="6"/>
  <c r="Q81" i="6"/>
  <c r="Q77" i="6"/>
  <c r="Q71" i="6"/>
  <c r="T84" i="6"/>
  <c r="W73" i="6"/>
  <c r="Z78" i="6"/>
  <c r="AC83" i="6"/>
  <c r="AD35" i="6"/>
  <c r="AD39" i="6"/>
  <c r="AD43" i="6"/>
  <c r="AA34" i="6"/>
  <c r="AA38" i="6"/>
  <c r="AA42" i="6"/>
  <c r="AA46" i="6"/>
  <c r="X33" i="6"/>
  <c r="X37" i="6"/>
  <c r="X41" i="6"/>
  <c r="X45" i="6"/>
  <c r="U32" i="6"/>
  <c r="U36" i="6"/>
  <c r="U40"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T83" i="6"/>
  <c r="T72" i="6"/>
  <c r="W77" i="6"/>
  <c r="Z82" i="6"/>
  <c r="AC71" i="6"/>
  <c r="AD28" i="6"/>
  <c r="AD22" i="23"/>
  <c r="AD18" i="23"/>
  <c r="C50" i="22"/>
  <c r="N20" i="22"/>
  <c r="N19" i="22"/>
  <c r="N21" i="22"/>
  <c r="N22" i="22"/>
  <c r="AD19" i="23"/>
  <c r="W14" i="3" l="1"/>
  <c r="G69" i="6"/>
  <c r="T88" i="6"/>
  <c r="V9" i="3"/>
  <c r="W9" i="3" s="1"/>
  <c r="F21" i="4"/>
  <c r="F22" i="4" s="1"/>
  <c r="D7" i="4" s="1"/>
  <c r="F42" i="4" s="1"/>
  <c r="F5" i="4" s="1"/>
  <c r="G21" i="1" s="1"/>
  <c r="G31" i="6"/>
  <c r="N88" i="6"/>
  <c r="AD24" i="23"/>
  <c r="W11" i="3"/>
  <c r="W13" i="3"/>
  <c r="F88" i="6"/>
  <c r="AD23" i="23"/>
  <c r="H27" i="23"/>
  <c r="AD27" i="23" s="1"/>
  <c r="AD26" i="23"/>
  <c r="Q70" i="6"/>
  <c r="R70" i="6" s="1"/>
  <c r="N70" i="6"/>
  <c r="O70" i="6" s="1"/>
  <c r="E41" i="10"/>
  <c r="E42" i="10" s="1"/>
  <c r="E3" i="10" s="1"/>
  <c r="G25" i="1" s="1"/>
  <c r="W24" i="3"/>
  <c r="W20" i="3"/>
  <c r="W16" i="3"/>
  <c r="W22" i="3"/>
  <c r="W19" i="3"/>
  <c r="W12" i="3"/>
  <c r="W15" i="3"/>
  <c r="G28" i="6"/>
  <c r="L32" i="6"/>
  <c r="L47" i="6" s="1"/>
  <c r="L81" i="6"/>
  <c r="L79" i="6"/>
  <c r="O66" i="6"/>
  <c r="O88" i="6" s="1"/>
  <c r="O89" i="6" s="1"/>
  <c r="G66" i="6"/>
  <c r="H80" i="6"/>
  <c r="D17" i="23" s="1"/>
  <c r="L51" i="6"/>
  <c r="E42" i="3"/>
  <c r="E43" i="3" s="1"/>
  <c r="F4" i="3" s="1"/>
  <c r="G23" i="1" s="1"/>
  <c r="K88" i="6"/>
  <c r="R77" i="6"/>
  <c r="U88" i="6"/>
  <c r="U89" i="6" s="1"/>
  <c r="U79" i="6"/>
  <c r="AA81" i="6"/>
  <c r="O77" i="6"/>
  <c r="R74" i="6"/>
  <c r="O81" i="6"/>
  <c r="O76" i="6"/>
  <c r="H77" i="6"/>
  <c r="U75" i="6"/>
  <c r="AA73" i="6"/>
  <c r="H84" i="6"/>
  <c r="C58" i="3"/>
  <c r="D45" i="22"/>
  <c r="E45" i="22" s="1"/>
  <c r="T42" i="3"/>
  <c r="N42" i="3"/>
  <c r="Q42" i="3"/>
  <c r="U84" i="6"/>
  <c r="H79" i="6"/>
  <c r="X73" i="6"/>
  <c r="AD82" i="6"/>
  <c r="AA88" i="6"/>
  <c r="AA89" i="6" s="1"/>
  <c r="R76" i="6"/>
  <c r="AD72" i="6"/>
  <c r="R81" i="6"/>
  <c r="U71" i="6"/>
  <c r="O82" i="6"/>
  <c r="AD79" i="6"/>
  <c r="L71" i="6"/>
  <c r="H71" i="6"/>
  <c r="H81" i="6"/>
  <c r="R79" i="6"/>
  <c r="U73" i="6"/>
  <c r="AA71" i="6"/>
  <c r="O79" i="6"/>
  <c r="X72" i="6"/>
  <c r="H74" i="6"/>
  <c r="U82" i="6"/>
  <c r="X80" i="6"/>
  <c r="H72" i="6"/>
  <c r="R78" i="6"/>
  <c r="R71" i="6"/>
  <c r="L78" i="6"/>
  <c r="X84" i="6"/>
  <c r="L72" i="6"/>
  <c r="AA78" i="6"/>
  <c r="X83" i="6"/>
  <c r="AA84" i="6"/>
  <c r="AD81" i="6"/>
  <c r="X76" i="6"/>
  <c r="AA77" i="6"/>
  <c r="R75" i="6"/>
  <c r="U76" i="6"/>
  <c r="U77" i="6"/>
  <c r="X74" i="6"/>
  <c r="AA75" i="6"/>
  <c r="AD76" i="6"/>
  <c r="U74" i="6"/>
  <c r="X75" i="6"/>
  <c r="AA76" i="6"/>
  <c r="AD73" i="6"/>
  <c r="O80" i="6"/>
  <c r="AD78" i="6"/>
  <c r="X71" i="6"/>
  <c r="AA72" i="6"/>
  <c r="X81" i="6"/>
  <c r="L75" i="6"/>
  <c r="R80" i="6"/>
  <c r="O16" i="23" s="1"/>
  <c r="P16" i="23" s="1"/>
  <c r="Q16" i="23" s="1"/>
  <c r="L76" i="6"/>
  <c r="U80" i="6"/>
  <c r="R16" i="23" s="1"/>
  <c r="S16" i="23" s="1"/>
  <c r="T16" i="23" s="1"/>
  <c r="AD75" i="6"/>
  <c r="U81" i="6"/>
  <c r="X78" i="6"/>
  <c r="AA79" i="6"/>
  <c r="AD80" i="6"/>
  <c r="R84" i="6"/>
  <c r="L84" i="6"/>
  <c r="L77" i="6"/>
  <c r="U83" i="6"/>
  <c r="R82" i="6"/>
  <c r="O84" i="6"/>
  <c r="H83" i="6"/>
  <c r="O83" i="6"/>
  <c r="L82" i="6"/>
  <c r="O71" i="6"/>
  <c r="O73" i="6"/>
  <c r="O75" i="6"/>
  <c r="L74" i="6"/>
  <c r="AD74" i="6"/>
  <c r="R83" i="6"/>
  <c r="R73" i="6"/>
  <c r="O47" i="6"/>
  <c r="L83" i="6"/>
  <c r="R88" i="6"/>
  <c r="R89" i="6" s="1"/>
  <c r="Z85" i="6"/>
  <c r="L73" i="6"/>
  <c r="AA74" i="6"/>
  <c r="U78" i="6"/>
  <c r="X79" i="6"/>
  <c r="AA80" i="6"/>
  <c r="X16" i="23" s="1"/>
  <c r="Y16" i="23" s="1"/>
  <c r="Z16" i="23" s="1"/>
  <c r="AD77" i="6"/>
  <c r="O72" i="6"/>
  <c r="R47" i="6"/>
  <c r="H82" i="6"/>
  <c r="O74" i="6"/>
  <c r="O78" i="6"/>
  <c r="AD71" i="6"/>
  <c r="H78" i="6"/>
  <c r="H73" i="6"/>
  <c r="U72" i="6"/>
  <c r="AA82" i="6"/>
  <c r="AD83" i="6"/>
  <c r="X70" i="6"/>
  <c r="X47" i="6"/>
  <c r="U70" i="6"/>
  <c r="U47" i="6"/>
  <c r="T85" i="6"/>
  <c r="X88" i="6"/>
  <c r="X89" i="6" s="1"/>
  <c r="AD88" i="6"/>
  <c r="AD89" i="6" s="1"/>
  <c r="R72" i="6"/>
  <c r="X82" i="6"/>
  <c r="AA83" i="6"/>
  <c r="AD84" i="6"/>
  <c r="H76" i="6"/>
  <c r="AA70" i="6"/>
  <c r="AA47" i="6"/>
  <c r="X77" i="6"/>
  <c r="AD47" i="6"/>
  <c r="W85" i="6"/>
  <c r="AC85" i="6"/>
  <c r="AD70" i="6"/>
  <c r="F50" i="22"/>
  <c r="I26" i="22" s="1"/>
  <c r="I30" i="22" s="1"/>
  <c r="N23" i="22"/>
  <c r="V42" i="3" l="1"/>
  <c r="V43" i="3" s="1"/>
  <c r="F6" i="3" s="1"/>
  <c r="AA16" i="23"/>
  <c r="AB16" i="23" s="1"/>
  <c r="AC16" i="23" s="1"/>
  <c r="L17" i="23"/>
  <c r="M17" i="23" s="1"/>
  <c r="N17" i="23" s="1"/>
  <c r="R17" i="23"/>
  <c r="S17" i="23" s="1"/>
  <c r="T17" i="23" s="1"/>
  <c r="AA17" i="23"/>
  <c r="AB17" i="23" s="1"/>
  <c r="AC17" i="23" s="1"/>
  <c r="O17" i="23"/>
  <c r="P17" i="23" s="1"/>
  <c r="Q17" i="23" s="1"/>
  <c r="U17" i="23"/>
  <c r="V17" i="23" s="1"/>
  <c r="W17" i="23" s="1"/>
  <c r="X17" i="23"/>
  <c r="Y17" i="23" s="1"/>
  <c r="Z17" i="23" s="1"/>
  <c r="U16" i="23"/>
  <c r="V16" i="23" s="1"/>
  <c r="W16" i="23" s="1"/>
  <c r="L16" i="23"/>
  <c r="M16" i="23" s="1"/>
  <c r="N16" i="23" s="1"/>
  <c r="O14" i="23"/>
  <c r="P14" i="23" s="1"/>
  <c r="Q14" i="23" s="1"/>
  <c r="H69" i="6"/>
  <c r="D13" i="23" s="1"/>
  <c r="X14" i="23"/>
  <c r="Y14" i="23" s="1"/>
  <c r="Z14" i="23" s="1"/>
  <c r="L14" i="23"/>
  <c r="M14" i="23" s="1"/>
  <c r="N14" i="23" s="1"/>
  <c r="AA14" i="23"/>
  <c r="AB14" i="23" s="1"/>
  <c r="AC14" i="23" s="1"/>
  <c r="U14" i="23"/>
  <c r="V14" i="23" s="1"/>
  <c r="W14" i="23" s="1"/>
  <c r="H75" i="6"/>
  <c r="D16" i="23" s="1"/>
  <c r="F16" i="23" s="1"/>
  <c r="H16" i="23" s="1"/>
  <c r="AD16" i="23" s="1"/>
  <c r="R14" i="23"/>
  <c r="S14" i="23" s="1"/>
  <c r="T14" i="23" s="1"/>
  <c r="H70" i="6"/>
  <c r="L15" i="23"/>
  <c r="M15" i="23" s="1"/>
  <c r="N15" i="23" s="1"/>
  <c r="X15" i="23"/>
  <c r="Y15" i="23" s="1"/>
  <c r="Z15" i="23" s="1"/>
  <c r="AA15" i="23"/>
  <c r="AB15" i="23" s="1"/>
  <c r="AC15" i="23" s="1"/>
  <c r="R15" i="23"/>
  <c r="S15" i="23" s="1"/>
  <c r="T15" i="23" s="1"/>
  <c r="O15" i="23"/>
  <c r="P15" i="23" s="1"/>
  <c r="Q15" i="23" s="1"/>
  <c r="U15" i="23"/>
  <c r="V15" i="23" s="1"/>
  <c r="W15" i="23" s="1"/>
  <c r="N85" i="6"/>
  <c r="G88" i="6"/>
  <c r="G89" i="6" s="1"/>
  <c r="E8" i="6" s="1"/>
  <c r="G47" i="6"/>
  <c r="Q85" i="6"/>
  <c r="F17" i="23"/>
  <c r="H17" i="23" s="1"/>
  <c r="K80" i="6"/>
  <c r="L80" i="6" s="1"/>
  <c r="I16" i="23" s="1"/>
  <c r="J16" i="23" s="1"/>
  <c r="K16" i="23" s="1"/>
  <c r="K70" i="6"/>
  <c r="L70" i="6" s="1"/>
  <c r="I13" i="23" s="1"/>
  <c r="L66" i="6"/>
  <c r="L88" i="6" s="1"/>
  <c r="L89" i="6" s="1"/>
  <c r="G85" i="6"/>
  <c r="D44" i="22"/>
  <c r="E44" i="22" s="1"/>
  <c r="O13" i="23"/>
  <c r="X13" i="23"/>
  <c r="Y13" i="23" s="1"/>
  <c r="R13" i="23"/>
  <c r="AA13" i="23"/>
  <c r="AB13" i="23" s="1"/>
  <c r="L13" i="23"/>
  <c r="U13" i="23"/>
  <c r="E47" i="22"/>
  <c r="D46" i="22"/>
  <c r="E46" i="22" s="1"/>
  <c r="B29" i="21"/>
  <c r="G29" i="21" s="1"/>
  <c r="G30" i="21" s="1"/>
  <c r="E25" i="21" s="1"/>
  <c r="G29" i="1" s="1"/>
  <c r="G24" i="1"/>
  <c r="G22" i="1" s="1"/>
  <c r="G20" i="1" s="1"/>
  <c r="F3" i="4"/>
  <c r="C29" i="21"/>
  <c r="O85" i="6"/>
  <c r="U85" i="6"/>
  <c r="AA85" i="6"/>
  <c r="R85" i="6"/>
  <c r="AD85" i="6"/>
  <c r="X85" i="6"/>
  <c r="I17" i="23" l="1"/>
  <c r="J17" i="23" s="1"/>
  <c r="K17" i="23" s="1"/>
  <c r="H85" i="6"/>
  <c r="D14" i="23"/>
  <c r="D15" i="23"/>
  <c r="F15" i="23" s="1"/>
  <c r="I14" i="23"/>
  <c r="J14" i="23" s="1"/>
  <c r="K14" i="23" s="1"/>
  <c r="AB28" i="23"/>
  <c r="AB29" i="23" s="1"/>
  <c r="R28" i="23"/>
  <c r="R29" i="23" s="1"/>
  <c r="I15" i="23"/>
  <c r="J15" i="23" s="1"/>
  <c r="K15" i="23" s="1"/>
  <c r="Y28" i="23"/>
  <c r="Y29" i="23" s="1"/>
  <c r="AA28" i="23"/>
  <c r="AA29" i="23" s="1"/>
  <c r="S13" i="23"/>
  <c r="S28" i="23" s="1"/>
  <c r="S29" i="23" s="1"/>
  <c r="AD17" i="23"/>
  <c r="L85" i="6"/>
  <c r="K85" i="6"/>
  <c r="Z13" i="23"/>
  <c r="Z28" i="23" s="1"/>
  <c r="Z29" i="23" s="1"/>
  <c r="AC13" i="23"/>
  <c r="AC28" i="23" s="1"/>
  <c r="AC29" i="23" s="1"/>
  <c r="X28" i="23"/>
  <c r="X29" i="23" s="1"/>
  <c r="F13" i="23"/>
  <c r="O28" i="23"/>
  <c r="O29" i="23" s="1"/>
  <c r="P13" i="23"/>
  <c r="J13" i="23"/>
  <c r="L28" i="23"/>
  <c r="L29" i="23" s="1"/>
  <c r="M13" i="23"/>
  <c r="M28" i="23" s="1"/>
  <c r="M29" i="23" s="1"/>
  <c r="U28" i="23"/>
  <c r="U29" i="23" s="1"/>
  <c r="V13" i="23"/>
  <c r="D28" i="23" l="1"/>
  <c r="D30" i="23" s="1"/>
  <c r="G17" i="1" s="1"/>
  <c r="H15" i="23"/>
  <c r="AD15" i="23" s="1"/>
  <c r="F14" i="23"/>
  <c r="H14" i="23" s="1"/>
  <c r="AD14" i="23" s="1"/>
  <c r="J28" i="23"/>
  <c r="J29" i="23" s="1"/>
  <c r="I28" i="23"/>
  <c r="I29" i="23" s="1"/>
  <c r="T13" i="23"/>
  <c r="T28" i="23" s="1"/>
  <c r="T29" i="23" s="1"/>
  <c r="T30" i="23" s="1"/>
  <c r="C47" i="22" s="1"/>
  <c r="F47" i="22" s="1"/>
  <c r="F26" i="22" s="1"/>
  <c r="F30" i="22" s="1"/>
  <c r="AC30" i="23"/>
  <c r="Z30" i="23"/>
  <c r="C49" i="22" s="1"/>
  <c r="F49" i="22" s="1"/>
  <c r="H26" i="22" s="1"/>
  <c r="H30" i="22" s="1"/>
  <c r="H13" i="23"/>
  <c r="V28" i="23"/>
  <c r="V29" i="23" s="1"/>
  <c r="W13" i="23"/>
  <c r="W28" i="23" s="1"/>
  <c r="W29" i="23" s="1"/>
  <c r="P28" i="23"/>
  <c r="P29" i="23" s="1"/>
  <c r="Q13" i="23"/>
  <c r="Q28" i="23" s="1"/>
  <c r="Q29" i="23" s="1"/>
  <c r="N13" i="23"/>
  <c r="N28" i="23" s="1"/>
  <c r="N29" i="23" s="1"/>
  <c r="N30" i="23" s="1"/>
  <c r="C45" i="22" s="1"/>
  <c r="F45" i="22" s="1"/>
  <c r="D26" i="22" s="1"/>
  <c r="D30" i="22" s="1"/>
  <c r="K13" i="23"/>
  <c r="K28" i="23" s="1"/>
  <c r="K29" i="23" s="1"/>
  <c r="F28" i="23" l="1"/>
  <c r="F30" i="23" s="1"/>
  <c r="D6" i="23" s="1"/>
  <c r="K30" i="23"/>
  <c r="C44" i="22" s="1"/>
  <c r="F44" i="22" s="1"/>
  <c r="C26" i="22" s="1"/>
  <c r="C30" i="22" s="1"/>
  <c r="H28" i="23"/>
  <c r="AD13" i="23"/>
  <c r="W30" i="23"/>
  <c r="C48" i="22" s="1"/>
  <c r="F48" i="22" s="1"/>
  <c r="G26" i="22" s="1"/>
  <c r="G30" i="22" s="1"/>
  <c r="Q30" i="23"/>
  <c r="C46" i="22" s="1"/>
  <c r="F46" i="22" s="1"/>
  <c r="E26" i="22" s="1"/>
  <c r="E30" i="22" s="1"/>
  <c r="G18" i="1" l="1"/>
  <c r="H30" i="23"/>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<sst xmlns="http://schemas.openxmlformats.org/spreadsheetml/2006/main" count="1040" uniqueCount="374">
  <si>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</si>
  <si>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</si>
  <si>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</si>
  <si>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</si>
  <si>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</si>
  <si>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</si>
  <si>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</si>
  <si>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</si>
  <si>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</si>
  <si>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</si>
  <si>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</si>
  <si>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</si>
  <si>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</si>
  <si>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様式1</t>
    <rPh sb="0" eb="2">
      <t>ヨウシキ</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</si>
  <si>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</si>
  <si>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明細入力</t>
    <rPh sb="0" eb="2">
      <t>メイサイ</t>
    </rPh>
    <rPh sb="2" eb="4">
      <t>ニュウリョク</t>
    </rPh>
    <phoneticPr fontId="2"/>
  </si>
  <si>
    <t>様式2_1人件費　2_2その他原価・一般管理費等</t>
    <rPh sb="0" eb="2">
      <t>ヨウシキ</t>
    </rPh>
    <rPh sb="5" eb="8">
      <t>ジンケンヒ</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</si>
  <si>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</si>
  <si>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t>様式2_3機材費</t>
    <rPh sb="0" eb="2">
      <t>ヨウシキ</t>
    </rPh>
    <rPh sb="5" eb="7">
      <t>キザイ</t>
    </rPh>
    <rPh sb="7" eb="8">
      <t>ヒ</t>
    </rPh>
    <phoneticPr fontId="2"/>
  </si>
  <si>
    <t>機材様式（別紙明細）を入力いただくことで各項目１行目に数字が入ります。必要に応じ、それ以外の項目を入力ください。</t>
    <phoneticPr fontId="2"/>
  </si>
  <si>
    <t>機材様式（別紙明細）</t>
    <rPh sb="0" eb="2">
      <t>キザイ</t>
    </rPh>
    <rPh sb="2" eb="4">
      <t>ヨウシキ</t>
    </rPh>
    <rPh sb="5" eb="7">
      <t>ベッシ</t>
    </rPh>
    <rPh sb="7" eb="9">
      <t>メイサイ</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</si>
  <si>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</si>
  <si>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様式2_4旅費</t>
    <rPh sb="0" eb="2">
      <t>ヨウシキ</t>
    </rPh>
    <rPh sb="5" eb="7">
      <t>リョヒ</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</si>
  <si>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</si>
  <si>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様式2_5現地活動費</t>
    <rPh sb="0" eb="2">
      <t>ヨウシキ</t>
    </rPh>
    <rPh sb="5" eb="7">
      <t>ゲンチ</t>
    </rPh>
    <rPh sb="7" eb="9">
      <t>カツドウ</t>
    </rPh>
    <rPh sb="9" eb="10">
      <t>ヒ</t>
    </rPh>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</si>
  <si>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</si>
  <si>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様式2_6本邦受入活動費＆管理費</t>
    <rPh sb="0" eb="2">
      <t>ヨウシキ</t>
    </rPh>
    <rPh sb="5" eb="9">
      <t>ホンポウウケイレ</t>
    </rPh>
    <rPh sb="9" eb="11">
      <t>カツドウ</t>
    </rPh>
    <rPh sb="11" eb="12">
      <t>ヒ</t>
    </rPh>
    <rPh sb="13" eb="16">
      <t>カンリヒ</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</si>
  <si>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</si>
  <si>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</si>
  <si>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</si>
  <si>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</si>
  <si>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</si>
  <si>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t>【採択された企業様は下記参照ください。】</t>
    <rPh sb="1" eb="3">
      <t>サイタク</t>
    </rPh>
    <rPh sb="6" eb="9">
      <t>キギョウサマ</t>
    </rPh>
    <rPh sb="10" eb="12">
      <t>カキ</t>
    </rPh>
    <rPh sb="12" eb="14">
      <t>サンショウ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</si>
  <si>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</si>
  <si>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</si>
  <si>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</si>
  <si>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</si>
  <si>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</si>
  <si>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</si>
  <si>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</si>
  <si>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</si>
  <si>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</si>
  <si>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</si>
  <si>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</si>
  <si>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</si>
  <si>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</si>
  <si>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生年月日</t>
    <rPh sb="0" eb="2">
      <t>セイネン</t>
    </rPh>
    <rPh sb="2" eb="4">
      <t>ガッピ</t>
    </rPh>
    <phoneticPr fontId="5"/>
  </si>
  <si>
    <r>
      <t>最終学歴</t>
    </r>
    <r>
      <rPr>
        <vertAlign val="superscript"/>
        <sz val="10"/>
        <rFont val="ＭＳ ゴシック"/>
        <family val="3"/>
        <charset val="128"/>
      </rPr>
      <t xml:space="preserve"> (注２)</t>
    </r>
    <rPh sb="6" eb="7">
      <t>チュウ</t>
    </rPh>
    <phoneticPr fontId="5"/>
  </si>
  <si>
    <r>
      <t>卒業年月</t>
    </r>
    <r>
      <rPr>
        <vertAlign val="superscript"/>
        <sz val="10"/>
        <rFont val="ＭＳ ゴシック"/>
        <family val="3"/>
        <charset val="128"/>
      </rPr>
      <t>(注２)</t>
    </r>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</si>
  <si>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</si>
  <si>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</si>
  <si>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</si>
  <si>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</si>
  <si>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</si>
  <si>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</si>
  <si>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</si>
  <si>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</si>
  <si>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経費分類</t>
    <rPh sb="0" eb="2">
      <t>ケイヒ</t>
    </rPh>
    <phoneticPr fontId="2"/>
  </si>
  <si>
    <t>Z</t>
    <phoneticPr fontId="2"/>
  </si>
  <si>
    <t>Y</t>
    <phoneticPr fontId="2"/>
  </si>
  <si>
    <t>V-1</t>
    <phoneticPr fontId="2"/>
  </si>
  <si>
    <t>C</t>
    <phoneticPr fontId="2"/>
  </si>
  <si>
    <t>V-2</t>
  </si>
  <si>
    <t>V-3</t>
  </si>
  <si>
    <t>A-1</t>
    <phoneticPr fontId="2"/>
  </si>
  <si>
    <t>A-2</t>
    <phoneticPr fontId="2"/>
  </si>
  <si>
    <t>A-3</t>
  </si>
  <si>
    <t>A-4</t>
  </si>
  <si>
    <t>B-1</t>
    <phoneticPr fontId="2"/>
  </si>
  <si>
    <t>B-2</t>
    <phoneticPr fontId="2"/>
  </si>
  <si>
    <t>B-3</t>
  </si>
  <si>
    <t>B-4</t>
  </si>
  <si>
    <t>C-1</t>
    <phoneticPr fontId="2"/>
  </si>
  <si>
    <t>C-2</t>
    <phoneticPr fontId="2"/>
  </si>
  <si>
    <t>C-3</t>
  </si>
  <si>
    <t>C-4</t>
  </si>
  <si>
    <t>C-5</t>
  </si>
  <si>
    <t>（注1）外部人材については所属分類が３種類あります。その他原価、一般管理費等を算出するため、所属先ごとに分類・枝番を選択してください。提案企業で中小企業の場合はV,その他の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rPh sb="67" eb="69">
      <t>テイアン</t>
    </rPh>
    <rPh sb="69" eb="71">
      <t>キギョウ</t>
    </rPh>
    <rPh sb="72" eb="74">
      <t>チュウショウ</t>
    </rPh>
    <rPh sb="74" eb="76">
      <t>キギョウ</t>
    </rPh>
    <rPh sb="77" eb="79">
      <t>バアイ</t>
    </rPh>
    <rPh sb="84" eb="85">
      <t>タ</t>
    </rPh>
    <phoneticPr fontId="2"/>
  </si>
  <si>
    <t xml:space="preserve">    提案企業で中小企業の場合はV,その他の提案企業はＺを選択ください。</t>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</si>
  <si>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</si>
  <si>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　　Ａ．コンサルティング企業　Ｂ．コンサルティング企業以外の法人　Ｃ．個人　Ⅴ．提案企業中小　Ｚ．提案企業その他</t>
    <rPh sb="12" eb="14">
      <t>キギョウ</t>
    </rPh>
    <rPh sb="44" eb="46">
      <t>チュウショウ</t>
    </rPh>
    <rPh sb="49" eb="51">
      <t>テイアン</t>
    </rPh>
    <rPh sb="51" eb="53">
      <t>キギョウ</t>
    </rPh>
    <rPh sb="55" eb="56">
      <t>タ</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</si>
  <si>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</si>
  <si>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</si>
  <si>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</si>
  <si>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　　　年　　月　　日</t>
    <rPh sb="3" eb="4">
      <t>ネン</t>
    </rPh>
    <rPh sb="6" eb="7">
      <t>ガツ</t>
    </rPh>
    <rPh sb="9" eb="10">
      <t>ニチ</t>
    </rPh>
    <phoneticPr fontId="5"/>
  </si>
  <si>
    <t>独立行政法人国際協力機構</t>
  </si>
  <si>
    <t>契約担当役理事　殿</t>
    <rPh sb="8" eb="9">
      <t>ドノ</t>
    </rPh>
    <phoneticPr fontId="5"/>
  </si>
  <si>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</si>
  <si>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</si>
  <si>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</si>
  <si>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</si>
  <si>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</si>
  <si>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</si>
  <si>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</si>
  <si>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</si>
  <si>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</si>
  <si>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</si>
  <si>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</si>
  <si>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</si>
  <si>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協力準備調査（海外投融資）【予備調査（移行型）】</t>
    <rPh sb="0" eb="2">
      <t>キョウリョク</t>
    </rPh>
    <rPh sb="2" eb="4">
      <t>ジュンビ</t>
    </rPh>
    <rPh sb="4" eb="6">
      <t>チョウサ</t>
    </rPh>
    <rPh sb="7" eb="9">
      <t>カイガイ</t>
    </rPh>
    <rPh sb="9" eb="12">
      <t>トウユウシ</t>
    </rPh>
    <phoneticPr fontId="2"/>
  </si>
  <si>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</si>
  <si>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</si>
  <si>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</si>
  <si>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</si>
  <si>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</si>
  <si>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</si>
  <si>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</si>
  <si>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</si>
  <si>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</si>
  <si>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</si>
  <si>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○○○国（案件名）</t>
    <rPh sb="5" eb="7">
      <t>アンケン</t>
    </rPh>
    <rPh sb="7" eb="8">
      <t>メイ</t>
    </rPh>
    <phoneticPr fontId="2"/>
  </si>
  <si>
    <t>最終見積金額</t>
    <rPh sb="0" eb="2">
      <t>サイシュウ</t>
    </rPh>
    <rPh sb="2" eb="4">
      <t>ミツモリ</t>
    </rPh>
    <rPh sb="4" eb="6">
      <t>キンガク</t>
    </rPh>
    <phoneticPr fontId="2"/>
  </si>
  <si>
    <t>（提案法人名）</t>
    <rPh sb="3" eb="5">
      <t>ホウジン</t>
    </rPh>
    <phoneticPr fontId="2"/>
  </si>
  <si>
    <t>事業名</t>
    <rPh sb="0" eb="2">
      <t>ジギョウ</t>
    </rPh>
    <rPh sb="2" eb="3">
      <t>メイ</t>
    </rPh>
    <phoneticPr fontId="2"/>
  </si>
  <si>
    <t>事業名短縮</t>
    <rPh sb="0" eb="2">
      <t>ジギョウ</t>
    </rPh>
    <rPh sb="2" eb="3">
      <t>メイ</t>
    </rPh>
    <rPh sb="3" eb="5">
      <t>タンシュク</t>
    </rPh>
    <phoneticPr fontId="2"/>
  </si>
  <si>
    <t>円</t>
    <rPh sb="0" eb="1">
      <t>エン</t>
    </rPh>
    <phoneticPr fontId="2"/>
  </si>
  <si>
    <t>中小企業基礎調査</t>
    <rPh sb="0" eb="2">
      <t>チュウショウ</t>
    </rPh>
    <rPh sb="2" eb="4">
      <t>キギョウ</t>
    </rPh>
    <rPh sb="4" eb="6">
      <t>キソ</t>
    </rPh>
    <rPh sb="6" eb="8">
      <t>チョウサ</t>
    </rPh>
    <phoneticPr fontId="2"/>
  </si>
  <si>
    <t>協力準備調査（海外投融資）【予備調査（単独型）】</t>
    <rPh sb="0" eb="2">
      <t>キョウリョク</t>
    </rPh>
    <rPh sb="2" eb="4">
      <t>ジュンビ</t>
    </rPh>
    <rPh sb="4" eb="6">
      <t>チョウサ</t>
    </rPh>
    <rPh sb="7" eb="9">
      <t>カイガイ</t>
    </rPh>
    <rPh sb="9" eb="12">
      <t>トウユウシ</t>
    </rPh>
    <phoneticPr fontId="2"/>
  </si>
  <si>
    <t>中小企業案件化調査</t>
    <rPh sb="0" eb="2">
      <t>チュウショウ</t>
    </rPh>
    <rPh sb="2" eb="4">
      <t>キギョウ</t>
    </rPh>
    <rPh sb="4" eb="6">
      <t>アンケン</t>
    </rPh>
    <rPh sb="6" eb="7">
      <t>カ</t>
    </rPh>
    <rPh sb="7" eb="9">
      <t>チョウサ</t>
    </rPh>
    <phoneticPr fontId="2"/>
  </si>
  <si>
    <t>協力準備調査（海外投融資）【本格調査】</t>
    <rPh sb="0" eb="2">
      <t>キョウリョク</t>
    </rPh>
    <rPh sb="2" eb="4">
      <t>ジュンビ</t>
    </rPh>
    <rPh sb="4" eb="6">
      <t>チョウサ</t>
    </rPh>
    <rPh sb="7" eb="9">
      <t>カイガイ</t>
    </rPh>
    <rPh sb="9" eb="12">
      <t>トウユウシ</t>
    </rPh>
    <phoneticPr fontId="2"/>
  </si>
  <si>
    <t>ＳＤＧｓ案件化調査</t>
    <rPh sb="4" eb="6">
      <t>アンケン</t>
    </rPh>
    <rPh sb="6" eb="7">
      <t>カ</t>
    </rPh>
    <rPh sb="7" eb="9">
      <t>チョウサ</t>
    </rPh>
    <phoneticPr fontId="2"/>
  </si>
  <si>
    <t>中小企業ビジネス化事業</t>
    <rPh sb="0" eb="2">
      <t>チュウショウ</t>
    </rPh>
    <rPh sb="2" eb="4">
      <t>キギョウ</t>
    </rPh>
    <rPh sb="8" eb="9">
      <t>カ</t>
    </rPh>
    <rPh sb="9" eb="11">
      <t>ジギョウ</t>
    </rPh>
    <phoneticPr fontId="2"/>
  </si>
  <si>
    <t>Ⅰ．　</t>
    <phoneticPr fontId="3"/>
  </si>
  <si>
    <t>人件費</t>
    <rPh sb="0" eb="2">
      <t>ジンケン</t>
    </rPh>
    <rPh sb="2" eb="3">
      <t>ヒ</t>
    </rPh>
    <phoneticPr fontId="2"/>
  </si>
  <si>
    <t>ＳＤＧｓビジネス化事業</t>
    <rPh sb="8" eb="9">
      <t>カ</t>
    </rPh>
    <rPh sb="9" eb="11">
      <t>ジギョウ</t>
    </rPh>
    <phoneticPr fontId="2"/>
  </si>
  <si>
    <t>１．</t>
    <phoneticPr fontId="2"/>
  </si>
  <si>
    <t>直接人件費</t>
    <rPh sb="0" eb="2">
      <t>チョクセツ</t>
    </rPh>
    <rPh sb="2" eb="5">
      <t>ジンケンヒ</t>
    </rPh>
    <phoneticPr fontId="2"/>
  </si>
  <si>
    <t>２．</t>
  </si>
  <si>
    <t>その他原価</t>
    <rPh sb="2" eb="3">
      <t>タ</t>
    </rPh>
    <rPh sb="3" eb="5">
      <t>ゲンカ</t>
    </rPh>
    <phoneticPr fontId="2"/>
  </si>
  <si>
    <t>３．</t>
  </si>
  <si>
    <t>一般管理費等</t>
    <rPh sb="0" eb="2">
      <t>イッパン</t>
    </rPh>
    <rPh sb="2" eb="5">
      <t>カンリヒ</t>
    </rPh>
    <rPh sb="5" eb="6">
      <t>トウ</t>
    </rPh>
    <phoneticPr fontId="2"/>
  </si>
  <si>
    <t>Ⅱ．</t>
    <phoneticPr fontId="3"/>
  </si>
  <si>
    <t>直接経費</t>
    <rPh sb="0" eb="2">
      <t>チョクセツ</t>
    </rPh>
    <rPh sb="2" eb="4">
      <t>ケイヒ</t>
    </rPh>
    <phoneticPr fontId="2"/>
  </si>
  <si>
    <t>機材製造・購入・輸送費</t>
    <rPh sb="0" eb="2">
      <t>キザイ</t>
    </rPh>
    <rPh sb="2" eb="4">
      <t>セイゾウ</t>
    </rPh>
    <rPh sb="5" eb="7">
      <t>コウニュウ</t>
    </rPh>
    <rPh sb="8" eb="11">
      <t>ユソウヒ</t>
    </rPh>
    <phoneticPr fontId="2"/>
  </si>
  <si>
    <t>２．</t>
    <phoneticPr fontId="2"/>
  </si>
  <si>
    <t>旅費（①+②）</t>
    <rPh sb="0" eb="2">
      <t>リョヒ</t>
    </rPh>
    <phoneticPr fontId="3"/>
  </si>
  <si>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</si>
  <si>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</si>
  <si>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</si>
  <si>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</si>
  <si>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</si>
  <si>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</si>
  <si>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</si>
  <si>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</si>
  <si>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</si>
  <si>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</si>
  <si>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</si>
  <si>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</si>
  <si>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</si>
  <si>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</si>
  <si>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見積金額内訳明細</t>
    <rPh sb="0" eb="2">
      <t>ミツモリ</t>
    </rPh>
    <phoneticPr fontId="2"/>
  </si>
  <si>
    <t>契約金額内訳明細</t>
    <rPh sb="0" eb="2">
      <t>ケイヤク</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</si>
  <si>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</si>
  <si>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最終見積金額内訳明細</t>
    <rPh sb="0" eb="2">
      <t>サイシュウ</t>
    </rPh>
    <rPh sb="2" eb="4">
      <t>ミツモリ</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</si>
  <si>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</si>
  <si>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</si>
  <si>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</si>
  <si>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部分払い</t>
    <rPh sb="0" eb="2">
      <t>ブブン</t>
    </rPh>
    <rPh sb="2" eb="3">
      <t>バラ</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</si>
  <si>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</si>
  <si>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</si>
  <si>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</si>
  <si>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</si>
  <si>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</si>
  <si>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</si>
  <si>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</si>
  <si>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</si>
  <si>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</si>
  <si>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</si>
  <si>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</si>
  <si>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</si>
  <si>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</si>
  <si>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A-5</t>
  </si>
  <si>
    <t>B-5</t>
  </si>
  <si>
    <t>小計</t>
    <rPh sb="0" eb="2">
      <t>ショウケイ</t>
    </rPh>
    <phoneticPr fontId="2"/>
  </si>
  <si>
    <t>（２）国内業務</t>
    <rPh sb="3" eb="5">
      <t>コクナイ</t>
    </rPh>
    <rPh sb="5" eb="7">
      <t>ギョウム</t>
    </rPh>
    <phoneticPr fontId="2"/>
  </si>
  <si>
    <t>稼働
日数</t>
    <rPh sb="0" eb="2">
      <t>カドウ</t>
    </rPh>
    <rPh sb="3" eb="5">
      <t>ニッスウ</t>
    </rPh>
    <phoneticPr fontId="2"/>
  </si>
  <si>
    <t>現地+国内</t>
    <rPh sb="0" eb="2">
      <t>ゲンチ</t>
    </rPh>
    <rPh sb="3" eb="5">
      <t>コクナイ</t>
    </rPh>
    <phoneticPr fontId="2"/>
  </si>
  <si>
    <t>国内</t>
    <rPh sb="0" eb="2">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</si>
  <si>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</si>
  <si>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</si>
  <si>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小計(1)＋小計(2)</t>
    <phoneticPr fontId="2"/>
  </si>
  <si>
    <t>(千円未満切捨)</t>
    <rPh sb="1" eb="3">
      <t>センエン</t>
    </rPh>
    <rPh sb="3" eb="5">
      <t>ミマン</t>
    </rPh>
    <rPh sb="5" eb="6">
      <t>キ</t>
    </rPh>
    <rPh sb="6" eb="7">
      <t>ス</t>
    </rPh>
    <phoneticPr fontId="2"/>
  </si>
  <si>
    <t>２．その他原価</t>
    <rPh sb="4" eb="5">
      <t>タ</t>
    </rPh>
    <rPh sb="5" eb="7">
      <t>ゲンカ</t>
    </rPh>
    <phoneticPr fontId="2"/>
  </si>
  <si>
    <t>３．一般管理費等</t>
    <rPh sb="2" eb="4">
      <t>イッパン</t>
    </rPh>
    <rPh sb="4" eb="7">
      <t>カンリヒ</t>
    </rPh>
    <rPh sb="7" eb="8">
      <t>トウ</t>
    </rPh>
    <phoneticPr fontId="2"/>
  </si>
  <si>
    <t>直接人件費</t>
    <rPh sb="0" eb="2">
      <t>チョクセツ</t>
    </rPh>
    <rPh sb="2" eb="4">
      <t>ジンケン</t>
    </rPh>
    <rPh sb="4" eb="5">
      <t>ヒ</t>
    </rPh>
    <phoneticPr fontId="2"/>
  </si>
  <si>
    <t>所属先別人件費計</t>
    <rPh sb="0" eb="2">
      <t>ショゾク</t>
    </rPh>
    <rPh sb="2" eb="3">
      <t>サキ</t>
    </rPh>
    <rPh sb="3" eb="4">
      <t>ベツ</t>
    </rPh>
    <rPh sb="4" eb="7">
      <t>ジンケンヒ</t>
    </rPh>
    <rPh sb="7" eb="8">
      <t>ケイ</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</si>
  <si>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</si>
  <si>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</si>
  <si>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</si>
  <si>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</si>
  <si>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(千円未満切捨)</t>
  </si>
  <si>
    <t>直接経費</t>
    <rPh sb="0" eb="2">
      <t>チョクセツ</t>
    </rPh>
    <rPh sb="2" eb="4">
      <t>ケイヒ</t>
    </rPh>
    <phoneticPr fontId="3"/>
  </si>
  <si>
    <t>機材購入・輸送費</t>
    <rPh sb="0" eb="2">
      <t>キザイ</t>
    </rPh>
    <rPh sb="2" eb="4">
      <t>コウニュウ</t>
    </rPh>
    <rPh sb="5" eb="8">
      <t>ユソウヒ</t>
    </rPh>
    <phoneticPr fontId="3"/>
  </si>
  <si>
    <t>　(1)　機材製造・購入費等</t>
    <rPh sb="5" eb="7">
      <t>キザイ</t>
    </rPh>
    <rPh sb="7" eb="9">
      <t>セイゾウ</t>
    </rPh>
    <rPh sb="10" eb="13">
      <t>コウニュウヒ</t>
    </rPh>
    <rPh sb="13" eb="14">
      <t>トウ</t>
    </rPh>
    <phoneticPr fontId="5"/>
  </si>
  <si>
    <t>費目</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</si>
  <si>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</si>
  <si>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</si>
  <si>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</si>
  <si>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0" eb="2">
      <t>ブブン</t>
    </rPh>
    <rPh sb="2" eb="3">
      <t>バラ</t>
    </rPh>
    <rPh sb="4" eb="6">
      <t>タイショウ</t>
    </rPh>
    <rPh sb="6" eb="7">
      <t>カイ</t>
    </rPh>
    <phoneticPr fontId="5"/>
  </si>
  <si>
    <r>
      <t>①本邦機材製造</t>
    </r>
    <r>
      <rPr>
        <sz val="6"/>
        <rFont val="ＭＳ ゴシック"/>
        <family val="3"/>
        <charset val="128"/>
      </rPr>
      <t>・</t>
    </r>
    <r>
      <rPr>
        <sz val="9"/>
        <rFont val="ＭＳ ゴシック"/>
        <family val="3"/>
        <charset val="128"/>
      </rPr>
      <t>購入費</t>
    </r>
    <phoneticPr fontId="2"/>
  </si>
  <si>
    <t>別紙明細書①のとおり</t>
    <phoneticPr fontId="5"/>
  </si>
  <si>
    <t>小計</t>
    <rPh sb="0" eb="1">
      <t>ショウ</t>
    </rPh>
    <rPh sb="1" eb="2">
      <t>ケイ</t>
    </rPh>
    <phoneticPr fontId="5"/>
  </si>
  <si>
    <r>
      <t>②現地機材製造</t>
    </r>
    <r>
      <rPr>
        <sz val="6"/>
        <rFont val="ＭＳ ゴシック"/>
        <family val="3"/>
        <charset val="128"/>
      </rPr>
      <t>・</t>
    </r>
    <r>
      <rPr>
        <sz val="9"/>
        <rFont val="ＭＳ ゴシック"/>
        <family val="3"/>
        <charset val="128"/>
      </rPr>
      <t>購入費</t>
    </r>
    <phoneticPr fontId="2"/>
  </si>
  <si>
    <t>別紙明細書②のとおり</t>
    <phoneticPr fontId="5"/>
  </si>
  <si>
    <t>③現地
工事費</t>
    <rPh sb="1" eb="3">
      <t>ゲンチ</t>
    </rPh>
    <rPh sb="4" eb="6">
      <t>コウジ</t>
    </rPh>
    <rPh sb="6" eb="7">
      <t>ヒ</t>
    </rPh>
    <phoneticPr fontId="2"/>
  </si>
  <si>
    <t>別紙明細書③のとおり</t>
    <phoneticPr fontId="2"/>
  </si>
  <si>
    <t>小計（①+②+③）</t>
    <rPh sb="0" eb="2">
      <t>ショウケイ</t>
    </rPh>
    <phoneticPr fontId="2"/>
  </si>
  <si>
    <t>（千円未満切捨）</t>
    <rPh sb="1" eb="2">
      <t>セン</t>
    </rPh>
    <phoneticPr fontId="2"/>
  </si>
  <si>
    <t>　(2)　輸送費・保険料・通関手数料</t>
    <rPh sb="5" eb="8">
      <t>ユソウヒ</t>
    </rPh>
    <rPh sb="9" eb="11">
      <t>ホケン</t>
    </rPh>
    <rPh sb="11" eb="12">
      <t>リョウ</t>
    </rPh>
    <rPh sb="13" eb="15">
      <t>ツウカン</t>
    </rPh>
    <rPh sb="15" eb="18">
      <t>テスウリョウ</t>
    </rPh>
    <rPh sb="17" eb="18">
      <t>リョウ</t>
    </rPh>
    <phoneticPr fontId="5"/>
  </si>
  <si>
    <t>単価（円）</t>
    <rPh sb="3" eb="4">
      <t>エン</t>
    </rPh>
    <phoneticPr fontId="5"/>
  </si>
  <si>
    <t>数量</t>
    <phoneticPr fontId="5"/>
  </si>
  <si>
    <t>小計</t>
    <rPh sb="0" eb="1">
      <t>ショウ</t>
    </rPh>
    <phoneticPr fontId="5"/>
  </si>
  <si>
    <t>　(3)　関税・付加価値税（VAT）等</t>
    <rPh sb="5" eb="7">
      <t>カンゼイ</t>
    </rPh>
    <rPh sb="8" eb="10">
      <t>フカ</t>
    </rPh>
    <rPh sb="10" eb="12">
      <t>カチ</t>
    </rPh>
    <rPh sb="12" eb="13">
      <t>ゼイ</t>
    </rPh>
    <rPh sb="18" eb="19">
      <t>トウ</t>
    </rPh>
    <phoneticPr fontId="5"/>
  </si>
  <si>
    <t>　　小計　(1）+(2）+(3）</t>
    <rPh sb="2" eb="4">
      <t>ショウケイ</t>
    </rPh>
    <phoneticPr fontId="5"/>
  </si>
  <si>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</si>
  <si>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</si>
  <si>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日当</t>
    <rPh sb="0" eb="2">
      <t>ニットウ</t>
    </rPh>
    <phoneticPr fontId="3"/>
  </si>
  <si>
    <t>宿泊料</t>
    <rPh sb="0" eb="3">
      <t>シュクハクリョウ</t>
    </rPh>
    <phoneticPr fontId="3"/>
  </si>
  <si>
    <t>直接直接経費経費</t>
    <rPh sb="0" eb="2">
      <t>チョクセツ</t>
    </rPh>
    <rPh sb="6" eb="8">
      <t>ケイヒ</t>
    </rPh>
    <phoneticPr fontId="3"/>
  </si>
  <si>
    <t>２．</t>
    <phoneticPr fontId="3"/>
  </si>
  <si>
    <t>旅費</t>
    <rPh sb="0" eb="2">
      <t>リョヒ</t>
    </rPh>
    <phoneticPr fontId="3"/>
  </si>
  <si>
    <t>航空賃</t>
    <rPh sb="0" eb="2">
      <t>コウクウ</t>
    </rPh>
    <rPh sb="2" eb="3">
      <t>チン</t>
    </rPh>
    <phoneticPr fontId="3"/>
  </si>
  <si>
    <t>円</t>
    <rPh sb="0" eb="1">
      <t>エン</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</si>
  <si>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</si>
  <si>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</si>
  <si>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</si>
  <si>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</si>
  <si>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
（円）</t>
    <rPh sb="0" eb="2">
      <t>コウクウ</t>
    </rPh>
    <rPh sb="2" eb="3">
      <t>チン</t>
    </rPh>
    <rPh sb="5" eb="6">
      <t>エン</t>
    </rPh>
    <phoneticPr fontId="5"/>
  </si>
  <si>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</si>
  <si>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</si>
  <si>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</si>
  <si>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</si>
  <si>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</si>
  <si>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</si>
  <si>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</si>
  <si>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</si>
  <si>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</si>
  <si>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</si>
  <si>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</si>
  <si>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</si>
  <si>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</si>
  <si>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</si>
  <si>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</si>
  <si>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</si>
  <si>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</si>
  <si>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</si>
  <si>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</si>
  <si>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</si>
  <si>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</si>
  <si>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</si>
  <si>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</si>
  <si>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</si>
  <si>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</si>
  <si>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</si>
  <si>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</si>
  <si>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</si>
  <si>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</si>
  <si>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</si>
  <si>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</si>
  <si>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</si>
  <si>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部分払い対象回別旅費小計</t>
    <rPh sb="0" eb="2">
      <t>ブブン</t>
    </rPh>
    <rPh sb="2" eb="3">
      <t>バラ</t>
    </rPh>
    <rPh sb="4" eb="6">
      <t>タイショウ</t>
    </rPh>
    <rPh sb="6" eb="7">
      <t>カイ</t>
    </rPh>
    <rPh sb="7" eb="8">
      <t>ベツ</t>
    </rPh>
    <rPh sb="8" eb="10">
      <t>リョヒ</t>
    </rPh>
    <rPh sb="10" eb="12">
      <t>ショウケイ</t>
    </rPh>
    <phoneticPr fontId="3"/>
  </si>
  <si>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</si>
  <si>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</si>
  <si>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</si>
  <si>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</si>
  <si>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</si>
  <si>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</si>
  <si>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</si>
  <si>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</si>
  <si>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</si>
  <si>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</si>
  <si>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小計(1)+(2)+(3)+(4)+(5)</t>
    <rPh sb="0" eb="2">
      <t>ショウケイ</t>
    </rPh>
    <phoneticPr fontId="2"/>
  </si>
  <si>
    <t>部分払い対象回別小計</t>
    <rPh sb="0" eb="2">
      <t>ブブン</t>
    </rPh>
    <rPh sb="2" eb="3">
      <t>バラ</t>
    </rPh>
    <rPh sb="4" eb="6">
      <t>タイショウ</t>
    </rPh>
    <rPh sb="6" eb="7">
      <t>カイ</t>
    </rPh>
    <rPh sb="7" eb="8">
      <t>ベツ</t>
    </rPh>
    <rPh sb="8" eb="10">
      <t>ショウケイ</t>
    </rPh>
    <phoneticPr fontId="3"/>
  </si>
  <si>
    <t>Ⅱ．</t>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</si>
  <si>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</si>
  <si>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</si>
  <si>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</si>
  <si>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t>人数</t>
    <rPh sb="0" eb="2">
      <t>ニンズウ</t>
    </rPh>
    <phoneticPr fontId="2"/>
  </si>
  <si>
    <t>合計</t>
    <rPh sb="0" eb="2">
      <t>ゴウケイ</t>
    </rPh>
    <phoneticPr fontId="2"/>
  </si>
  <si>
    <t>部分払
対象回</t>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</si>
  <si>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</si>
  <si>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</si>
  <si>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</si>
  <si>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日数</t>
    <rPh sb="0" eb="2">
      <t>ニッスウ</t>
    </rPh>
    <phoneticPr fontId="2"/>
  </si>
  <si>
    <t>第2回本邦受入活動</t>
    <phoneticPr fontId="2"/>
  </si>
  <si>
    <t>第3回本邦受入活動</t>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</si>
  <si>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</si>
  <si>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</si>
  <si>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</si>
  <si>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</si>
  <si>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</si>
  <si>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</si>
  <si>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</si>
  <si>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</si>
  <si>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</si>
  <si>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</si>
  <si>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</si>
  <si>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</si>
  <si>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</si>
  <si>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</si>
  <si>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</si>
  <si>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</si>
  <si>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</si>
  <si>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</si>
  <si>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</si>
  <si>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</si>
  <si>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</si>
  <si>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</si>
  <si>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</si>
  <si>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</si>
  <si>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</si>
  <si>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</si>
  <si>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</si>
  <si>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</si>
  <si>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</si>
  <si>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</si>
  <si>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生年月日</t>
    <rPh sb="0" eb="2">
      <t>セイネン</t>
    </rPh>
    <rPh sb="2" eb="4">
      <t>ガッピ</t>
    </rPh>
    <phoneticPr fontId="2"/>
  </si>
  <si>
    <r>
      <t>最終学歴</t>
    </r>
    <r>
      <rPr>
        <vertAlign val="superscript"/>
        <sz val="12"/>
        <rFont val="ＭＳ ゴシック"/>
        <family val="3"/>
        <charset val="128"/>
      </rPr>
      <t xml:space="preserve"> </t>
    </r>
    <phoneticPr fontId="5"/>
  </si>
  <si>
    <t>卒業年月</t>
    <phoneticPr fontId="5"/>
  </si>
  <si>
    <t>[附属書Ⅳ]</t>
    <rPh sb="1" eb="4">
      <t>フゾクショ</t>
    </rPh>
    <phoneticPr fontId="2"/>
  </si>
  <si>
    <t>[別添]</t>
    <rPh sb="1" eb="3">
      <t>ベッテン</t>
    </rPh>
    <phoneticPr fontId="2"/>
  </si>
  <si>
    <t>業務従事者名簿　　</t>
  </si>
  <si>
    <t>変更業務従事者名簿　　</t>
    <rPh sb="0" eb="2">
      <t>ヘンコウ</t>
    </rPh>
    <phoneticPr fontId="2"/>
  </si>
  <si>
    <t>作成日</t>
    <rPh sb="0" eb="2">
      <t>サクセイ</t>
    </rPh>
    <rPh sb="2" eb="3">
      <t>ヒ</t>
    </rPh>
    <phoneticPr fontId="2"/>
  </si>
  <si>
    <t>次長</t>
    <rPh sb="0" eb="2">
      <t>ジチョウ</t>
    </rPh>
    <phoneticPr fontId="2"/>
  </si>
  <si>
    <t>課長</t>
    <rPh sb="0" eb="2">
      <t>カチョウ</t>
    </rPh>
    <phoneticPr fontId="2"/>
  </si>
  <si>
    <t>班長</t>
    <rPh sb="0" eb="2">
      <t>ハンチョウ</t>
    </rPh>
    <phoneticPr fontId="2"/>
  </si>
  <si>
    <t>起案者</t>
    <rPh sb="0" eb="3">
      <t>キアンシャ</t>
    </rPh>
    <phoneticPr fontId="2"/>
  </si>
  <si>
    <t>（単位：円、全て税込み）</t>
    <phoneticPr fontId="2"/>
  </si>
  <si>
    <t>税込金額</t>
    <rPh sb="0" eb="2">
      <t>ゼイコ</t>
    </rPh>
    <rPh sb="2" eb="4">
      <t>キンガク</t>
    </rPh>
    <phoneticPr fontId="2"/>
  </si>
  <si>
    <t>【年度別】</t>
    <rPh sb="1" eb="3">
      <t>ネンド</t>
    </rPh>
    <rPh sb="3" eb="4">
      <t>ベツ</t>
    </rPh>
    <phoneticPr fontId="2"/>
  </si>
  <si>
    <t>税抜金額</t>
    <rPh sb="0" eb="1">
      <t>ゼイ</t>
    </rPh>
    <rPh sb="1" eb="2">
      <t>ヌ</t>
    </rPh>
    <rPh sb="2" eb="4">
      <t>キンガク</t>
    </rPh>
    <phoneticPr fontId="2"/>
  </si>
  <si>
    <t>消費税</t>
    <rPh sb="0" eb="3">
      <t>ショウヒゼイ</t>
    </rPh>
    <phoneticPr fontId="2"/>
  </si>
  <si>
    <t>部分払い回数</t>
    <rPh sb="0" eb="2">
      <t>ブブン</t>
    </rPh>
    <rPh sb="2" eb="3">
      <t>バラ</t>
    </rPh>
    <rPh sb="4" eb="6">
      <t>カイスウ</t>
    </rPh>
    <phoneticPr fontId="2"/>
  </si>
  <si>
    <t>【支払種別】</t>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</si>
  <si>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</si>
  <si>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</si>
  <si>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契約金相当額（今回までの）</t>
    <rPh sb="0" eb="3">
      <t>ケイヤクキン</t>
    </rPh>
    <rPh sb="3" eb="5">
      <t>ソウトウ</t>
    </rPh>
    <rPh sb="5" eb="6">
      <t>ガク</t>
    </rPh>
    <rPh sb="7" eb="9">
      <t>コンカイ</t>
    </rPh>
    <phoneticPr fontId="2"/>
  </si>
  <si>
    <t>前払</t>
    <rPh sb="0" eb="2">
      <t>マエバラ</t>
    </rPh>
    <phoneticPr fontId="2"/>
  </si>
  <si>
    <t>&gt;=履行期間開始日</t>
    <rPh sb="2" eb="4">
      <t>リコウ</t>
    </rPh>
    <rPh sb="4" eb="6">
      <t>キカン</t>
    </rPh>
    <rPh sb="6" eb="8">
      <t>カイシ</t>
    </rPh>
    <rPh sb="8" eb="9">
      <t>ビ</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</si>
  <si>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</si>
  <si>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</si>
  <si>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 契約金額(税込み)の40%が上限</t>
    <phoneticPr fontId="2"/>
  </si>
  <si>
    <t>先行する直近までの「契約金額相当額</t>
    <rPh sb="0" eb="2">
      <t>センコウ</t>
    </rPh>
    <rPh sb="4" eb="6">
      <t>チョッキン</t>
    </rPh>
    <rPh sb="10" eb="12">
      <t>ケイヤク</t>
    </rPh>
    <rPh sb="12" eb="14">
      <t>キンガク</t>
    </rPh>
    <rPh sb="14" eb="16">
      <t>ソウトウ</t>
    </rPh>
    <rPh sb="16" eb="17">
      <t>ガク</t>
    </rPh>
    <phoneticPr fontId="2"/>
  </si>
  <si>
    <t>成果品提出予定日</t>
    <rPh sb="0" eb="2">
      <t>セイカ</t>
    </rPh>
    <rPh sb="2" eb="3">
      <t>ヒン</t>
    </rPh>
    <rPh sb="3" eb="5">
      <t>テイシュツ</t>
    </rPh>
    <rPh sb="5" eb="7">
      <t>ヨテイ</t>
    </rPh>
    <rPh sb="7" eb="8">
      <t>ビ</t>
    </rPh>
    <phoneticPr fontId="2"/>
  </si>
  <si>
    <t>（消費税税抜）」--（Ｂ）</t>
    <phoneticPr fontId="2"/>
  </si>
  <si>
    <t>部分払1回目</t>
    <rPh sb="0" eb="2">
      <t>ブブン</t>
    </rPh>
    <rPh sb="2" eb="3">
      <t>ハラ</t>
    </rPh>
    <rPh sb="4" eb="5">
      <t>カイ</t>
    </rPh>
    <rPh sb="5" eb="6">
      <t>メ</t>
    </rPh>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</si>
  <si>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</si>
  <si>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部分払2回目</t>
    <rPh sb="0" eb="2">
      <t>ブブン</t>
    </rPh>
    <rPh sb="2" eb="3">
      <t>ハラ</t>
    </rPh>
    <rPh sb="4" eb="6">
      <t>カイメ</t>
    </rPh>
    <phoneticPr fontId="2"/>
  </si>
  <si>
    <t xml:space="preserve"> [(C)=(A)-(B)]</t>
  </si>
  <si>
    <t>部分払3回目</t>
    <rPh sb="0" eb="2">
      <t>ブブン</t>
    </rPh>
    <rPh sb="2" eb="3">
      <t>ハラ</t>
    </rPh>
    <rPh sb="4" eb="6">
      <t>カイメ</t>
    </rPh>
    <phoneticPr fontId="2"/>
  </si>
  <si>
    <t>部分払金額
（消費税抜）</t>
    <rPh sb="0" eb="2">
      <t>ブブン</t>
    </rPh>
    <rPh sb="2" eb="3">
      <t>バラ</t>
    </rPh>
    <rPh sb="3" eb="5">
      <t>キンガク</t>
    </rPh>
    <phoneticPr fontId="2"/>
  </si>
  <si>
    <t xml:space="preserve">今回部分払の「契約相当金額（消費税税抜）」--（C) </t>
    <phoneticPr fontId="2"/>
  </si>
  <si>
    <t>部分払4回目</t>
    <rPh sb="0" eb="2">
      <t>ブブン</t>
    </rPh>
    <rPh sb="2" eb="3">
      <t>ハラ</t>
    </rPh>
    <rPh sb="4" eb="6">
      <t>カイメ</t>
    </rPh>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</si>
  <si>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</si>
  <si>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部分払5回目</t>
    <rPh sb="0" eb="2">
      <t>ブブン</t>
    </rPh>
    <rPh sb="2" eb="3">
      <t>ハラ</t>
    </rPh>
    <rPh sb="4" eb="6">
      <t>カイメ</t>
    </rPh>
    <phoneticPr fontId="2"/>
  </si>
  <si>
    <t>消費税額</t>
    <rPh sb="0" eb="3">
      <t>ショウヒゼイ</t>
    </rPh>
    <rPh sb="3" eb="4">
      <t>ガク</t>
    </rPh>
    <phoneticPr fontId="2"/>
  </si>
  <si>
    <t xml:space="preserve">今回部分払の「契約相当金額（消費税税抜）」--（C) </t>
  </si>
  <si>
    <t>部分払6回目</t>
    <rPh sb="0" eb="2">
      <t>ブブン</t>
    </rPh>
    <rPh sb="2" eb="3">
      <t>ハラ</t>
    </rPh>
    <rPh sb="4" eb="6">
      <t>カイメ</t>
    </rPh>
    <phoneticPr fontId="2"/>
  </si>
  <si>
    <t>　　X 9/10 X 消費税率</t>
    <rPh sb="11" eb="14">
      <t>ショウヒゼイ</t>
    </rPh>
    <rPh sb="14" eb="15">
      <t>リツ</t>
    </rPh>
    <phoneticPr fontId="2"/>
  </si>
  <si>
    <t>部分払7回目</t>
    <rPh sb="0" eb="2">
      <t>ブブン</t>
    </rPh>
    <rPh sb="2" eb="3">
      <t>ハラ</t>
    </rPh>
    <rPh sb="4" eb="6">
      <t>カイメ</t>
    </rPh>
    <phoneticPr fontId="2"/>
  </si>
  <si>
    <t>部分払計</t>
    <rPh sb="0" eb="2">
      <t>ブブン</t>
    </rPh>
    <rPh sb="2" eb="3">
      <t>バラ</t>
    </rPh>
    <rPh sb="3" eb="4">
      <t>ケイ</t>
    </rPh>
    <phoneticPr fontId="2"/>
  </si>
  <si>
    <t>＊前払がない場合は、「部分払金額（消費税抜き）」(Ｄ）</t>
    <rPh sb="13" eb="14">
      <t>ハラ</t>
    </rPh>
    <phoneticPr fontId="2"/>
  </si>
  <si>
    <t>　 X 消費税率</t>
    <rPh sb="7" eb="8">
      <t>リツ</t>
    </rPh>
    <phoneticPr fontId="2"/>
  </si>
  <si>
    <t>請求額（税込み）</t>
    <rPh sb="4" eb="6">
      <t>ゼイコ</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</si>
  <si>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</si>
  <si>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</si>
  <si>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</si>
  <si>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</si>
  <si>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直接経費対象額</t>
    <rPh sb="0" eb="2">
      <t>チョクセツ</t>
    </rPh>
    <rPh sb="2" eb="4">
      <t>ケイヒ</t>
    </rPh>
    <rPh sb="4" eb="6">
      <t>タイショウ</t>
    </rPh>
    <rPh sb="6" eb="7">
      <t>ガク</t>
    </rPh>
    <phoneticPr fontId="2"/>
  </si>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</sst>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6">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
      <b/>
      <sz val="10"/>
      <color rgb="FF0000FF"/>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728">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6" fillId="0" borderId="0" xfId="3" applyFont="1" applyAlignment="1">
      <alignment horizontal="center" vertical="center" wrapText="1"/>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0" fontId="6" fillId="0" borderId="0" xfId="3" applyFont="1" applyAlignment="1">
      <alignment horizontal="left" vertical="center"/>
    </xf>
    <xf numFmtId="176" fontId="6" fillId="2" borderId="7" xfId="3" applyNumberFormat="1" applyFont="1" applyFill="1" applyBorder="1"/>
    <xf numFmtId="49" fontId="4" fillId="0" borderId="0" xfId="3" applyNumberFormat="1" applyFont="1" applyAlignment="1">
      <alignment horizontal="right" vertical="center"/>
    </xf>
    <xf numFmtId="49" fontId="4" fillId="0" borderId="0" xfId="3" applyNumberFormat="1" applyFont="1" applyAlignment="1">
      <alignment horizontal="lef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6" fillId="0" borderId="0" xfId="0" applyFont="1" applyAlignment="1">
      <alignment horizontal="center"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0" xfId="3" applyFont="1" applyAlignment="1">
      <alignment horizontal="left" vertical="center"/>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right" vertical="center"/>
    </xf>
    <xf numFmtId="38" fontId="4" fillId="2" borderId="28"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0" xfId="0" applyFont="1" applyFill="1" applyAlignment="1">
      <alignment horizontal="center" vertical="center"/>
    </xf>
    <xf numFmtId="176" fontId="4" fillId="2" borderId="2" xfId="0" applyNumberFormat="1" applyFont="1" applyFill="1" applyBorder="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30"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7" fontId="6" fillId="2" borderId="3" xfId="0" applyNumberFormat="1" applyFont="1" applyFill="1" applyBorder="1">
      <alignment vertical="center"/>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52" xfId="3" applyFont="1" applyBorder="1" applyAlignment="1">
      <alignment horizontal="center" vertical="center"/>
    </xf>
    <xf numFmtId="0" fontId="4" fillId="0" borderId="53" xfId="3" applyFont="1" applyBorder="1" applyAlignment="1">
      <alignment horizontal="center" vertical="center"/>
    </xf>
    <xf numFmtId="0" fontId="9" fillId="0" borderId="0" xfId="3" applyFont="1" applyAlignment="1">
      <alignment horizontal="left"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Border="1" applyAlignment="1">
      <alignment horizontal="center"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2" borderId="3" xfId="0" applyNumberFormat="1" applyFont="1" applyFill="1" applyBorder="1">
      <alignment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4" xfId="0" applyFont="1" applyFill="1" applyBorder="1" applyAlignment="1">
      <alignment horizontal="center" vertical="center"/>
    </xf>
    <xf numFmtId="176" fontId="4" fillId="0" borderId="0" xfId="0" applyNumberFormat="1" applyFont="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Alignment="1" applyProtection="1">
      <alignment horizontal="left" vertical="center"/>
      <protection locked="0"/>
    </xf>
    <xf numFmtId="0" fontId="4" fillId="0" borderId="0" xfId="3" applyFont="1" applyAlignment="1" applyProtection="1">
      <alignment horizontal="left" vertical="center" wrapText="1"/>
      <protection locked="0"/>
    </xf>
    <xf numFmtId="49" fontId="4" fillId="0" borderId="0" xfId="3" quotePrefix="1" applyNumberFormat="1" applyFont="1" applyAlignment="1">
      <alignment vertical="center"/>
    </xf>
    <xf numFmtId="176" fontId="33" fillId="0" borderId="62" xfId="0" applyNumberFormat="1" applyFont="1" applyBorder="1" applyAlignment="1">
      <alignment horizontal="center" vertical="center" wrapText="1"/>
    </xf>
    <xf numFmtId="0" fontId="4" fillId="0" borderId="63" xfId="0" applyFont="1" applyBorder="1">
      <alignment vertical="center"/>
    </xf>
    <xf numFmtId="0" fontId="4" fillId="0" borderId="64" xfId="0" applyFont="1" applyBorder="1">
      <alignment vertical="center"/>
    </xf>
    <xf numFmtId="182" fontId="19" fillId="0" borderId="0" xfId="0" applyNumberFormat="1" applyFont="1" applyAlignment="1">
      <alignment horizontal="center" vertical="center"/>
    </xf>
    <xf numFmtId="0" fontId="19" fillId="0" borderId="0" xfId="0" applyFont="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176" fontId="33" fillId="0" borderId="1" xfId="0" applyNumberFormat="1" applyFont="1" applyBorder="1" applyAlignment="1">
      <alignment horizontal="center" vertical="center" wrapText="1"/>
    </xf>
    <xf numFmtId="0" fontId="6" fillId="0" borderId="0" xfId="3" applyFont="1" applyAlignment="1">
      <alignment horizontal="left" vertical="center" wrapText="1"/>
    </xf>
    <xf numFmtId="0" fontId="4" fillId="0" borderId="0" xfId="0" applyFont="1" applyAlignment="1">
      <alignment horizontal="center" vertical="center"/>
    </xf>
    <xf numFmtId="0" fontId="4" fillId="3" borderId="38" xfId="0" applyFont="1" applyFill="1" applyBorder="1" applyAlignment="1">
      <alignment horizontal="center" vertical="center"/>
    </xf>
    <xf numFmtId="0" fontId="19" fillId="0" borderId="0" xfId="0" applyFont="1" applyAlignment="1">
      <alignment vertical="center" wrapText="1"/>
    </xf>
    <xf numFmtId="0" fontId="4" fillId="0" borderId="1" xfId="0" applyFont="1" applyBorder="1" applyAlignment="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0" fontId="13" fillId="3" borderId="0" xfId="0" applyFont="1" applyFill="1">
      <alignment vertical="center"/>
    </xf>
    <xf numFmtId="0" fontId="13" fillId="0" borderId="1" xfId="0" applyFont="1" applyBorder="1">
      <alignment vertical="center"/>
    </xf>
    <xf numFmtId="176" fontId="13" fillId="2" borderId="3" xfId="0" applyNumberFormat="1" applyFont="1" applyFill="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0" fontId="35" fillId="0" borderId="1" xfId="89"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ill="1" applyBorder="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Border="1" applyAlignment="1">
      <alignment vertical="center" wrapText="1"/>
    </xf>
    <xf numFmtId="38" fontId="4" fillId="2" borderId="51"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38" fontId="4" fillId="2" borderId="3" xfId="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0" fillId="0" borderId="1" xfId="0"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Alignment="1">
      <alignment horizontal="center" vertical="center" wrapText="1"/>
    </xf>
    <xf numFmtId="183" fontId="19" fillId="0" borderId="0" xfId="0" applyNumberFormat="1" applyFont="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19" fillId="0" borderId="6" xfId="0" applyFont="1" applyBorder="1" applyAlignment="1">
      <alignment horizontal="righ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7" xfId="0" applyBorder="1">
      <alignment vertical="center"/>
    </xf>
    <xf numFmtId="0" fontId="0" fillId="0" borderId="18" xfId="0" applyBorder="1">
      <alignment vertical="center"/>
    </xf>
    <xf numFmtId="0" fontId="0" fillId="0" borderId="13" xfId="0"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5" xfId="3" applyNumberFormat="1" applyFont="1" applyBorder="1"/>
    <xf numFmtId="176" fontId="4" fillId="0" borderId="0" xfId="3" applyNumberFormat="1" applyFont="1"/>
    <xf numFmtId="0" fontId="4" fillId="10" borderId="0" xfId="3" applyFont="1" applyFill="1" applyAlignment="1">
      <alignment horizontal="left" vertical="center"/>
    </xf>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177" fontId="42" fillId="0" borderId="0" xfId="0" applyNumberFormat="1" applyFont="1" applyAlignment="1">
      <alignment horizontal="left" vertical="top" wrapText="1"/>
    </xf>
    <xf numFmtId="0" fontId="0" fillId="0" borderId="61"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8"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4" xfId="0" applyFont="1" applyBorder="1">
      <alignment vertical="center"/>
    </xf>
    <xf numFmtId="176" fontId="4" fillId="0" borderId="1" xfId="3" applyNumberFormat="1" applyFont="1" applyBorder="1" applyAlignment="1">
      <alignment vertical="center"/>
    </xf>
    <xf numFmtId="0" fontId="4" fillId="13" borderId="1" xfId="3" applyFont="1" applyFill="1" applyBorder="1" applyAlignment="1">
      <alignment vertical="center"/>
    </xf>
    <xf numFmtId="176" fontId="4" fillId="13" borderId="1" xfId="3" applyNumberFormat="1" applyFont="1" applyFill="1" applyBorder="1" applyAlignment="1">
      <alignment vertical="center"/>
    </xf>
    <xf numFmtId="185" fontId="4" fillId="13" borderId="1" xfId="0" applyNumberFormat="1" applyFont="1" applyFill="1" applyBorder="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5" borderId="41" xfId="0" applyNumberFormat="1" applyFont="1" applyFill="1" applyBorder="1">
      <alignment vertical="center"/>
    </xf>
    <xf numFmtId="176" fontId="4" fillId="13" borderId="19" xfId="0" applyNumberFormat="1" applyFont="1" applyFill="1" applyBorder="1">
      <alignment vertical="center"/>
    </xf>
    <xf numFmtId="176" fontId="4" fillId="5" borderId="32" xfId="0" applyNumberFormat="1" applyFont="1" applyFill="1" applyBorder="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5" borderId="61" xfId="0" applyNumberFormat="1" applyFont="1" applyFill="1" applyBorder="1">
      <alignment vertical="center"/>
    </xf>
    <xf numFmtId="185" fontId="4" fillId="13" borderId="18" xfId="0" applyNumberFormat="1" applyFont="1" applyFill="1" applyBorder="1">
      <alignment vertical="center"/>
    </xf>
    <xf numFmtId="176" fontId="4" fillId="13" borderId="13" xfId="0" applyNumberFormat="1" applyFont="1" applyFill="1" applyBorder="1">
      <alignment vertical="center"/>
    </xf>
    <xf numFmtId="0" fontId="4" fillId="0" borderId="62" xfId="0" applyFont="1" applyBorder="1" applyAlignment="1">
      <alignment horizontal="center" vertical="center"/>
    </xf>
    <xf numFmtId="176" fontId="4" fillId="13" borderId="63" xfId="0" applyNumberFormat="1" applyFont="1" applyFill="1" applyBorder="1">
      <alignment vertical="center"/>
    </xf>
    <xf numFmtId="176" fontId="4" fillId="13" borderId="64" xfId="0" applyNumberFormat="1" applyFont="1" applyFill="1" applyBorder="1">
      <alignment vertical="center"/>
    </xf>
    <xf numFmtId="0" fontId="19" fillId="0" borderId="0" xfId="0" applyFont="1" applyAlignment="1">
      <alignment horizontal="right" vertical="center"/>
    </xf>
    <xf numFmtId="185" fontId="4" fillId="13" borderId="14" xfId="0" applyNumberFormat="1" applyFont="1" applyFill="1" applyBorder="1">
      <alignment vertical="center"/>
    </xf>
    <xf numFmtId="176" fontId="4" fillId="13" borderId="67" xfId="0" applyNumberFormat="1" applyFont="1" applyFill="1" applyBorder="1">
      <alignment vertical="center"/>
    </xf>
    <xf numFmtId="180" fontId="4" fillId="2" borderId="3" xfId="1" applyNumberFormat="1" applyFont="1" applyFill="1" applyBorder="1" applyProtection="1">
      <alignmen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41" xfId="0" applyFont="1" applyBorder="1" applyAlignment="1">
      <alignment vertical="center" wrapText="1"/>
    </xf>
    <xf numFmtId="0" fontId="4" fillId="0" borderId="19" xfId="0" applyFont="1" applyBorder="1" applyAlignment="1">
      <alignment vertical="center" wrapText="1"/>
    </xf>
    <xf numFmtId="3" fontId="4" fillId="13" borderId="41" xfId="0" applyNumberFormat="1" applyFont="1" applyFill="1" applyBorder="1">
      <alignment vertical="center"/>
    </xf>
    <xf numFmtId="3" fontId="4" fillId="13" borderId="19" xfId="0" applyNumberFormat="1" applyFont="1" applyFill="1" applyBorder="1">
      <alignment vertical="center"/>
    </xf>
    <xf numFmtId="0" fontId="4" fillId="4" borderId="2" xfId="0"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0" fontId="4" fillId="4" borderId="0" xfId="0" applyFont="1" applyFill="1">
      <alignment vertical="center"/>
    </xf>
    <xf numFmtId="177" fontId="6" fillId="0" borderId="0" xfId="0" applyNumberFormat="1" applyFont="1" applyAlignment="1">
      <alignment horizontal="right" vertical="center"/>
    </xf>
    <xf numFmtId="184" fontId="4" fillId="0" borderId="1" xfId="0" applyNumberFormat="1" applyFont="1" applyBorder="1">
      <alignment vertical="center"/>
    </xf>
    <xf numFmtId="0" fontId="13" fillId="0" borderId="74" xfId="0" applyFont="1" applyBorder="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lignment vertical="center"/>
    </xf>
    <xf numFmtId="38" fontId="4" fillId="5" borderId="1" xfId="1" applyFont="1" applyFill="1" applyBorder="1" applyAlignment="1" applyProtection="1">
      <alignment horizontal="right" vertical="center"/>
      <protection locked="0"/>
    </xf>
    <xf numFmtId="0" fontId="9" fillId="0" borderId="1" xfId="3" applyFont="1" applyBorder="1" applyAlignment="1">
      <alignment horizontal="center" vertical="center" wrapText="1"/>
    </xf>
    <xf numFmtId="0" fontId="9" fillId="0" borderId="8" xfId="3" applyFont="1" applyBorder="1" applyAlignment="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186" fontId="4" fillId="0" borderId="0" xfId="3" applyNumberFormat="1" applyFont="1" applyAlignment="1">
      <alignment vertical="center" wrapText="1"/>
    </xf>
    <xf numFmtId="0" fontId="43" fillId="0" borderId="0" xfId="3" applyFont="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Border="1" applyAlignment="1">
      <alignment horizontal="right" vertical="center"/>
    </xf>
    <xf numFmtId="0" fontId="43" fillId="0" borderId="1" xfId="3" applyFont="1" applyBorder="1" applyAlignment="1">
      <alignment horizontal="center" vertical="center" wrapText="1"/>
    </xf>
    <xf numFmtId="176" fontId="33" fillId="0" borderId="37" xfId="0" applyNumberFormat="1" applyFont="1" applyBorder="1" applyAlignment="1">
      <alignment horizontal="center" vertical="center" wrapText="1"/>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Border="1" applyAlignment="1">
      <alignment horizontal="center" vertical="center" wrapText="1"/>
    </xf>
    <xf numFmtId="0" fontId="4" fillId="0" borderId="25" xfId="3" applyFont="1" applyBorder="1" applyAlignment="1">
      <alignment vertical="center"/>
    </xf>
    <xf numFmtId="0" fontId="40" fillId="0" borderId="1" xfId="3" applyFont="1" applyBorder="1" applyAlignment="1">
      <alignment horizontal="center" vertical="center" wrapText="1"/>
    </xf>
    <xf numFmtId="177" fontId="4" fillId="0" borderId="0" xfId="0" applyNumberFormat="1" applyFont="1" applyAlignment="1">
      <alignment horizontal="right" vertical="center"/>
    </xf>
    <xf numFmtId="0" fontId="4" fillId="0" borderId="2" xfId="3" applyFont="1" applyBorder="1" applyAlignment="1">
      <alignment vertical="center"/>
    </xf>
    <xf numFmtId="0" fontId="0" fillId="0" borderId="2" xfId="0" applyBorder="1">
      <alignment vertical="center"/>
    </xf>
    <xf numFmtId="0" fontId="4" fillId="0" borderId="8" xfId="3" applyFont="1" applyBorder="1" applyAlignment="1">
      <alignment vertical="center"/>
    </xf>
    <xf numFmtId="0" fontId="0" fillId="0" borderId="8" xfId="0" applyBorder="1">
      <alignment vertical="center"/>
    </xf>
    <xf numFmtId="188" fontId="0" fillId="0" borderId="3" xfId="0" applyNumberFormat="1" applyBorder="1">
      <alignment vertical="center"/>
    </xf>
    <xf numFmtId="0" fontId="4" fillId="0" borderId="6" xfId="0" applyFont="1" applyBorder="1" applyAlignment="1">
      <alignment horizontal="right" vertical="center"/>
    </xf>
    <xf numFmtId="0" fontId="21" fillId="0" borderId="1" xfId="0" applyFont="1" applyBorder="1" applyAlignment="1">
      <alignment horizontal="center" vertical="center"/>
    </xf>
    <xf numFmtId="0" fontId="9" fillId="0" borderId="71" xfId="0" applyFon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9" fillId="0" borderId="5" xfId="0" applyFont="1" applyBorder="1">
      <alignment vertical="center"/>
    </xf>
    <xf numFmtId="38" fontId="43" fillId="0" borderId="1" xfId="1" applyFont="1" applyBorder="1" applyAlignment="1" applyProtection="1">
      <alignment horizontal="right" vertical="center"/>
    </xf>
    <xf numFmtId="0" fontId="9" fillId="12" borderId="44" xfId="0" applyFont="1" applyFill="1" applyBorder="1">
      <alignment vertical="center"/>
    </xf>
    <xf numFmtId="38" fontId="4" fillId="12" borderId="1" xfId="1" applyFont="1" applyFill="1" applyBorder="1" applyProtection="1">
      <alignment vertical="center"/>
    </xf>
    <xf numFmtId="0" fontId="9" fillId="12" borderId="5" xfId="0" applyFont="1" applyFill="1" applyBorder="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lignment vertical="center"/>
    </xf>
    <xf numFmtId="38" fontId="6" fillId="2" borderId="63" xfId="1" applyFont="1" applyFill="1" applyBorder="1" applyProtection="1">
      <alignment vertical="center"/>
    </xf>
    <xf numFmtId="176" fontId="0" fillId="0" borderId="49" xfId="0" applyNumberFormat="1" applyBorder="1">
      <alignment vertical="center"/>
    </xf>
    <xf numFmtId="182" fontId="0" fillId="0" borderId="0" xfId="0" applyNumberFormat="1" applyAlignment="1">
      <alignment horizontal="center" vertical="center"/>
    </xf>
    <xf numFmtId="0" fontId="0" fillId="0" borderId="10" xfId="0" applyBorder="1" applyAlignment="1">
      <alignment horizontal="center" vertical="center"/>
    </xf>
    <xf numFmtId="0" fontId="9" fillId="0" borderId="0" xfId="0" applyFont="1">
      <alignment vertical="center"/>
    </xf>
    <xf numFmtId="38" fontId="6" fillId="2" borderId="64" xfId="0" applyNumberFormat="1" applyFont="1" applyFill="1" applyBorder="1">
      <alignment vertical="center"/>
    </xf>
    <xf numFmtId="176" fontId="0" fillId="0" borderId="0" xfId="0" applyNumberFormat="1">
      <alignment vertical="center"/>
    </xf>
    <xf numFmtId="0" fontId="44" fillId="0" borderId="0" xfId="0" applyFont="1" applyAlignment="1">
      <alignment horizontal="center" vertical="center"/>
    </xf>
    <xf numFmtId="176" fontId="0" fillId="13" borderId="3" xfId="0" applyNumberFormat="1" applyFill="1" applyBorder="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38" fontId="4" fillId="0" borderId="31"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77" fontId="0" fillId="0" borderId="1" xfId="0" applyNumberFormat="1" applyBorder="1">
      <alignment vertical="center"/>
    </xf>
    <xf numFmtId="0" fontId="13" fillId="0" borderId="17" xfId="0" applyFon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176" fontId="4" fillId="0" borderId="14"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0" fontId="0" fillId="0" borderId="49" xfId="0" applyBorder="1" applyAlignment="1">
      <alignment horizontal="center"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80" xfId="0" applyBorder="1">
      <alignment vertical="center"/>
    </xf>
    <xf numFmtId="0" fontId="0" fillId="0" borderId="4" xfId="0" applyBorder="1">
      <alignment vertical="center"/>
    </xf>
    <xf numFmtId="0" fontId="0" fillId="0" borderId="14" xfId="0" applyBorder="1" applyAlignment="1">
      <alignment horizontal="center" vertical="center"/>
    </xf>
    <xf numFmtId="0" fontId="4" fillId="0" borderId="2" xfId="0" applyFont="1" applyBorder="1" applyAlignment="1">
      <alignment horizontal="center" vertical="center"/>
    </xf>
    <xf numFmtId="191" fontId="13" fillId="2" borderId="1" xfId="0" applyNumberFormat="1" applyFont="1" applyFill="1" applyBorder="1">
      <alignment vertical="center"/>
    </xf>
    <xf numFmtId="191" fontId="13" fillId="2" borderId="14" xfId="0" applyNumberFormat="1" applyFont="1" applyFill="1" applyBorder="1">
      <alignment vertical="center"/>
    </xf>
    <xf numFmtId="191" fontId="13" fillId="2" borderId="18" xfId="0" applyNumberFormat="1" applyFont="1" applyFill="1" applyBorder="1">
      <alignment vertical="center"/>
    </xf>
    <xf numFmtId="191" fontId="13" fillId="2" borderId="11" xfId="0" applyNumberFormat="1" applyFont="1" applyFill="1" applyBorder="1">
      <alignment vertical="center"/>
    </xf>
    <xf numFmtId="191" fontId="13" fillId="2" borderId="4" xfId="0" applyNumberFormat="1" applyFont="1" applyFill="1" applyBorder="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lignment vertical="center"/>
    </xf>
    <xf numFmtId="192" fontId="4" fillId="2" borderId="18" xfId="0" applyNumberFormat="1" applyFont="1" applyFill="1" applyBorder="1">
      <alignment vertical="center"/>
    </xf>
    <xf numFmtId="187" fontId="4" fillId="2" borderId="1" xfId="0" applyNumberFormat="1" applyFont="1" applyFill="1" applyBorder="1">
      <alignment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61"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lignment horizontal="center" vertical="center" wrapText="1"/>
    </xf>
    <xf numFmtId="0" fontId="9" fillId="0" borderId="63" xfId="0" applyFont="1" applyBorder="1" applyAlignment="1">
      <alignment horizontal="center" vertical="center" wrapText="1"/>
    </xf>
    <xf numFmtId="0" fontId="40" fillId="0" borderId="1" xfId="0" applyFont="1" applyBorder="1" applyAlignment="1">
      <alignment horizontal="center" vertical="center" wrapText="1"/>
    </xf>
    <xf numFmtId="0" fontId="9" fillId="3" borderId="0" xfId="0" applyFont="1" applyFill="1">
      <alignment vertical="center"/>
    </xf>
    <xf numFmtId="0" fontId="9" fillId="3" borderId="10" xfId="0" applyFont="1" applyFill="1" applyBorder="1">
      <alignment vertical="center"/>
    </xf>
    <xf numFmtId="176" fontId="9" fillId="2" borderId="0" xfId="0" applyNumberFormat="1"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lignment vertical="center"/>
    </xf>
    <xf numFmtId="187" fontId="9" fillId="2" borderId="4" xfId="0" applyNumberFormat="1" applyFont="1" applyFill="1" applyBorder="1">
      <alignment vertical="center"/>
    </xf>
    <xf numFmtId="187" fontId="9" fillId="2" borderId="17" xfId="0" applyNumberFormat="1" applyFont="1" applyFill="1" applyBorder="1" applyAlignment="1">
      <alignment horizontal="right" vertical="center"/>
    </xf>
    <xf numFmtId="187" fontId="9" fillId="2" borderId="18" xfId="0" applyNumberFormat="1" applyFont="1" applyFill="1" applyBorder="1" applyAlignment="1">
      <alignment horizontal="right" vertical="center"/>
    </xf>
    <xf numFmtId="0" fontId="9" fillId="0" borderId="29" xfId="0" applyFont="1" applyBorder="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Protection="1">
      <alignment vertical="center"/>
      <protection locked="0"/>
    </xf>
    <xf numFmtId="176" fontId="9" fillId="3" borderId="0" xfId="0" applyNumberFormat="1" applyFont="1" applyFill="1" applyAlignment="1">
      <alignment horizontal="right" vertical="center"/>
    </xf>
    <xf numFmtId="0" fontId="9" fillId="3" borderId="15" xfId="0" applyFont="1" applyFill="1" applyBorder="1">
      <alignment vertical="center"/>
    </xf>
    <xf numFmtId="176" fontId="9" fillId="0" borderId="0" xfId="0" applyNumberFormat="1" applyFont="1">
      <alignment vertical="center"/>
    </xf>
    <xf numFmtId="176" fontId="50" fillId="2" borderId="2" xfId="0" applyNumberFormat="1" applyFont="1" applyFill="1" applyBorder="1">
      <alignment vertical="center"/>
    </xf>
    <xf numFmtId="0" fontId="9" fillId="3" borderId="0" xfId="0" applyFont="1" applyFill="1" applyAlignment="1">
      <alignment horizontal="left" vertical="center"/>
    </xf>
    <xf numFmtId="176" fontId="9" fillId="3" borderId="0" xfId="0" applyNumberFormat="1" applyFont="1" applyFill="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Border="1" applyProtection="1">
      <alignment vertical="center"/>
      <protection locked="0"/>
    </xf>
    <xf numFmtId="0" fontId="43" fillId="0" borderId="19" xfId="0" applyFont="1" applyBorder="1" applyProtection="1">
      <alignment vertical="center"/>
      <protection locked="0"/>
    </xf>
    <xf numFmtId="0" fontId="4" fillId="0" borderId="6" xfId="0" applyFont="1" applyBorder="1" applyAlignment="1">
      <alignment horizontal="center"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lignment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lignment vertical="center"/>
    </xf>
    <xf numFmtId="0" fontId="43" fillId="3" borderId="13" xfId="0" applyFont="1" applyFill="1" applyBorder="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lignment vertical="center" wrapText="1"/>
    </xf>
    <xf numFmtId="0" fontId="19" fillId="0" borderId="13" xfId="0" applyFont="1" applyBorder="1" applyAlignment="1">
      <alignment vertical="center" wrapText="1"/>
    </xf>
    <xf numFmtId="0" fontId="19" fillId="0" borderId="26" xfId="0" applyFont="1" applyBorder="1" applyAlignment="1">
      <alignment vertical="center" wrapText="1"/>
    </xf>
    <xf numFmtId="176" fontId="36" fillId="0" borderId="12" xfId="0" applyNumberFormat="1" applyFont="1" applyBorder="1" applyAlignment="1">
      <alignment horizontal="center" vertical="center" wrapText="1"/>
    </xf>
    <xf numFmtId="0" fontId="11" fillId="0" borderId="1" xfId="3" applyFont="1" applyBorder="1" applyAlignment="1">
      <alignment horizontal="center" vertical="center" wrapText="1"/>
    </xf>
    <xf numFmtId="38" fontId="4" fillId="0" borderId="1" xfId="0" applyNumberFormat="1" applyFont="1" applyBorder="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44" xfId="3" applyNumberFormat="1" applyFont="1" applyFill="1" applyBorder="1" applyAlignment="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lignment horizontal="right" vertical="center"/>
    </xf>
    <xf numFmtId="176" fontId="4" fillId="2" borderId="81" xfId="3" applyNumberFormat="1" applyFont="1" applyFill="1" applyBorder="1" applyAlignment="1">
      <alignment horizontal="right" vertical="center"/>
    </xf>
    <xf numFmtId="176" fontId="4" fillId="0" borderId="76" xfId="3" applyNumberFormat="1" applyFont="1" applyBorder="1" applyAlignment="1">
      <alignment horizontal="right" vertical="center"/>
    </xf>
    <xf numFmtId="176" fontId="43" fillId="0" borderId="27" xfId="3" applyNumberFormat="1" applyFont="1" applyBorder="1" applyAlignment="1">
      <alignment horizontal="center" vertical="center" textRotation="255"/>
    </xf>
    <xf numFmtId="0" fontId="9" fillId="0" borderId="8" xfId="0" applyFont="1" applyBorder="1" applyProtection="1">
      <alignment vertical="center"/>
      <protection locked="0"/>
    </xf>
    <xf numFmtId="0" fontId="9" fillId="0" borderId="16" xfId="0" applyFont="1" applyBorder="1" applyProtection="1">
      <alignment vertical="center"/>
      <protection locked="0"/>
    </xf>
    <xf numFmtId="187" fontId="9" fillId="0" borderId="31" xfId="0" applyNumberFormat="1" applyFont="1" applyBorder="1" applyAlignment="1">
      <alignment horizontal="right" vertical="center"/>
    </xf>
    <xf numFmtId="3" fontId="4" fillId="13" borderId="4" xfId="0" applyNumberFormat="1" applyFont="1" applyFill="1" applyBorder="1">
      <alignment vertical="center"/>
    </xf>
    <xf numFmtId="3" fontId="4" fillId="13" borderId="5" xfId="0" applyNumberFormat="1" applyFont="1" applyFill="1" applyBorder="1">
      <alignment vertical="center"/>
    </xf>
    <xf numFmtId="0" fontId="51" fillId="0" borderId="0" xfId="0" applyFont="1" applyAlignment="1">
      <alignment horizontal="right" vertical="center"/>
    </xf>
    <xf numFmtId="3" fontId="0" fillId="13" borderId="10" xfId="0" applyNumberFormat="1" applyFill="1" applyBorder="1">
      <alignment vertical="center"/>
    </xf>
    <xf numFmtId="3" fontId="0" fillId="0" borderId="0" xfId="0" applyNumberFormat="1">
      <alignment vertical="center"/>
    </xf>
    <xf numFmtId="3" fontId="0" fillId="0" borderId="84" xfId="0" applyNumberFormat="1" applyBorder="1">
      <alignment vertical="center"/>
    </xf>
    <xf numFmtId="189" fontId="0" fillId="0" borderId="46" xfId="0" applyNumberFormat="1" applyBorder="1" applyAlignment="1">
      <alignment horizontal="left" vertical="center"/>
    </xf>
    <xf numFmtId="3" fontId="0" fillId="0" borderId="85" xfId="0" applyNumberFormat="1" applyBorder="1">
      <alignment vertical="center"/>
    </xf>
    <xf numFmtId="3" fontId="0" fillId="13" borderId="46" xfId="0" applyNumberFormat="1" applyFill="1" applyBorder="1">
      <alignment vertical="center"/>
    </xf>
    <xf numFmtId="189" fontId="0" fillId="0" borderId="49" xfId="0" applyNumberFormat="1" applyBorder="1" applyAlignment="1">
      <alignment horizontal="left" vertical="center"/>
    </xf>
    <xf numFmtId="3" fontId="0" fillId="0" borderId="86" xfId="0" applyNumberFormat="1" applyBorder="1">
      <alignment vertical="center"/>
    </xf>
    <xf numFmtId="3" fontId="0" fillId="13" borderId="49" xfId="0" applyNumberFormat="1" applyFill="1" applyBorder="1">
      <alignment vertical="center"/>
    </xf>
    <xf numFmtId="3" fontId="0" fillId="0" borderId="88" xfId="0" applyNumberFormat="1" applyBorder="1">
      <alignment vertical="center"/>
    </xf>
    <xf numFmtId="3" fontId="0" fillId="13" borderId="87" xfId="0" applyNumberFormat="1" applyFill="1" applyBorder="1">
      <alignment vertical="center"/>
    </xf>
    <xf numFmtId="0" fontId="17" fillId="0" borderId="0" xfId="0" applyFont="1" applyAlignment="1">
      <alignment horizontal="left" vertical="center"/>
    </xf>
    <xf numFmtId="0" fontId="46" fillId="0" borderId="0" xfId="0" applyFont="1" applyAlignment="1">
      <alignment horizontal="center" vertical="center"/>
    </xf>
    <xf numFmtId="0" fontId="0" fillId="0" borderId="10" xfId="0" applyBorder="1" applyAlignment="1">
      <alignment horizontal="left" vertical="center"/>
    </xf>
    <xf numFmtId="176" fontId="0" fillId="0" borderId="89" xfId="0" applyNumberFormat="1" applyBorder="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lignment horizontal="left" vertical="center"/>
    </xf>
    <xf numFmtId="0" fontId="0" fillId="0" borderId="87" xfId="0" applyBorder="1" applyAlignment="1">
      <alignment horizontal="right" vertical="center"/>
    </xf>
    <xf numFmtId="0" fontId="0" fillId="0" borderId="46" xfId="0" applyBorder="1" applyAlignment="1">
      <alignment horizontal="center" vertical="center"/>
    </xf>
    <xf numFmtId="189" fontId="0" fillId="5" borderId="10" xfId="0" applyNumberFormat="1" applyFill="1" applyBorder="1" applyAlignment="1" applyProtection="1">
      <alignment horizontal="left" vertical="center"/>
      <protection locked="0"/>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0" xfId="3" applyFont="1" applyAlignment="1">
      <alignment horizontal="right" vertical="center"/>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4" fillId="12" borderId="0" xfId="0" applyFont="1" applyFill="1" applyAlignment="1">
      <alignment horizontal="center" vertical="center"/>
    </xf>
    <xf numFmtId="0" fontId="4" fillId="12" borderId="0" xfId="0" applyFont="1" applyFill="1">
      <alignment vertical="center"/>
    </xf>
    <xf numFmtId="176" fontId="16" fillId="13" borderId="1" xfId="3" applyNumberFormat="1" applyFont="1" applyFill="1" applyBorder="1" applyAlignment="1">
      <alignment vertical="center"/>
    </xf>
    <xf numFmtId="0" fontId="15" fillId="4" borderId="0" xfId="3" applyFont="1" applyFill="1" applyAlignment="1">
      <alignment horizontal="center" vertical="center"/>
    </xf>
    <xf numFmtId="0" fontId="51" fillId="0" borderId="16" xfId="0" applyFont="1" applyBorder="1" applyProtection="1">
      <alignment vertical="center"/>
      <protection locked="0"/>
    </xf>
    <xf numFmtId="0" fontId="13" fillId="0" borderId="11" xfId="0" applyFont="1" applyBorder="1" applyProtection="1">
      <alignment vertical="center"/>
      <protection locked="0"/>
    </xf>
    <xf numFmtId="0" fontId="2" fillId="0" borderId="66" xfId="3" applyFont="1" applyBorder="1" applyAlignment="1">
      <alignment horizontal="center" wrapText="1"/>
    </xf>
    <xf numFmtId="0" fontId="46" fillId="0" borderId="19" xfId="0" applyFont="1" applyBorder="1" applyAlignment="1" applyProtection="1">
      <alignment vertical="center" wrapText="1"/>
      <protection locked="0"/>
    </xf>
    <xf numFmtId="0" fontId="46" fillId="0" borderId="70" xfId="0" applyFont="1" applyBorder="1" applyAlignment="1" applyProtection="1">
      <alignment vertical="center" wrapText="1"/>
      <protection locked="0"/>
    </xf>
    <xf numFmtId="0" fontId="46" fillId="0" borderId="22" xfId="0" applyFont="1" applyBorder="1" applyAlignment="1" applyProtection="1">
      <alignment vertical="center" wrapText="1"/>
      <protection locked="0"/>
    </xf>
    <xf numFmtId="0" fontId="46" fillId="0" borderId="13" xfId="0" applyFont="1" applyBorder="1" applyAlignment="1" applyProtection="1">
      <alignment vertical="center" wrapText="1"/>
      <protection locked="0"/>
    </xf>
    <xf numFmtId="38" fontId="4" fillId="0" borderId="1" xfId="47" quotePrefix="1" applyFont="1" applyFill="1" applyBorder="1" applyAlignment="1">
      <alignment horizontal="right"/>
    </xf>
    <xf numFmtId="0" fontId="0" fillId="0" borderId="39" xfId="0" applyBorder="1" applyProtection="1">
      <alignment vertical="center"/>
      <protection locked="0"/>
    </xf>
    <xf numFmtId="0" fontId="55" fillId="0" borderId="0" xfId="0" applyFont="1">
      <alignment vertical="center"/>
    </xf>
    <xf numFmtId="0" fontId="9" fillId="0" borderId="39" xfId="0" applyFont="1" applyBorder="1" applyAlignment="1">
      <alignment horizontal="center" vertical="center" wrapText="1"/>
    </xf>
    <xf numFmtId="176" fontId="4" fillId="5" borderId="16" xfId="0" applyNumberFormat="1" applyFont="1" applyFill="1" applyBorder="1" applyProtection="1">
      <alignment vertical="center"/>
      <protection locked="0"/>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0" borderId="0" xfId="3" applyFont="1" applyAlignment="1">
      <alignment horizontal="center" vertical="center"/>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0" borderId="2" xfId="3" applyFont="1" applyBorder="1" applyAlignment="1" applyProtection="1">
      <alignment horizontal="left" vertical="center"/>
      <protection locked="0"/>
    </xf>
    <xf numFmtId="0" fontId="4" fillId="10" borderId="0" xfId="3" applyFont="1" applyFill="1" applyAlignment="1">
      <alignment horizontal="left" vertical="center"/>
    </xf>
    <xf numFmtId="0" fontId="4" fillId="0" borderId="0" xfId="3" applyFont="1" applyAlignment="1">
      <alignment vertical="top" wrapText="1"/>
    </xf>
    <xf numFmtId="0" fontId="4" fillId="0" borderId="0" xfId="0"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38" fontId="6" fillId="2" borderId="45" xfId="0" applyNumberFormat="1" applyFont="1" applyFill="1" applyBorder="1" applyAlignment="1">
      <alignment vertical="center"/>
    </xf>
    <xf numFmtId="0" fontId="6" fillId="2" borderId="51" xfId="0" applyFont="1" applyFill="1" applyBorder="1" applyAlignment="1">
      <alignmen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186" fontId="4" fillId="0" borderId="45" xfId="0" applyNumberFormat="1" applyFont="1" applyBorder="1" applyAlignment="1">
      <alignment horizontal="center" vertical="center"/>
    </xf>
    <xf numFmtId="186" fontId="4" fillId="0" borderId="46" xfId="0" applyNumberFormat="1" applyFont="1" applyBorder="1" applyAlignment="1">
      <alignment horizontal="center" vertical="center"/>
    </xf>
    <xf numFmtId="186" fontId="4" fillId="0" borderId="51" xfId="0" applyNumberFormat="1" applyFont="1" applyBorder="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lignment horizontal="center" vertical="center"/>
    </xf>
    <xf numFmtId="186" fontId="4" fillId="0" borderId="8" xfId="0" applyNumberFormat="1" applyFont="1" applyBorder="1" applyAlignment="1">
      <alignment horizontal="center" vertical="center"/>
    </xf>
    <xf numFmtId="186" fontId="4" fillId="0" borderId="21" xfId="0" applyNumberFormat="1" applyFont="1" applyBorder="1" applyAlignment="1">
      <alignment horizontal="center" vertical="center"/>
    </xf>
    <xf numFmtId="186" fontId="4" fillId="0" borderId="6" xfId="0" applyNumberFormat="1" applyFont="1" applyBorder="1" applyAlignment="1">
      <alignment horizontal="center" vertical="center"/>
    </xf>
    <xf numFmtId="0" fontId="4" fillId="3" borderId="0" xfId="0" applyFont="1" applyFill="1" applyAlignment="1">
      <alignment horizontal="center" vertical="center"/>
    </xf>
    <xf numFmtId="0" fontId="4" fillId="0" borderId="2" xfId="0" applyFont="1" applyBorder="1" applyAlignment="1">
      <alignment horizontal="center" vertical="center"/>
    </xf>
    <xf numFmtId="186"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0" xfId="0" applyFont="1" applyFill="1" applyAlignment="1">
      <alignment horizontal="center" vertical="center"/>
    </xf>
    <xf numFmtId="0" fontId="43" fillId="0" borderId="32" xfId="0" applyFont="1" applyBorder="1" applyAlignment="1">
      <alignment horizontal="center" vertical="center" textRotation="255" wrapText="1"/>
    </xf>
    <xf numFmtId="0" fontId="43" fillId="0" borderId="33" xfId="0" applyFont="1" applyBorder="1" applyAlignment="1">
      <alignment vertical="center" textRotation="255"/>
    </xf>
    <xf numFmtId="0" fontId="43" fillId="0" borderId="34" xfId="0" applyFont="1" applyBorder="1" applyAlignment="1">
      <alignment vertical="center" textRotation="255"/>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43" fillId="0" borderId="33" xfId="0" applyFont="1" applyBorder="1" applyAlignment="1">
      <alignment horizontal="center" vertical="center" textRotation="255" wrapText="1"/>
    </xf>
    <xf numFmtId="0" fontId="43" fillId="0" borderId="34" xfId="0" applyFont="1" applyBorder="1" applyAlignment="1">
      <alignment horizontal="center" vertical="center" textRotation="255"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Border="1" applyAlignment="1">
      <alignment vertical="center" textRotation="255" wrapText="1"/>
    </xf>
    <xf numFmtId="0" fontId="43" fillId="0" borderId="33" xfId="0" applyFont="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187" fontId="4" fillId="0" borderId="1" xfId="1" applyNumberFormat="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7" fontId="4" fillId="0" borderId="8" xfId="1" applyNumberFormat="1" applyFont="1" applyBorder="1" applyAlignment="1" applyProtection="1">
      <alignment horizontal="center" vertical="center" wrapText="1"/>
    </xf>
    <xf numFmtId="0" fontId="0" fillId="0" borderId="45" xfId="0" applyBorder="1" applyAlignment="1">
      <alignment horizontal="right" vertical="center"/>
    </xf>
    <xf numFmtId="0" fontId="0" fillId="0" borderId="46" xfId="0" applyBorder="1" applyAlignment="1">
      <alignment horizontal="right" vertical="center"/>
    </xf>
    <xf numFmtId="0" fontId="0" fillId="0" borderId="51" xfId="0" applyBorder="1" applyAlignment="1">
      <alignment horizontal="right" vertical="center"/>
    </xf>
    <xf numFmtId="0" fontId="0" fillId="0" borderId="65" xfId="0"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69" xfId="0" applyFont="1" applyBorder="1" applyAlignment="1">
      <alignment horizontal="center" vertical="center" wrapText="1" readingOrder="1"/>
    </xf>
    <xf numFmtId="0" fontId="13" fillId="0" borderId="18" xfId="0" applyFont="1" applyBorder="1" applyAlignment="1">
      <alignment horizontal="center" vertical="center"/>
    </xf>
    <xf numFmtId="0" fontId="0" fillId="0" borderId="32" xfId="0" applyBorder="1" applyAlignment="1">
      <alignment horizontal="center" vertical="center" wrapText="1" readingOrder="1"/>
    </xf>
    <xf numFmtId="0" fontId="13" fillId="0" borderId="33" xfId="0" applyFont="1" applyBorder="1" applyAlignment="1">
      <alignment horizontal="center" vertical="center" readingOrder="1"/>
    </xf>
    <xf numFmtId="0" fontId="13" fillId="0" borderId="69" xfId="0" applyFont="1" applyBorder="1" applyAlignment="1">
      <alignment horizontal="center" vertical="center" readingOrder="1"/>
    </xf>
    <xf numFmtId="0" fontId="13" fillId="0" borderId="40" xfId="0" applyFont="1" applyBorder="1" applyAlignment="1">
      <alignment horizontal="center" vertical="center"/>
    </xf>
    <xf numFmtId="0" fontId="13" fillId="0" borderId="14" xfId="0" applyFont="1" applyBorder="1" applyAlignment="1">
      <alignment horizontal="center"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0" fontId="4" fillId="0" borderId="44" xfId="0" applyFont="1" applyBorder="1" applyAlignment="1">
      <alignment horizontal="left" vertical="center"/>
    </xf>
    <xf numFmtId="0" fontId="4" fillId="0" borderId="17" xfId="0" applyFont="1" applyBorder="1" applyAlignment="1">
      <alignment horizontal="left" vertical="center"/>
    </xf>
    <xf numFmtId="176" fontId="4" fillId="0" borderId="44"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177" fontId="11" fillId="0" borderId="25" xfId="0" applyNumberFormat="1" applyFont="1" applyBorder="1" applyAlignment="1">
      <alignment horizontal="left" vertical="center" wrapText="1"/>
    </xf>
    <xf numFmtId="0" fontId="52" fillId="0" borderId="25" xfId="0" applyFont="1" applyBorder="1" applyAlignment="1">
      <alignment horizontal="left" vertical="center" wrapText="1"/>
    </xf>
    <xf numFmtId="177" fontId="6" fillId="2" borderId="7" xfId="0" applyNumberFormat="1" applyFont="1" applyFill="1" applyBorder="1" applyAlignment="1">
      <alignment horizontal="right" vertical="center"/>
    </xf>
    <xf numFmtId="177" fontId="6" fillId="2" borderId="45" xfId="0" applyNumberFormat="1" applyFont="1" applyFill="1" applyBorder="1" applyAlignment="1">
      <alignment horizontal="right" vertical="center"/>
    </xf>
    <xf numFmtId="177" fontId="6" fillId="2" borderId="51" xfId="0" applyNumberFormat="1" applyFont="1" applyFill="1" applyBorder="1" applyAlignment="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0000FF"/>
      <color rgb="FFFFFFCC"/>
      <color rgb="FFCC9900"/>
      <color rgb="FFFF00FF"/>
      <color rgb="FFFF66FF"/>
      <color rgb="FFDAEEF3"/>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165102</xdr:rowOff>
    </xdr:from>
    <xdr:to>
      <xdr:col>10</xdr:col>
      <xdr:colOff>603251</xdr:colOff>
      <xdr:row>11</xdr:row>
      <xdr:rowOff>302686</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784975" y="2641602"/>
          <a:ext cx="1714501" cy="38523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76200</xdr:colOff>
      <xdr:row>0</xdr:row>
      <xdr:rowOff>47625</xdr:rowOff>
    </xdr:from>
    <xdr:to>
      <xdr:col>10</xdr:col>
      <xdr:colOff>419101</xdr:colOff>
      <xdr:row>1</xdr:row>
      <xdr:rowOff>185209</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6600825" y="47625"/>
          <a:ext cx="1714501" cy="385234"/>
        </a:xfrm>
        <a:prstGeom prst="wedgeRoundRectCallout">
          <a:avLst>
            <a:gd name="adj1" fmla="val -50553"/>
            <a:gd name="adj2" fmla="val 89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53522</xdr:colOff>
      <xdr:row>55</xdr:row>
      <xdr:rowOff>28899</xdr:rowOff>
    </xdr:from>
    <xdr:to>
      <xdr:col>21</xdr:col>
      <xdr:colOff>215930</xdr:colOff>
      <xdr:row>56</xdr:row>
      <xdr:rowOff>247756</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930572" y="8144199"/>
          <a:ext cx="3458058" cy="571282"/>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twoCellAnchor>
    <xdr:from>
      <xdr:col>3</xdr:col>
      <xdr:colOff>528165</xdr:colOff>
      <xdr:row>17</xdr:row>
      <xdr:rowOff>304744</xdr:rowOff>
    </xdr:from>
    <xdr:to>
      <xdr:col>7</xdr:col>
      <xdr:colOff>106949</xdr:colOff>
      <xdr:row>19</xdr:row>
      <xdr:rowOff>223253</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044770" y="5528455"/>
          <a:ext cx="2666890" cy="620351"/>
        </a:xfrm>
        <a:prstGeom prst="wedgeRoundRectCallout">
          <a:avLst>
            <a:gd name="adj1" fmla="val -22342"/>
            <a:gd name="adj2" fmla="val -90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提案法人はその他原価、一般管理費を計上することは出来ません。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a:extLst>
            <a:ext uri="{FF2B5EF4-FFF2-40B4-BE49-F238E27FC236}">
              <a16:creationId xmlns:a16="http://schemas.microsoft.com/office/drawing/2014/main" id="{00000000-0008-0000-0600-00001A000000}"/>
            </a:ext>
          </a:extLst>
        </xdr:cNvPr>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a:extLst>
            <a:ext uri="{FF2B5EF4-FFF2-40B4-BE49-F238E27FC236}">
              <a16:creationId xmlns:a16="http://schemas.microsoft.com/office/drawing/2014/main" id="{00000000-0008-0000-0600-00001B000000}"/>
            </a:ext>
          </a:extLst>
        </xdr:cNvPr>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a:extLst>
            <a:ext uri="{FF2B5EF4-FFF2-40B4-BE49-F238E27FC236}">
              <a16:creationId xmlns:a16="http://schemas.microsoft.com/office/drawing/2014/main" id="{00000000-0008-0000-0600-00001C000000}"/>
            </a:ext>
          </a:extLst>
        </xdr:cNvPr>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43</xdr:row>
      <xdr:rowOff>254354</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823324" y="9932041"/>
          <a:ext cx="3241742" cy="490454"/>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330225" y="8825170"/>
          <a:ext cx="2281890" cy="54515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981364" y="1197841"/>
          <a:ext cx="2104159" cy="529167"/>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a:extLst>
            <a:ext uri="{FF2B5EF4-FFF2-40B4-BE49-F238E27FC236}">
              <a16:creationId xmlns:a16="http://schemas.microsoft.com/office/drawing/2014/main" id="{00000000-0008-0000-0B00-000003000000}"/>
            </a:ext>
          </a:extLst>
        </xdr:cNvPr>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zoomScaleNormal="100" workbookViewId="0">
      <selection activeCell="K25" sqref="K25"/>
    </sheetView>
  </sheetViews>
  <sheetFormatPr defaultRowHeight="14.25"/>
  <cols>
    <col min="1" max="1" width="3.125" customWidth="1"/>
    <col min="2" max="2" width="35.125" customWidth="1"/>
    <col min="3" max="3" width="78.375" customWidth="1"/>
  </cols>
  <sheetData>
    <row r="1" spans="1:3" ht="34.5" customHeight="1">
      <c r="A1" s="569" t="s">
        <v>0</v>
      </c>
      <c r="B1" s="569"/>
      <c r="C1" s="569"/>
    </row>
    <row r="2" spans="1:3" ht="18" customHeight="1">
      <c r="A2" t="s">
        <v>1</v>
      </c>
    </row>
    <row r="3" spans="1:3" ht="18" customHeight="1">
      <c r="A3" s="157" t="s">
        <v>2</v>
      </c>
      <c r="B3" t="s">
        <v>3</v>
      </c>
    </row>
    <row r="4" spans="1:3" ht="18" customHeight="1">
      <c r="A4" s="157" t="s">
        <v>2</v>
      </c>
      <c r="B4" t="s">
        <v>4</v>
      </c>
    </row>
    <row r="5" spans="1:3" ht="18" customHeight="1">
      <c r="A5" s="157" t="s">
        <v>2</v>
      </c>
      <c r="B5" t="s">
        <v>5</v>
      </c>
    </row>
    <row r="6" spans="1:3" ht="18" customHeight="1">
      <c r="A6" s="157" t="s">
        <v>2</v>
      </c>
      <c r="B6" t="s">
        <v>6</v>
      </c>
    </row>
    <row r="7" spans="1:3" ht="18" customHeight="1">
      <c r="A7" s="157" t="s">
        <v>2</v>
      </c>
      <c r="B7" t="s">
        <v>7</v>
      </c>
    </row>
    <row r="8" spans="1:3" ht="18" customHeight="1" thickBot="1"/>
    <row r="9" spans="1:3" ht="18" customHeight="1">
      <c r="A9" s="134"/>
      <c r="B9" s="135" t="s">
        <v>8</v>
      </c>
      <c r="C9" s="136" t="s">
        <v>9</v>
      </c>
    </row>
    <row r="10" spans="1:3" ht="85.5">
      <c r="A10" s="566" t="s">
        <v>10</v>
      </c>
      <c r="B10" s="159" t="s">
        <v>11</v>
      </c>
      <c r="C10" s="171" t="s">
        <v>12</v>
      </c>
    </row>
    <row r="11" spans="1:3" ht="28.5">
      <c r="A11" s="567"/>
      <c r="B11" s="159" t="s">
        <v>13</v>
      </c>
      <c r="C11" s="171" t="s">
        <v>14</v>
      </c>
    </row>
    <row r="12" spans="1:3" ht="67.5" customHeight="1">
      <c r="A12" s="568" t="s">
        <v>15</v>
      </c>
      <c r="B12" s="256" t="s">
        <v>16</v>
      </c>
      <c r="C12" s="171" t="s">
        <v>17</v>
      </c>
    </row>
    <row r="13" spans="1:3" ht="41.25" customHeight="1">
      <c r="A13" s="568"/>
      <c r="B13" s="159" t="s">
        <v>18</v>
      </c>
      <c r="C13" s="171" t="s">
        <v>19</v>
      </c>
    </row>
    <row r="14" spans="1:3" ht="39.75" customHeight="1">
      <c r="A14" s="568"/>
      <c r="B14" s="161" t="s">
        <v>20</v>
      </c>
      <c r="C14" s="171" t="s">
        <v>21</v>
      </c>
    </row>
    <row r="15" spans="1:3" ht="142.5">
      <c r="A15" s="568"/>
      <c r="B15" s="161" t="s">
        <v>22</v>
      </c>
      <c r="C15" s="171" t="s">
        <v>23</v>
      </c>
    </row>
    <row r="16" spans="1:3" ht="36.75" customHeight="1">
      <c r="A16" s="568"/>
      <c r="B16" s="161" t="s">
        <v>24</v>
      </c>
      <c r="C16" s="171" t="s">
        <v>25</v>
      </c>
    </row>
    <row r="17" spans="1:3" ht="42.75">
      <c r="A17" s="568"/>
      <c r="B17" s="187" t="s">
        <v>26</v>
      </c>
      <c r="C17" s="171" t="s">
        <v>27</v>
      </c>
    </row>
    <row r="18" spans="1:3" ht="41.25" customHeight="1">
      <c r="A18" s="568"/>
      <c r="B18" s="238" t="s">
        <v>28</v>
      </c>
      <c r="C18" s="239" t="s">
        <v>29</v>
      </c>
    </row>
    <row r="19" spans="1:3" ht="43.5" thickBot="1">
      <c r="A19" s="255"/>
      <c r="B19" s="240" t="s">
        <v>30</v>
      </c>
      <c r="C19" s="241" t="s">
        <v>31</v>
      </c>
    </row>
    <row r="20" spans="1:3" ht="13.35" customHeight="1">
      <c r="C20" s="220"/>
    </row>
    <row r="21" spans="1:3" ht="10.35" customHeight="1"/>
    <row r="22" spans="1:3" ht="18" customHeight="1">
      <c r="B22" s="84" t="s">
        <v>32</v>
      </c>
    </row>
    <row r="23" spans="1:3" ht="97.7" customHeight="1">
      <c r="B23" s="159" t="s">
        <v>33</v>
      </c>
      <c r="C23" s="160" t="s">
        <v>34</v>
      </c>
    </row>
    <row r="24" spans="1:3" ht="54.75" customHeight="1">
      <c r="B24" s="187" t="s">
        <v>35</v>
      </c>
      <c r="C24" s="160" t="s">
        <v>36</v>
      </c>
    </row>
    <row r="25" spans="1:3" ht="41.25" customHeight="1">
      <c r="B25" s="159" t="s">
        <v>37</v>
      </c>
      <c r="C25" s="186" t="s">
        <v>38</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pageSetUpPr fitToPage="1"/>
  </sheetPr>
  <dimension ref="A1:J42"/>
  <sheetViews>
    <sheetView showGridLines="0" view="pageBreakPreview" zoomScaleNormal="100" zoomScaleSheetLayoutView="100" workbookViewId="0">
      <selection activeCell="K25" sqref="K25"/>
    </sheetView>
  </sheetViews>
  <sheetFormatPr defaultColWidth="9" defaultRowHeight="14.25"/>
  <cols>
    <col min="1" max="1" width="5.5" customWidth="1"/>
    <col min="2" max="2" width="20.875" customWidth="1"/>
    <col min="3" max="3" width="11.875" style="2" customWidth="1"/>
    <col min="4" max="4" width="9.875" customWidth="1"/>
    <col min="5" max="5" width="8" customWidth="1"/>
    <col min="6" max="6" width="14.5" customWidth="1"/>
    <col min="7" max="7" width="14.625" style="2" customWidth="1"/>
    <col min="8" max="8" width="6.625" customWidth="1"/>
  </cols>
  <sheetData>
    <row r="1" spans="1:10" ht="15.75" customHeight="1">
      <c r="G1" s="108"/>
    </row>
    <row r="2" spans="1:10" ht="15" customHeight="1">
      <c r="A2" s="38" t="s">
        <v>273</v>
      </c>
      <c r="B2" s="38" t="s">
        <v>132</v>
      </c>
      <c r="C2" s="155"/>
      <c r="D2" s="93"/>
      <c r="E2" s="93"/>
      <c r="F2" s="93"/>
      <c r="G2" s="155"/>
    </row>
    <row r="3" spans="1:10">
      <c r="A3" s="35"/>
      <c r="B3" s="4"/>
      <c r="C3" s="155"/>
      <c r="D3" s="93"/>
      <c r="E3" s="93"/>
      <c r="F3" s="93"/>
      <c r="G3" s="155"/>
    </row>
    <row r="4" spans="1:10" ht="27" customHeight="1" thickBot="1">
      <c r="A4" s="263" t="s">
        <v>274</v>
      </c>
      <c r="B4" s="15"/>
      <c r="C4" s="54"/>
      <c r="D4" s="15"/>
      <c r="E4" s="708">
        <f>E6+E16</f>
        <v>0</v>
      </c>
      <c r="F4" s="708"/>
      <c r="G4" s="15" t="s">
        <v>115</v>
      </c>
      <c r="J4" s="2"/>
    </row>
    <row r="5" spans="1:10" ht="15.75" thickTop="1" thickBot="1">
      <c r="A5" s="109"/>
      <c r="B5" s="15"/>
      <c r="C5" s="54"/>
      <c r="D5" s="15"/>
      <c r="E5" s="54"/>
      <c r="F5" s="15"/>
      <c r="G5" s="54"/>
      <c r="J5" s="2"/>
    </row>
    <row r="6" spans="1:10" ht="24" customHeight="1" thickBot="1">
      <c r="A6" s="109"/>
      <c r="B6" s="15" t="s">
        <v>275</v>
      </c>
      <c r="C6" s="54"/>
      <c r="D6" s="15"/>
      <c r="E6" s="709">
        <f>G14</f>
        <v>0</v>
      </c>
      <c r="F6" s="710"/>
      <c r="G6" s="15" t="s">
        <v>115</v>
      </c>
      <c r="J6" s="2"/>
    </row>
    <row r="7" spans="1:10" ht="9" customHeight="1">
      <c r="A7" s="15"/>
      <c r="B7" s="15"/>
      <c r="C7" s="54"/>
      <c r="D7" s="15"/>
      <c r="E7" s="15"/>
      <c r="F7" s="15"/>
      <c r="G7" s="54"/>
    </row>
    <row r="8" spans="1:10" ht="30" customHeight="1">
      <c r="A8" s="15"/>
      <c r="B8" s="613" t="s">
        <v>276</v>
      </c>
      <c r="C8" s="613"/>
      <c r="D8" s="142" t="s">
        <v>277</v>
      </c>
      <c r="E8" s="689" t="s">
        <v>251</v>
      </c>
      <c r="F8" s="597"/>
      <c r="G8" s="110" t="s">
        <v>278</v>
      </c>
      <c r="H8" s="137" t="s">
        <v>197</v>
      </c>
      <c r="I8" s="319" t="s">
        <v>279</v>
      </c>
    </row>
    <row r="9" spans="1:10" ht="30" customHeight="1">
      <c r="A9" s="15"/>
      <c r="B9" s="690"/>
      <c r="C9" s="691"/>
      <c r="D9" s="482"/>
      <c r="E9" s="692"/>
      <c r="F9" s="693"/>
      <c r="G9" s="402">
        <f>D9*E9</f>
        <v>0</v>
      </c>
      <c r="H9" s="153"/>
      <c r="I9" s="305"/>
    </row>
    <row r="10" spans="1:10" ht="30" customHeight="1">
      <c r="A10" s="15"/>
      <c r="B10" s="685"/>
      <c r="C10" s="686"/>
      <c r="D10" s="361"/>
      <c r="E10" s="687"/>
      <c r="F10" s="688"/>
      <c r="G10" s="402">
        <f>D10*E10</f>
        <v>0</v>
      </c>
      <c r="H10" s="153"/>
      <c r="I10" s="305"/>
    </row>
    <row r="11" spans="1:10" ht="30" customHeight="1">
      <c r="A11" s="15"/>
      <c r="B11" s="685"/>
      <c r="C11" s="686"/>
      <c r="D11" s="361"/>
      <c r="E11" s="687"/>
      <c r="F11" s="688"/>
      <c r="G11" s="402">
        <f>D11*E11</f>
        <v>0</v>
      </c>
      <c r="H11" s="153"/>
      <c r="I11" s="305"/>
    </row>
    <row r="12" spans="1:10" ht="30" customHeight="1" thickBot="1">
      <c r="A12" s="15"/>
      <c r="B12" s="696"/>
      <c r="C12" s="697"/>
      <c r="D12" s="362"/>
      <c r="E12" s="698"/>
      <c r="F12" s="699"/>
      <c r="G12" s="403">
        <f>D12*E12</f>
        <v>0</v>
      </c>
      <c r="H12" s="153"/>
      <c r="I12" s="305"/>
    </row>
    <row r="13" spans="1:10" ht="30" customHeight="1" thickBot="1">
      <c r="A13" s="15"/>
      <c r="B13" s="700" t="s">
        <v>173</v>
      </c>
      <c r="C13" s="701"/>
      <c r="D13" s="701"/>
      <c r="E13" s="701"/>
      <c r="F13" s="701"/>
      <c r="G13" s="111">
        <f>SUM(G9:G12)</f>
        <v>0</v>
      </c>
    </row>
    <row r="14" spans="1:10" ht="30" customHeight="1" thickBot="1">
      <c r="A14" s="15"/>
      <c r="B14" s="363"/>
      <c r="C14" s="363"/>
      <c r="D14" s="53"/>
      <c r="E14" s="115"/>
      <c r="F14" s="49" t="s">
        <v>207</v>
      </c>
      <c r="G14" s="360">
        <f>ROUNDDOWN(G13,-3)</f>
        <v>0</v>
      </c>
    </row>
    <row r="15" spans="1:10" ht="15" customHeight="1" thickBot="1">
      <c r="A15" s="15"/>
      <c r="B15" s="15"/>
      <c r="C15" s="54"/>
      <c r="D15" s="15"/>
      <c r="E15" s="15"/>
      <c r="F15" s="15"/>
      <c r="G15" s="54"/>
    </row>
    <row r="16" spans="1:10" ht="30" customHeight="1" thickBot="1">
      <c r="A16" s="109"/>
      <c r="B16" s="15" t="s">
        <v>280</v>
      </c>
      <c r="C16" s="54"/>
      <c r="D16" s="15"/>
      <c r="E16" s="709">
        <f>G23</f>
        <v>0</v>
      </c>
      <c r="F16" s="710"/>
      <c r="G16" s="15" t="s">
        <v>115</v>
      </c>
      <c r="J16" s="2"/>
    </row>
    <row r="17" spans="1:10" ht="10.5" customHeight="1">
      <c r="A17" s="109"/>
      <c r="B17" s="15"/>
      <c r="C17" s="54"/>
      <c r="D17" s="15"/>
      <c r="E17" s="300"/>
      <c r="F17" s="300"/>
      <c r="G17" s="15"/>
      <c r="J17" s="2"/>
    </row>
    <row r="18" spans="1:10" ht="30" customHeight="1">
      <c r="A18" s="109"/>
      <c r="B18" s="613" t="s">
        <v>281</v>
      </c>
      <c r="C18" s="613"/>
      <c r="D18" s="689" t="s">
        <v>282</v>
      </c>
      <c r="E18" s="597"/>
      <c r="F18" s="142" t="s">
        <v>283</v>
      </c>
      <c r="G18" s="110" t="s">
        <v>173</v>
      </c>
      <c r="I18" s="319" t="s">
        <v>279</v>
      </c>
      <c r="J18" s="2"/>
    </row>
    <row r="19" spans="1:10" ht="30" customHeight="1">
      <c r="A19" s="109"/>
      <c r="B19" s="702"/>
      <c r="C19" s="703"/>
      <c r="D19" s="704">
        <v>75500</v>
      </c>
      <c r="E19" s="705"/>
      <c r="F19" s="301"/>
      <c r="G19" s="404">
        <f>F19*D19</f>
        <v>0</v>
      </c>
      <c r="I19" s="305"/>
      <c r="J19" s="2"/>
    </row>
    <row r="20" spans="1:10" ht="30" hidden="1" customHeight="1">
      <c r="A20" s="109"/>
      <c r="B20" s="702" t="s">
        <v>284</v>
      </c>
      <c r="C20" s="703"/>
      <c r="D20" s="704">
        <v>75500</v>
      </c>
      <c r="E20" s="705"/>
      <c r="F20" s="301"/>
      <c r="G20" s="404">
        <f>F20*D20</f>
        <v>0</v>
      </c>
      <c r="I20" s="305"/>
      <c r="J20" s="2"/>
    </row>
    <row r="21" spans="1:10" ht="30" hidden="1" customHeight="1">
      <c r="A21" s="109"/>
      <c r="B21" s="702" t="s">
        <v>285</v>
      </c>
      <c r="C21" s="703"/>
      <c r="D21" s="704">
        <v>75500</v>
      </c>
      <c r="E21" s="705"/>
      <c r="F21" s="301"/>
      <c r="G21" s="404">
        <f>F21*D21</f>
        <v>0</v>
      </c>
      <c r="I21" s="305"/>
      <c r="J21" s="2"/>
    </row>
    <row r="22" spans="1:10" ht="30" customHeight="1" thickBot="1">
      <c r="A22" s="109"/>
      <c r="B22" s="702"/>
      <c r="C22" s="703"/>
      <c r="D22" s="704"/>
      <c r="E22" s="705"/>
      <c r="F22" s="301"/>
      <c r="G22" s="404">
        <f>F22*D22</f>
        <v>0</v>
      </c>
      <c r="I22" s="305"/>
      <c r="J22" s="2"/>
    </row>
    <row r="23" spans="1:10" ht="30" customHeight="1" thickBot="1">
      <c r="A23" s="109"/>
      <c r="B23" s="706"/>
      <c r="C23" s="707"/>
      <c r="D23" s="707"/>
      <c r="E23" s="695" t="s">
        <v>207</v>
      </c>
      <c r="F23" s="695"/>
      <c r="G23" s="360">
        <f>ROUNDDOWN(SUM(G19:G22),-3)</f>
        <v>0</v>
      </c>
      <c r="J23" s="2"/>
    </row>
    <row r="24" spans="1:10" ht="39" customHeight="1">
      <c r="A24" s="109"/>
      <c r="B24" s="322"/>
      <c r="C24" s="139"/>
      <c r="D24" s="49"/>
      <c r="E24" s="112"/>
      <c r="F24" s="49"/>
      <c r="G24" s="49"/>
      <c r="J24" s="2"/>
    </row>
    <row r="25" spans="1:10" ht="29.25" customHeight="1" thickBot="1">
      <c r="A25" s="38" t="s">
        <v>142</v>
      </c>
      <c r="B25" s="38" t="s">
        <v>143</v>
      </c>
      <c r="C25" s="54"/>
      <c r="D25" s="15"/>
      <c r="E25" s="708">
        <f>G30</f>
        <v>0</v>
      </c>
      <c r="F25" s="708"/>
      <c r="G25" s="15" t="s">
        <v>115</v>
      </c>
    </row>
    <row r="26" spans="1:10" ht="15" thickTop="1">
      <c r="A26" s="3"/>
      <c r="B26" s="4"/>
      <c r="C26" s="54"/>
      <c r="D26" s="15"/>
      <c r="E26" s="15"/>
      <c r="F26" s="15"/>
      <c r="G26" s="54"/>
    </row>
    <row r="27" spans="1:10" ht="15" customHeight="1">
      <c r="A27" s="15"/>
      <c r="B27" s="15" t="s">
        <v>286</v>
      </c>
      <c r="C27" s="70"/>
      <c r="D27" s="15"/>
      <c r="E27" s="15" t="s">
        <v>287</v>
      </c>
      <c r="F27" s="15"/>
      <c r="G27" s="54"/>
    </row>
    <row r="28" spans="1:10" ht="15" customHeight="1">
      <c r="A28" s="15"/>
      <c r="B28" s="254" t="s">
        <v>288</v>
      </c>
      <c r="C28" s="70"/>
      <c r="D28" s="15"/>
      <c r="E28" s="15"/>
      <c r="F28" s="15"/>
      <c r="G28" s="54"/>
    </row>
    <row r="29" spans="1:10" ht="30" customHeight="1" thickBot="1">
      <c r="A29" s="139"/>
      <c r="B29" s="694">
        <f>様式2_3機材!$F$5+様式2_4旅費!$F$4+様式2_4旅費!$F$6+様式2_5現地活動費!$E$3+'様式2_6本邦受入活動費&amp;管理費'!$E$6</f>
        <v>0</v>
      </c>
      <c r="C29" s="694">
        <f>$E$5+様式2_4旅費!$F$4+様式2_4旅費!$F$6+様式2_5現地活動費!$E$3+'様式2_6本邦受入活動費&amp;管理費'!$E$6</f>
        <v>0</v>
      </c>
      <c r="D29" s="15" t="s">
        <v>289</v>
      </c>
      <c r="E29" s="364">
        <v>10</v>
      </c>
      <c r="F29" s="55" t="s">
        <v>290</v>
      </c>
      <c r="G29" s="156">
        <f>ROUNDDOWN(B29*E29/100,0)</f>
        <v>0</v>
      </c>
    </row>
    <row r="30" spans="1:10" ht="30" customHeight="1" thickBot="1">
      <c r="A30" s="15"/>
      <c r="B30" s="15"/>
      <c r="C30" s="54"/>
      <c r="D30" s="15"/>
      <c r="E30" s="695" t="s">
        <v>207</v>
      </c>
      <c r="F30" s="695"/>
      <c r="G30" s="71">
        <f>ROUNDDOWN(G29,-3)</f>
        <v>0</v>
      </c>
    </row>
    <row r="31" spans="1:10">
      <c r="A31" s="93"/>
      <c r="B31" s="93"/>
      <c r="C31" s="155"/>
      <c r="D31" s="93"/>
      <c r="E31" s="93"/>
      <c r="F31" s="93"/>
      <c r="G31" s="155"/>
    </row>
    <row r="32" spans="1:10">
      <c r="A32" s="93"/>
      <c r="B32" s="93"/>
      <c r="C32" s="155"/>
      <c r="D32" s="93"/>
      <c r="E32" s="93"/>
      <c r="F32" s="93"/>
      <c r="G32" s="155"/>
    </row>
    <row r="33" spans="1:2" s="264" customFormat="1">
      <c r="A33" s="264" t="s">
        <v>214</v>
      </c>
    </row>
    <row r="34" spans="1:2" hidden="1">
      <c r="A34" s="4" t="s">
        <v>272</v>
      </c>
      <c r="B34" s="4"/>
    </row>
    <row r="35" spans="1:2" hidden="1">
      <c r="A35" s="94">
        <v>1</v>
      </c>
      <c r="B35" s="266">
        <f t="shared" ref="B35:B41" si="0">SUMIF($I$9:$I$23,A35,$G$9:$G$23)</f>
        <v>0</v>
      </c>
    </row>
    <row r="36" spans="1:2" hidden="1">
      <c r="A36" s="94">
        <v>2</v>
      </c>
      <c r="B36" s="266">
        <f t="shared" si="0"/>
        <v>0</v>
      </c>
    </row>
    <row r="37" spans="1:2" hidden="1">
      <c r="A37" s="94">
        <v>3</v>
      </c>
      <c r="B37" s="266">
        <f t="shared" si="0"/>
        <v>0</v>
      </c>
    </row>
    <row r="38" spans="1:2" hidden="1">
      <c r="A38" s="94">
        <v>4</v>
      </c>
      <c r="B38" s="266">
        <f t="shared" si="0"/>
        <v>0</v>
      </c>
    </row>
    <row r="39" spans="1:2" hidden="1">
      <c r="A39" s="94">
        <v>5</v>
      </c>
      <c r="B39" s="266">
        <f t="shared" si="0"/>
        <v>0</v>
      </c>
    </row>
    <row r="40" spans="1:2" hidden="1">
      <c r="A40" s="94">
        <v>6</v>
      </c>
      <c r="B40" s="266">
        <f t="shared" si="0"/>
        <v>0</v>
      </c>
    </row>
    <row r="41" spans="1:2" hidden="1">
      <c r="A41" s="94">
        <v>7</v>
      </c>
      <c r="B41" s="266">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4">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D22:E22">
      <formula1>"75500"</formula1>
    </dataValidation>
  </dataValidations>
  <printOptions horizontalCentered="1"/>
  <pageMargins left="0.43307086614173229" right="0.23622047244094491" top="0.62992125984251968" bottom="0.35433070866141736"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I52"/>
  <sheetViews>
    <sheetView showGridLines="0" view="pageBreakPreview" zoomScaleNormal="100" zoomScaleSheetLayoutView="100" workbookViewId="0">
      <selection activeCell="K25" sqref="K25"/>
    </sheetView>
  </sheetViews>
  <sheetFormatPr defaultColWidth="9" defaultRowHeight="14.25"/>
  <cols>
    <col min="1" max="1" width="6.125" style="15" customWidth="1"/>
    <col min="2" max="2" width="30.375" style="15" customWidth="1"/>
    <col min="3" max="3" width="21.5" style="15" customWidth="1"/>
    <col min="4" max="4" width="16.625" style="15" customWidth="1"/>
    <col min="5" max="5" width="13.5" style="15" customWidth="1"/>
    <col min="6" max="6" width="22.625" style="15" customWidth="1"/>
    <col min="7" max="7" width="19.125" style="15" customWidth="1"/>
    <col min="8" max="8" width="7.625" style="15" customWidth="1"/>
    <col min="9" max="9" width="7.125" style="15" bestFit="1" customWidth="1"/>
    <col min="10" max="16384" width="9" style="15"/>
  </cols>
  <sheetData>
    <row r="2" spans="1:9" ht="15" customHeight="1">
      <c r="A2" s="29" t="s">
        <v>291</v>
      </c>
      <c r="B2" s="57"/>
      <c r="C2" s="29"/>
      <c r="D2" s="29"/>
      <c r="E2" s="29"/>
      <c r="F2" s="29"/>
      <c r="G2" s="29"/>
    </row>
    <row r="3" spans="1:9" ht="9.9499999999999993" customHeight="1">
      <c r="A3" s="29"/>
      <c r="B3" s="29"/>
      <c r="C3" s="29"/>
      <c r="D3" s="29"/>
      <c r="E3" s="29"/>
      <c r="F3" s="29"/>
      <c r="G3" s="29"/>
    </row>
    <row r="4" spans="1:9" ht="15" customHeight="1" thickBot="1">
      <c r="A4" s="29" t="s">
        <v>292</v>
      </c>
      <c r="B4" s="29"/>
      <c r="C4" s="58">
        <f>F14</f>
        <v>0</v>
      </c>
      <c r="D4" s="29" t="s">
        <v>93</v>
      </c>
      <c r="E4" s="29"/>
      <c r="F4" s="29"/>
      <c r="G4" s="29"/>
    </row>
    <row r="5" spans="1:9" ht="15" customHeight="1">
      <c r="A5" s="29"/>
      <c r="B5" s="170" t="s">
        <v>293</v>
      </c>
      <c r="C5" s="30" t="s">
        <v>294</v>
      </c>
      <c r="D5" s="140" t="s">
        <v>295</v>
      </c>
      <c r="E5" s="30" t="s">
        <v>296</v>
      </c>
      <c r="F5" s="121" t="s">
        <v>297</v>
      </c>
      <c r="G5" s="188" t="s">
        <v>298</v>
      </c>
      <c r="H5" s="315" t="s">
        <v>197</v>
      </c>
      <c r="I5" s="314" t="s">
        <v>198</v>
      </c>
    </row>
    <row r="6" spans="1:9" ht="15" customHeight="1">
      <c r="A6" s="29"/>
      <c r="B6" s="114"/>
      <c r="C6" s="59"/>
      <c r="D6" s="120"/>
      <c r="E6" s="60"/>
      <c r="F6" s="390">
        <f t="shared" ref="F6:F13" si="0">D6*E6</f>
        <v>0</v>
      </c>
      <c r="G6" s="189"/>
      <c r="H6" s="265"/>
      <c r="I6" s="317"/>
    </row>
    <row r="7" spans="1:9" ht="15" customHeight="1">
      <c r="A7" s="29"/>
      <c r="B7" s="114"/>
      <c r="C7" s="59"/>
      <c r="D7" s="120"/>
      <c r="E7" s="61"/>
      <c r="F7" s="390">
        <f t="shared" si="0"/>
        <v>0</v>
      </c>
      <c r="G7" s="189"/>
      <c r="H7" s="265"/>
      <c r="I7" s="317"/>
    </row>
    <row r="8" spans="1:9" ht="15" customHeight="1">
      <c r="A8" s="29"/>
      <c r="B8" s="114"/>
      <c r="C8" s="490"/>
      <c r="D8" s="120"/>
      <c r="E8" s="61"/>
      <c r="F8" s="390">
        <f t="shared" si="0"/>
        <v>0</v>
      </c>
      <c r="G8" s="189"/>
      <c r="H8" s="265"/>
      <c r="I8" s="317"/>
    </row>
    <row r="9" spans="1:9" ht="15" customHeight="1">
      <c r="A9" s="29"/>
      <c r="B9" s="114"/>
      <c r="C9" s="490"/>
      <c r="D9" s="120"/>
      <c r="E9" s="61"/>
      <c r="F9" s="390">
        <f>D9*E9</f>
        <v>0</v>
      </c>
      <c r="G9" s="189"/>
      <c r="H9" s="265"/>
      <c r="I9" s="317"/>
    </row>
    <row r="10" spans="1:9" ht="15" customHeight="1">
      <c r="A10" s="29"/>
      <c r="B10" s="114"/>
      <c r="C10" s="59"/>
      <c r="D10" s="120"/>
      <c r="E10" s="61"/>
      <c r="F10" s="390">
        <f>D10*E10</f>
        <v>0</v>
      </c>
      <c r="G10" s="189"/>
      <c r="H10" s="265"/>
      <c r="I10" s="317"/>
    </row>
    <row r="11" spans="1:9" ht="15" customHeight="1">
      <c r="A11" s="29"/>
      <c r="B11" s="114"/>
      <c r="C11" s="59"/>
      <c r="D11" s="120"/>
      <c r="E11" s="61"/>
      <c r="F11" s="390">
        <f>D11*E11</f>
        <v>0</v>
      </c>
      <c r="G11" s="189"/>
      <c r="H11" s="265"/>
      <c r="I11" s="317"/>
    </row>
    <row r="12" spans="1:9" ht="15" customHeight="1">
      <c r="A12" s="29"/>
      <c r="B12" s="114"/>
      <c r="C12" s="59"/>
      <c r="D12" s="120"/>
      <c r="E12" s="61"/>
      <c r="F12" s="390">
        <f>D12*E12</f>
        <v>0</v>
      </c>
      <c r="G12" s="189"/>
      <c r="H12" s="265"/>
      <c r="I12" s="317"/>
    </row>
    <row r="13" spans="1:9" ht="15" customHeight="1">
      <c r="A13" s="29"/>
      <c r="B13" s="114"/>
      <c r="C13" s="59"/>
      <c r="D13" s="120"/>
      <c r="E13" s="61"/>
      <c r="F13" s="390">
        <f t="shared" si="0"/>
        <v>0</v>
      </c>
      <c r="G13" s="189"/>
      <c r="H13" s="265"/>
      <c r="I13" s="317"/>
    </row>
    <row r="14" spans="1:9" ht="15" customHeight="1" thickBot="1">
      <c r="A14" s="29"/>
      <c r="B14" s="713" t="s">
        <v>299</v>
      </c>
      <c r="C14" s="714"/>
      <c r="D14" s="116"/>
      <c r="E14" s="65"/>
      <c r="F14" s="391">
        <f>SUM(F6:F13)</f>
        <v>0</v>
      </c>
      <c r="G14" s="190"/>
      <c r="H14" s="316"/>
      <c r="I14" s="318"/>
    </row>
    <row r="15" spans="1:9" ht="9.9499999999999993" customHeight="1"/>
    <row r="16" spans="1:9" ht="9.9499999999999993" customHeight="1">
      <c r="A16" s="29"/>
      <c r="B16" s="57"/>
      <c r="C16" s="29"/>
      <c r="D16" s="29"/>
      <c r="E16" s="29"/>
      <c r="F16" s="31"/>
      <c r="G16" s="29"/>
    </row>
    <row r="17" spans="1:9" ht="15" customHeight="1" thickBot="1">
      <c r="A17" s="29" t="s">
        <v>300</v>
      </c>
      <c r="B17" s="62"/>
      <c r="C17" s="58">
        <f>F25</f>
        <v>0</v>
      </c>
      <c r="D17" s="29" t="s">
        <v>93</v>
      </c>
      <c r="E17" s="29"/>
      <c r="F17" s="29"/>
      <c r="G17" s="29"/>
    </row>
    <row r="18" spans="1:9" ht="15" customHeight="1">
      <c r="A18" s="57"/>
      <c r="B18" s="170" t="s">
        <v>293</v>
      </c>
      <c r="C18" s="30" t="s">
        <v>294</v>
      </c>
      <c r="D18" s="140" t="s">
        <v>295</v>
      </c>
      <c r="E18" s="30" t="s">
        <v>296</v>
      </c>
      <c r="F18" s="121" t="s">
        <v>301</v>
      </c>
      <c r="G18" s="188" t="s">
        <v>298</v>
      </c>
      <c r="H18" s="129" t="s">
        <v>197</v>
      </c>
      <c r="I18" s="314" t="s">
        <v>198</v>
      </c>
    </row>
    <row r="19" spans="1:9" ht="15" customHeight="1">
      <c r="A19" s="29"/>
      <c r="B19" s="114"/>
      <c r="C19" s="59"/>
      <c r="D19" s="120"/>
      <c r="E19" s="60"/>
      <c r="F19" s="390">
        <f t="shared" ref="F19:F24" si="1">D19*E19</f>
        <v>0</v>
      </c>
      <c r="G19" s="189"/>
      <c r="H19" s="130"/>
      <c r="I19" s="317"/>
    </row>
    <row r="20" spans="1:9" ht="15" customHeight="1">
      <c r="A20" s="29"/>
      <c r="B20" s="114"/>
      <c r="C20" s="59"/>
      <c r="D20" s="120"/>
      <c r="E20" s="60"/>
      <c r="F20" s="390">
        <f t="shared" si="1"/>
        <v>0</v>
      </c>
      <c r="G20" s="189"/>
      <c r="H20" s="130"/>
      <c r="I20" s="317"/>
    </row>
    <row r="21" spans="1:9" ht="15" customHeight="1">
      <c r="A21" s="29"/>
      <c r="B21" s="114"/>
      <c r="C21" s="59"/>
      <c r="D21" s="120"/>
      <c r="E21" s="61"/>
      <c r="F21" s="390">
        <f t="shared" si="1"/>
        <v>0</v>
      </c>
      <c r="G21" s="189"/>
      <c r="H21" s="130"/>
      <c r="I21" s="317"/>
    </row>
    <row r="22" spans="1:9" ht="15" customHeight="1">
      <c r="A22" s="29"/>
      <c r="B22" s="114"/>
      <c r="C22" s="59"/>
      <c r="D22" s="120"/>
      <c r="E22" s="61"/>
      <c r="F22" s="390">
        <f t="shared" si="1"/>
        <v>0</v>
      </c>
      <c r="G22" s="189"/>
      <c r="H22" s="130"/>
      <c r="I22" s="317"/>
    </row>
    <row r="23" spans="1:9" ht="15" customHeight="1">
      <c r="A23" s="29"/>
      <c r="B23" s="114"/>
      <c r="C23" s="59"/>
      <c r="D23" s="120"/>
      <c r="E23" s="61"/>
      <c r="F23" s="390">
        <f t="shared" si="1"/>
        <v>0</v>
      </c>
      <c r="G23" s="189"/>
      <c r="H23" s="130"/>
      <c r="I23" s="317"/>
    </row>
    <row r="24" spans="1:9" ht="15" customHeight="1">
      <c r="A24" s="29"/>
      <c r="B24" s="114"/>
      <c r="C24" s="59"/>
      <c r="D24" s="120"/>
      <c r="E24" s="61"/>
      <c r="F24" s="390">
        <f t="shared" si="1"/>
        <v>0</v>
      </c>
      <c r="G24" s="189"/>
      <c r="H24" s="130"/>
      <c r="I24" s="317"/>
    </row>
    <row r="25" spans="1:9" ht="15" customHeight="1" thickBot="1">
      <c r="A25" s="29"/>
      <c r="B25" s="711" t="s">
        <v>302</v>
      </c>
      <c r="C25" s="712"/>
      <c r="D25" s="117"/>
      <c r="E25" s="63"/>
      <c r="F25" s="391">
        <f>SUM(F19:F24)</f>
        <v>0</v>
      </c>
      <c r="G25" s="190"/>
      <c r="H25" s="131"/>
      <c r="I25" s="318"/>
    </row>
    <row r="26" spans="1:9" ht="9.9499999999999993" customHeight="1">
      <c r="A26" s="29"/>
      <c r="B26" s="57"/>
      <c r="C26" s="118"/>
      <c r="D26" s="122"/>
      <c r="E26" s="64"/>
      <c r="F26" s="119"/>
      <c r="G26" s="123"/>
    </row>
    <row r="27" spans="1:9" ht="9.9499999999999993" customHeight="1"/>
    <row r="28" spans="1:9" ht="15" customHeight="1" thickBot="1">
      <c r="A28" s="15" t="s">
        <v>303</v>
      </c>
      <c r="C28" s="58">
        <f>F36</f>
        <v>0</v>
      </c>
      <c r="D28" s="29" t="s">
        <v>93</v>
      </c>
    </row>
    <row r="29" spans="1:9" ht="15" customHeight="1">
      <c r="B29" s="170" t="s">
        <v>293</v>
      </c>
      <c r="C29" s="30" t="s">
        <v>261</v>
      </c>
      <c r="D29" s="140" t="s">
        <v>304</v>
      </c>
      <c r="E29" s="30" t="s">
        <v>305</v>
      </c>
      <c r="F29" s="140" t="s">
        <v>306</v>
      </c>
      <c r="G29" s="188" t="s">
        <v>298</v>
      </c>
      <c r="H29" s="129" t="s">
        <v>197</v>
      </c>
      <c r="I29" s="314" t="s">
        <v>198</v>
      </c>
    </row>
    <row r="30" spans="1:9" ht="15" customHeight="1">
      <c r="B30" s="114"/>
      <c r="C30" s="34"/>
      <c r="D30" s="124"/>
      <c r="E30" s="34"/>
      <c r="F30" s="390">
        <f t="shared" ref="F30:F35" si="2">D30*E30</f>
        <v>0</v>
      </c>
      <c r="G30" s="191"/>
      <c r="H30" s="130"/>
      <c r="I30" s="317"/>
    </row>
    <row r="31" spans="1:9" ht="15" customHeight="1">
      <c r="B31" s="114"/>
      <c r="C31" s="34"/>
      <c r="D31" s="124"/>
      <c r="E31" s="34"/>
      <c r="F31" s="390">
        <f t="shared" si="2"/>
        <v>0</v>
      </c>
      <c r="G31" s="191"/>
      <c r="H31" s="130"/>
      <c r="I31" s="317"/>
    </row>
    <row r="32" spans="1:9" ht="15" customHeight="1">
      <c r="B32" s="114"/>
      <c r="C32" s="34"/>
      <c r="D32" s="124"/>
      <c r="E32" s="34"/>
      <c r="F32" s="390">
        <f t="shared" si="2"/>
        <v>0</v>
      </c>
      <c r="G32" s="191"/>
      <c r="H32" s="130"/>
      <c r="I32" s="317"/>
    </row>
    <row r="33" spans="1:9" ht="15" customHeight="1">
      <c r="B33" s="114"/>
      <c r="C33" s="34"/>
      <c r="D33" s="124"/>
      <c r="E33" s="34"/>
      <c r="F33" s="390">
        <f t="shared" si="2"/>
        <v>0</v>
      </c>
      <c r="G33" s="191"/>
      <c r="H33" s="130"/>
      <c r="I33" s="317"/>
    </row>
    <row r="34" spans="1:9" ht="15" customHeight="1">
      <c r="B34" s="114"/>
      <c r="C34" s="34"/>
      <c r="D34" s="124"/>
      <c r="E34" s="34"/>
      <c r="F34" s="390">
        <f t="shared" si="2"/>
        <v>0</v>
      </c>
      <c r="G34" s="191"/>
      <c r="H34" s="130"/>
      <c r="I34" s="317"/>
    </row>
    <row r="35" spans="1:9" ht="15" customHeight="1">
      <c r="B35" s="114" t="s">
        <v>307</v>
      </c>
      <c r="C35" s="34"/>
      <c r="D35" s="124"/>
      <c r="E35" s="34"/>
      <c r="F35" s="390">
        <f t="shared" si="2"/>
        <v>0</v>
      </c>
      <c r="G35" s="191"/>
      <c r="H35" s="130"/>
      <c r="I35" s="317"/>
    </row>
    <row r="36" spans="1:9" ht="15" customHeight="1" thickBot="1">
      <c r="B36" s="711" t="s">
        <v>308</v>
      </c>
      <c r="C36" s="712"/>
      <c r="D36" s="116"/>
      <c r="E36" s="66"/>
      <c r="F36" s="392">
        <f>SUM(F30:F35)</f>
        <v>0</v>
      </c>
      <c r="G36" s="192"/>
      <c r="H36" s="131"/>
      <c r="I36" s="318"/>
    </row>
    <row r="37" spans="1:9" ht="5.0999999999999996" customHeight="1">
      <c r="B37" s="57"/>
      <c r="C37" s="57"/>
      <c r="D37" s="118"/>
      <c r="E37" s="118"/>
      <c r="F37" s="118"/>
      <c r="G37" s="57"/>
    </row>
    <row r="38" spans="1:9" ht="14.1" customHeight="1">
      <c r="B38" s="426" t="s">
        <v>309</v>
      </c>
    </row>
    <row r="39" spans="1:9" ht="14.1" customHeight="1">
      <c r="A39" s="29"/>
      <c r="B39" s="346" t="s">
        <v>310</v>
      </c>
      <c r="C39" s="29"/>
      <c r="D39" s="118"/>
      <c r="E39" s="37"/>
      <c r="F39" s="115"/>
      <c r="G39" s="118"/>
    </row>
    <row r="40" spans="1:9" ht="5.0999999999999996" customHeight="1"/>
    <row r="42" spans="1:9">
      <c r="A42" s="264" t="s">
        <v>214</v>
      </c>
      <c r="B42" s="264"/>
      <c r="C42" s="264"/>
    </row>
    <row r="43" spans="1:9" hidden="1">
      <c r="A43" s="4"/>
      <c r="B43" s="4" t="s">
        <v>260</v>
      </c>
      <c r="C43" s="4"/>
    </row>
    <row r="44" spans="1:9" hidden="1">
      <c r="A44" s="4"/>
      <c r="B44" s="94">
        <v>1</v>
      </c>
      <c r="C44" s="266">
        <f t="shared" ref="C44:C50" si="3">ROUNDDOWN(SUMIF($I$6:$I$36,B44,$F$6:$F$36),-3)</f>
        <v>0</v>
      </c>
    </row>
    <row r="45" spans="1:9" hidden="1">
      <c r="A45" s="4"/>
      <c r="B45" s="94">
        <v>2</v>
      </c>
      <c r="C45" s="266">
        <f t="shared" si="3"/>
        <v>0</v>
      </c>
    </row>
    <row r="46" spans="1:9" hidden="1">
      <c r="A46" s="4"/>
      <c r="B46" s="94">
        <v>3</v>
      </c>
      <c r="C46" s="266">
        <f t="shared" si="3"/>
        <v>0</v>
      </c>
    </row>
    <row r="47" spans="1:9" hidden="1">
      <c r="A47" s="4"/>
      <c r="B47" s="94">
        <v>4</v>
      </c>
      <c r="C47" s="266">
        <f t="shared" si="3"/>
        <v>0</v>
      </c>
    </row>
    <row r="48" spans="1:9" hidden="1">
      <c r="A48" s="4"/>
      <c r="B48" s="94">
        <v>5</v>
      </c>
      <c r="C48" s="266">
        <f t="shared" si="3"/>
        <v>0</v>
      </c>
    </row>
    <row r="49" spans="1:3" hidden="1">
      <c r="A49" s="4"/>
      <c r="B49" s="94">
        <v>6</v>
      </c>
      <c r="C49" s="266">
        <f t="shared" si="3"/>
        <v>0</v>
      </c>
    </row>
    <row r="50" spans="1:3" hidden="1">
      <c r="A50" s="4"/>
      <c r="B50" s="94">
        <v>7</v>
      </c>
      <c r="C50" s="266">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pageSetUpPr fitToPage="1"/>
  </sheetPr>
  <dimension ref="A1:Q31"/>
  <sheetViews>
    <sheetView view="pageBreakPreview" topLeftCell="A3" zoomScaleNormal="100" zoomScaleSheetLayoutView="100" workbookViewId="0">
      <selection activeCell="K25" sqref="K25"/>
    </sheetView>
  </sheetViews>
  <sheetFormatPr defaultRowHeight="14.25"/>
  <cols>
    <col min="1" max="1" width="5" customWidth="1"/>
    <col min="2" max="2" width="23.625" customWidth="1"/>
    <col min="3" max="3" width="19.125" customWidth="1"/>
    <col min="4" max="4" width="18.875" bestFit="1" customWidth="1"/>
    <col min="5" max="5" width="5.5" style="79" bestFit="1" customWidth="1"/>
    <col min="6" max="6" width="9" style="79"/>
    <col min="7" max="7" width="16.625" customWidth="1"/>
    <col min="8" max="8" width="21" bestFit="1" customWidth="1"/>
    <col min="9" max="9" width="14.375" bestFit="1" customWidth="1"/>
  </cols>
  <sheetData>
    <row r="1" spans="1:17" hidden="1"/>
    <row r="2" spans="1:17" ht="17.25" hidden="1" customHeight="1"/>
    <row r="3" spans="1:17" ht="17.25" customHeight="1">
      <c r="B3" t="str">
        <f>IF(様式1!B5="見積金額内訳書","",IF(様式1!B5="最終見積金額内訳書","",Q7))</f>
        <v/>
      </c>
      <c r="I3" s="157"/>
    </row>
    <row r="4" spans="1:17" ht="17.25">
      <c r="B4" s="715" t="str">
        <f>IF(従事者明細!C1="",業務従事者名簿!Q9,業務従事者名簿!Q10)</f>
        <v>業務従事者名簿　　</v>
      </c>
      <c r="C4" s="715"/>
      <c r="D4" s="715"/>
      <c r="E4" s="715"/>
      <c r="F4" s="715"/>
      <c r="G4" s="715"/>
      <c r="H4" s="715"/>
      <c r="I4" s="715"/>
    </row>
    <row r="5" spans="1:17" ht="18" thickBot="1">
      <c r="B5" s="716"/>
      <c r="C5" s="716"/>
      <c r="D5" s="716"/>
      <c r="E5" s="716"/>
      <c r="F5" s="716"/>
      <c r="G5" s="716"/>
      <c r="H5" s="716"/>
      <c r="I5" s="716"/>
    </row>
    <row r="6" spans="1:17" ht="30" customHeight="1" thickBot="1">
      <c r="A6" s="556" t="s">
        <v>311</v>
      </c>
      <c r="B6" s="83" t="s">
        <v>312</v>
      </c>
      <c r="C6" s="75" t="s">
        <v>313</v>
      </c>
      <c r="D6" s="75" t="s">
        <v>314</v>
      </c>
      <c r="E6" s="75" t="s">
        <v>54</v>
      </c>
      <c r="F6" s="75" t="s">
        <v>315</v>
      </c>
      <c r="G6" s="75" t="s">
        <v>316</v>
      </c>
      <c r="H6" s="75" t="s">
        <v>317</v>
      </c>
      <c r="I6" s="76" t="s">
        <v>318</v>
      </c>
    </row>
    <row r="7" spans="1:17" ht="30" customHeight="1" thickTop="1">
      <c r="A7" s="405"/>
      <c r="B7" s="158" t="str">
        <f>IF($A7="","",VLOOKUP($A7,従事者明細!$A$3:$I$52,2,FALSE))</f>
        <v/>
      </c>
      <c r="C7" s="69" t="str">
        <f>IF($A7="","",VLOOKUP($A7,従事者明細!$A$3:$I$52,3,FALSE))</f>
        <v/>
      </c>
      <c r="D7" s="69" t="str">
        <f>IF($A7="","",VLOOKUP($A7,従事者明細!$A$3:$I$52,5,FALSE))</f>
        <v/>
      </c>
      <c r="E7" s="80" t="str">
        <f>IF($A7="","",VLOOKUP($A7,従事者明細!$A$3:$I$52,4,FALSE))</f>
        <v/>
      </c>
      <c r="F7" s="81" t="str">
        <f>IF($A7="","",VLOOKUP($A7,従事者明細!$A$3:$I$52,6,FALSE))</f>
        <v/>
      </c>
      <c r="G7" s="85" t="str">
        <f>IF($A7="","",VLOOKUP($A7,従事者明細!$A$3:$I$52,7,FALSE))</f>
        <v/>
      </c>
      <c r="H7" s="82" t="str">
        <f>IF($A7="","",VLOOKUP($A7,従事者明細!$A$3:$I$52,8,FALSE))</f>
        <v/>
      </c>
      <c r="I7" s="242" t="str">
        <f>IF($A7="","",VLOOKUP($A7,従事者明細!$A$3:$I$52,9,FALSE))</f>
        <v/>
      </c>
      <c r="Q7" t="s">
        <v>319</v>
      </c>
    </row>
    <row r="8" spans="1:17" ht="30" customHeight="1">
      <c r="A8" s="406"/>
      <c r="B8" s="158" t="str">
        <f>IF($A8="","",VLOOKUP($A8,従事者明細!$A$3:$I$52,2,FALSE))</f>
        <v/>
      </c>
      <c r="C8" s="69" t="str">
        <f>IF($A8="","",VLOOKUP($A8,従事者明細!$A$3:$I$52,3,FALSE))</f>
        <v/>
      </c>
      <c r="D8" s="69" t="str">
        <f>IF($A8="","",VLOOKUP($A8,従事者明細!$A$3:$I$52,5,FALSE))</f>
        <v/>
      </c>
      <c r="E8" s="80" t="str">
        <f>IF($A8="","",VLOOKUP($A8,従事者明細!$A$3:$I$52,4,FALSE))</f>
        <v/>
      </c>
      <c r="F8" s="81" t="str">
        <f>IF($A8="","",VLOOKUP($A8,従事者明細!$A$3:$I$52,6,FALSE))</f>
        <v/>
      </c>
      <c r="G8" s="85" t="str">
        <f>IF($A8="","",VLOOKUP($A8,従事者明細!$A$3:$I$52,7,FALSE))</f>
        <v/>
      </c>
      <c r="H8" s="82" t="str">
        <f>IF($A8="","",VLOOKUP($A8,従事者明細!$A$3:$I$52,8,FALSE))</f>
        <v/>
      </c>
      <c r="I8" s="242" t="str">
        <f>IF($A8="","",VLOOKUP($A8,従事者明細!$A$3:$I$52,9,FALSE))</f>
        <v/>
      </c>
      <c r="Q8" t="s">
        <v>320</v>
      </c>
    </row>
    <row r="9" spans="1:17" ht="30" customHeight="1">
      <c r="A9" s="405"/>
      <c r="B9" s="158" t="str">
        <f>IF($A9="","",VLOOKUP($A9,従事者明細!$A$3:$I$52,2,FALSE))</f>
        <v/>
      </c>
      <c r="C9" s="69" t="str">
        <f>IF($A9="","",VLOOKUP($A9,従事者明細!$A$3:$I$52,3,FALSE))</f>
        <v/>
      </c>
      <c r="D9" s="69" t="str">
        <f>IF($A9="","",VLOOKUP($A9,従事者明細!$A$3:$I$52,5,FALSE))</f>
        <v/>
      </c>
      <c r="E9" s="80" t="str">
        <f>IF($A9="","",VLOOKUP($A9,従事者明細!$A$3:$I$52,4,FALSE))</f>
        <v/>
      </c>
      <c r="F9" s="81" t="str">
        <f>IF($A9="","",VLOOKUP($A9,従事者明細!$A$3:$I$52,6,FALSE))</f>
        <v/>
      </c>
      <c r="G9" s="85" t="str">
        <f>IF($A9="","",VLOOKUP($A9,従事者明細!$A$3:$I$52,7,FALSE))</f>
        <v/>
      </c>
      <c r="H9" s="82" t="str">
        <f>IF($A9="","",VLOOKUP($A9,従事者明細!$A$3:$I$52,8,FALSE))</f>
        <v/>
      </c>
      <c r="I9" s="242" t="str">
        <f>IF($A9="","",VLOOKUP($A9,従事者明細!$A$3:$I$52,9,FALSE))</f>
        <v/>
      </c>
      <c r="Q9" t="s">
        <v>321</v>
      </c>
    </row>
    <row r="10" spans="1:17" ht="30" customHeight="1">
      <c r="A10" s="406"/>
      <c r="B10" s="158" t="str">
        <f>IF($A10="","",VLOOKUP($A10,従事者明細!$A$3:$I$52,2,FALSE))</f>
        <v/>
      </c>
      <c r="C10" s="69" t="str">
        <f>IF($A10="","",VLOOKUP($A10,従事者明細!$A$3:$I$52,3,FALSE))</f>
        <v/>
      </c>
      <c r="D10" s="69" t="str">
        <f>IF($A10="","",VLOOKUP($A10,従事者明細!$A$3:$I$52,5,FALSE))</f>
        <v/>
      </c>
      <c r="E10" s="80" t="str">
        <f>IF($A10="","",VLOOKUP($A10,従事者明細!$A$3:$I$52,4,FALSE))</f>
        <v/>
      </c>
      <c r="F10" s="81" t="str">
        <f>IF($A10="","",VLOOKUP($A10,従事者明細!$A$3:$I$52,6,FALSE))</f>
        <v/>
      </c>
      <c r="G10" s="85" t="str">
        <f>IF($A10="","",VLOOKUP($A10,従事者明細!$A$3:$I$52,7,FALSE))</f>
        <v/>
      </c>
      <c r="H10" s="82" t="str">
        <f>IF($A10="","",VLOOKUP($A10,従事者明細!$A$3:$I$52,8,FALSE))</f>
        <v/>
      </c>
      <c r="I10" s="242" t="str">
        <f>IF($A10="","",VLOOKUP($A10,従事者明細!$A$3:$I$52,9,FALSE))</f>
        <v/>
      </c>
      <c r="Q10" t="s">
        <v>322</v>
      </c>
    </row>
    <row r="11" spans="1:17" ht="30" customHeight="1">
      <c r="A11" s="405"/>
      <c r="B11" s="158" t="str">
        <f>IF($A11="","",VLOOKUP($A11,従事者明細!$A$3:$I$52,2,FALSE))</f>
        <v/>
      </c>
      <c r="C11" s="69" t="str">
        <f>IF($A11="","",VLOOKUP($A11,従事者明細!$A$3:$I$52,3,FALSE))</f>
        <v/>
      </c>
      <c r="D11" s="69" t="str">
        <f>IF($A11="","",VLOOKUP($A11,従事者明細!$A$3:$I$52,5,FALSE))</f>
        <v/>
      </c>
      <c r="E11" s="80" t="str">
        <f>IF($A11="","",VLOOKUP($A11,従事者明細!$A$3:$I$52,4,FALSE))</f>
        <v/>
      </c>
      <c r="F11" s="81" t="str">
        <f>IF($A11="","",VLOOKUP($A11,従事者明細!$A$3:$I$52,6,FALSE))</f>
        <v/>
      </c>
      <c r="G11" s="85" t="str">
        <f>IF($A11="","",VLOOKUP($A11,従事者明細!$A$3:$I$52,7,FALSE))</f>
        <v/>
      </c>
      <c r="H11" s="82" t="str">
        <f>IF($A11="","",VLOOKUP($A11,従事者明細!$A$3:$I$52,8,FALSE))</f>
        <v/>
      </c>
      <c r="I11" s="242" t="str">
        <f>IF($A11="","",VLOOKUP($A11,従事者明細!$A$3:$I$52,9,FALSE))</f>
        <v/>
      </c>
    </row>
    <row r="12" spans="1:17" ht="30" customHeight="1">
      <c r="A12" s="406"/>
      <c r="B12" s="158" t="str">
        <f>IF($A12="","",VLOOKUP($A12,従事者明細!$A$3:$I$52,2,FALSE))</f>
        <v/>
      </c>
      <c r="C12" s="69" t="str">
        <f>IF($A12="","",VLOOKUP($A12,従事者明細!$A$3:$I$52,3,FALSE))</f>
        <v/>
      </c>
      <c r="D12" s="69" t="str">
        <f>IF($A12="","",VLOOKUP($A12,従事者明細!$A$3:$I$52,5,FALSE))</f>
        <v/>
      </c>
      <c r="E12" s="80" t="str">
        <f>IF($A12="","",VLOOKUP($A12,従事者明細!$A$3:$I$52,4,FALSE))</f>
        <v/>
      </c>
      <c r="F12" s="81" t="str">
        <f>IF($A12="","",VLOOKUP($A12,従事者明細!$A$3:$I$52,6,FALSE))</f>
        <v/>
      </c>
      <c r="G12" s="85" t="str">
        <f>IF($A12="","",VLOOKUP($A12,従事者明細!$A$3:$I$52,7,FALSE))</f>
        <v/>
      </c>
      <c r="H12" s="82" t="str">
        <f>IF($A12="","",VLOOKUP($A12,従事者明細!$A$3:$I$52,8,FALSE))</f>
        <v/>
      </c>
      <c r="I12" s="242" t="str">
        <f>IF($A12="","",VLOOKUP($A12,従事者明細!$A$3:$I$52,9,FALSE))</f>
        <v/>
      </c>
    </row>
    <row r="13" spans="1:17" ht="30" customHeight="1">
      <c r="A13" s="405"/>
      <c r="B13" s="158" t="str">
        <f>IF($A13="","",VLOOKUP($A13,従事者明細!$A$3:$I$52,2,FALSE))</f>
        <v/>
      </c>
      <c r="C13" s="69" t="str">
        <f>IF($A13="","",VLOOKUP($A13,従事者明細!$A$3:$I$52,3,FALSE))</f>
        <v/>
      </c>
      <c r="D13" s="69" t="str">
        <f>IF($A13="","",VLOOKUP($A13,従事者明細!$A$3:$I$52,5,FALSE))</f>
        <v/>
      </c>
      <c r="E13" s="80" t="str">
        <f>IF($A13="","",VLOOKUP($A13,従事者明細!$A$3:$I$52,4,FALSE))</f>
        <v/>
      </c>
      <c r="F13" s="81" t="str">
        <f>IF($A13="","",VLOOKUP($A13,従事者明細!$A$3:$I$52,6,FALSE))</f>
        <v/>
      </c>
      <c r="G13" s="85" t="str">
        <f>IF($A13="","",VLOOKUP($A13,従事者明細!$A$3:$I$52,7,FALSE))</f>
        <v/>
      </c>
      <c r="H13" s="82" t="str">
        <f>IF($A13="","",VLOOKUP($A13,従事者明細!$A$3:$I$52,8,FALSE))</f>
        <v/>
      </c>
      <c r="I13" s="242" t="str">
        <f>IF($A13="","",VLOOKUP($A13,従事者明細!$A$3:$I$52,9,FALSE))</f>
        <v/>
      </c>
    </row>
    <row r="14" spans="1:17" ht="30" customHeight="1">
      <c r="A14" s="406"/>
      <c r="B14" s="158" t="str">
        <f>IF($A14="","",VLOOKUP($A14,従事者明細!$A$3:$I$52,2,FALSE))</f>
        <v/>
      </c>
      <c r="C14" s="69" t="str">
        <f>IF($A14="","",VLOOKUP($A14,従事者明細!$A$3:$I$52,3,FALSE))</f>
        <v/>
      </c>
      <c r="D14" s="69" t="str">
        <f>IF($A14="","",VLOOKUP($A14,従事者明細!$A$3:$I$52,5,FALSE))</f>
        <v/>
      </c>
      <c r="E14" s="80" t="str">
        <f>IF($A14="","",VLOOKUP($A14,従事者明細!$A$3:$I$52,4,FALSE))</f>
        <v/>
      </c>
      <c r="F14" s="81" t="str">
        <f>IF($A14="","",VLOOKUP($A14,従事者明細!$A$3:$I$52,6,FALSE))</f>
        <v/>
      </c>
      <c r="G14" s="85" t="str">
        <f>IF($A14="","",VLOOKUP($A14,従事者明細!$A$3:$I$52,7,FALSE))</f>
        <v/>
      </c>
      <c r="H14" s="82" t="str">
        <f>IF($A14="","",VLOOKUP($A14,従事者明細!$A$3:$I$52,8,FALSE))</f>
        <v/>
      </c>
      <c r="I14" s="242" t="str">
        <f>IF($A14="","",VLOOKUP($A14,従事者明細!$A$3:$I$52,9,FALSE))</f>
        <v/>
      </c>
    </row>
    <row r="15" spans="1:17" ht="30" hidden="1" customHeight="1">
      <c r="A15" s="405"/>
      <c r="B15" s="158" t="str">
        <f>IF($A15="","",VLOOKUP($A15,従事者明細!$A$3:$I$52,2,FALSE))</f>
        <v/>
      </c>
      <c r="C15" s="69" t="str">
        <f>IF($A15="","",VLOOKUP($A15,従事者明細!$A$3:$I$52,3,FALSE))</f>
        <v/>
      </c>
      <c r="D15" s="69" t="str">
        <f>IF($A15="","",VLOOKUP($A15,従事者明細!$A$3:$I$52,5,FALSE))</f>
        <v/>
      </c>
      <c r="E15" s="80" t="str">
        <f>IF($A15="","",VLOOKUP($A15,従事者明細!$A$3:$I$52,4,FALSE))</f>
        <v/>
      </c>
      <c r="F15" s="81" t="str">
        <f>IF($A15="","",VLOOKUP($A15,従事者明細!$A$3:$I$52,6,FALSE))</f>
        <v/>
      </c>
      <c r="G15" s="85" t="str">
        <f>IF($A15="","",VLOOKUP($A15,従事者明細!$A$3:$I$52,7,FALSE))</f>
        <v/>
      </c>
      <c r="H15" s="82" t="str">
        <f>IF($A15="","",VLOOKUP($A15,従事者明細!$A$3:$I$52,8,FALSE))</f>
        <v/>
      </c>
      <c r="I15" s="242" t="str">
        <f>IF($A15="","",VLOOKUP($A15,従事者明細!$A$3:$I$52,9,FALSE))</f>
        <v/>
      </c>
    </row>
    <row r="16" spans="1:17" ht="30" customHeight="1">
      <c r="A16" s="406"/>
      <c r="B16" s="158" t="str">
        <f>IF($A16="","",VLOOKUP($A16,従事者明細!$A$3:$I$52,2,FALSE))</f>
        <v/>
      </c>
      <c r="C16" s="69" t="str">
        <f>IF($A16="","",VLOOKUP($A16,従事者明細!$A$3:$I$52,3,FALSE))</f>
        <v/>
      </c>
      <c r="D16" s="69" t="str">
        <f>IF($A16="","",VLOOKUP($A16,従事者明細!$A$3:$I$52,5,FALSE))</f>
        <v/>
      </c>
      <c r="E16" s="80" t="str">
        <f>IF($A16="","",VLOOKUP($A16,従事者明細!$A$3:$I$52,4,FALSE))</f>
        <v/>
      </c>
      <c r="F16" s="81" t="str">
        <f>IF($A16="","",VLOOKUP($A16,従事者明細!$A$3:$I$52,6,FALSE))</f>
        <v/>
      </c>
      <c r="G16" s="85" t="str">
        <f>IF($A16="","",VLOOKUP($A16,従事者明細!$A$3:$I$52,7,FALSE))</f>
        <v/>
      </c>
      <c r="H16" s="82" t="str">
        <f>IF($A16="","",VLOOKUP($A16,従事者明細!$A$3:$I$52,8,FALSE))</f>
        <v/>
      </c>
      <c r="I16" s="242" t="str">
        <f>IF($A16="","",VLOOKUP($A16,従事者明細!$A$3:$I$52,9,FALSE))</f>
        <v/>
      </c>
    </row>
    <row r="17" spans="1:9" ht="30" hidden="1" customHeight="1">
      <c r="A17" s="405"/>
      <c r="B17" s="193" t="str">
        <f>IF($A17="","",VLOOKUP($A17,従事者明細!$A$3:$I$52,2,FALSE))</f>
        <v/>
      </c>
      <c r="C17" s="194" t="str">
        <f>IF($A17="","",VLOOKUP($A17,従事者明細!$A$3:$I$52,3,FALSE))</f>
        <v/>
      </c>
      <c r="D17" s="222" t="str">
        <f>IF($A17="","",VLOOKUP($A17,従事者明細!$A$3:$I$52,5,FALSE))</f>
        <v/>
      </c>
      <c r="E17" s="195" t="str">
        <f>IF($A17="","",VLOOKUP($A17,従事者明細!$A$3:$I$52,4,FALSE))</f>
        <v/>
      </c>
      <c r="F17" s="196" t="str">
        <f>IF($A17="","",VLOOKUP($A17,従事者明細!$A$3:$I$52,6,FALSE))</f>
        <v/>
      </c>
      <c r="G17" s="197" t="str">
        <f>IF($A17="","",VLOOKUP($A17,従事者明細!$A$3:$I$52,7,FALSE))</f>
        <v/>
      </c>
      <c r="H17" s="198" t="str">
        <f>IF($A17="","",VLOOKUP($A17,従事者明細!$A$3:$I$52,8,FALSE))</f>
        <v/>
      </c>
      <c r="I17" s="243" t="str">
        <f>IF($A17="","",VLOOKUP($A17,従事者明細!$A$3:$I$52,9,FALSE))</f>
        <v/>
      </c>
    </row>
    <row r="18" spans="1:9" ht="30" hidden="1" customHeight="1">
      <c r="A18" s="406"/>
      <c r="B18" s="158" t="str">
        <f>IF($A18="","",VLOOKUP($A18,従事者明細!$A$3:$I$52,2,FALSE))</f>
        <v/>
      </c>
      <c r="C18" s="69" t="str">
        <f>IF($A18="","",VLOOKUP($A18,従事者明細!$A$3:$I$52,3,FALSE))</f>
        <v/>
      </c>
      <c r="D18" s="69" t="str">
        <f>IF($A18="","",VLOOKUP($A18,従事者明細!$A$3:$I$52,5,FALSE))</f>
        <v/>
      </c>
      <c r="E18" s="80" t="str">
        <f>IF($A18="","",VLOOKUP($A18,従事者明細!$A$3:$I$52,4,FALSE))</f>
        <v/>
      </c>
      <c r="F18" s="81" t="str">
        <f>IF($A18="","",VLOOKUP($A18,従事者明細!$A$3:$I$52,6,FALSE))</f>
        <v/>
      </c>
      <c r="G18" s="85" t="str">
        <f>IF($A18="","",VLOOKUP($A18,従事者明細!$A$3:$I$52,7,FALSE))</f>
        <v/>
      </c>
      <c r="H18" s="82" t="str">
        <f>IF($A18="","",VLOOKUP($A18,従事者明細!$A$3:$I$52,8,FALSE))</f>
        <v/>
      </c>
      <c r="I18" s="242" t="str">
        <f>IF($A18="","",VLOOKUP($A18,従事者明細!$A$3:$I$52,9,FALSE))</f>
        <v/>
      </c>
    </row>
    <row r="19" spans="1:9" ht="30" hidden="1" customHeight="1">
      <c r="A19" s="406"/>
      <c r="B19" s="158" t="str">
        <f>IF($A19="","",VLOOKUP($A19,従事者明細!$A$3:$I$52,2,FALSE))</f>
        <v/>
      </c>
      <c r="C19" s="69" t="str">
        <f>IF($A19="","",VLOOKUP($A19,従事者明細!$A$3:$I$52,3,FALSE))</f>
        <v/>
      </c>
      <c r="D19" s="69" t="str">
        <f>IF($A19="","",VLOOKUP($A19,従事者明細!$A$3:$I$52,5,FALSE))</f>
        <v/>
      </c>
      <c r="E19" s="80" t="str">
        <f>IF($A19="","",VLOOKUP($A19,従事者明細!$A$3:$I$52,4,FALSE))</f>
        <v/>
      </c>
      <c r="F19" s="81" t="str">
        <f>IF($A19="","",VLOOKUP($A19,従事者明細!$A$3:$I$52,6,FALSE))</f>
        <v/>
      </c>
      <c r="G19" s="85" t="str">
        <f>IF($A19="","",VLOOKUP($A19,従事者明細!$A$3:$I$52,7,FALSE))</f>
        <v/>
      </c>
      <c r="H19" s="82" t="str">
        <f>IF($A19="","",VLOOKUP($A19,従事者明細!$A$3:$I$52,8,FALSE))</f>
        <v/>
      </c>
      <c r="I19" s="242" t="str">
        <f>IF($A19="","",VLOOKUP($A19,従事者明細!$A$3:$I$52,9,FALSE))</f>
        <v/>
      </c>
    </row>
    <row r="20" spans="1:9" ht="30" hidden="1" customHeight="1">
      <c r="A20" s="406"/>
      <c r="B20" s="158" t="str">
        <f>IF($A20="","",VLOOKUP($A20,従事者明細!$A$3:$I$52,2,FALSE))</f>
        <v/>
      </c>
      <c r="C20" s="69" t="str">
        <f>IF($A20="","",VLOOKUP($A20,従事者明細!$A$3:$I$52,3,FALSE))</f>
        <v/>
      </c>
      <c r="D20" s="69" t="str">
        <f>IF($A20="","",VLOOKUP($A20,従事者明細!$A$3:$I$52,5,FALSE))</f>
        <v/>
      </c>
      <c r="E20" s="80" t="str">
        <f>IF($A20="","",VLOOKUP($A20,従事者明細!$A$3:$I$52,4,FALSE))</f>
        <v/>
      </c>
      <c r="F20" s="81" t="str">
        <f>IF($A20="","",VLOOKUP($A20,従事者明細!$A$3:$I$52,6,FALSE))</f>
        <v/>
      </c>
      <c r="G20" s="85" t="str">
        <f>IF($A20="","",VLOOKUP($A20,従事者明細!$A$3:$I$52,7,FALSE))</f>
        <v/>
      </c>
      <c r="H20" s="82" t="str">
        <f>IF($A20="","",VLOOKUP($A20,従事者明細!$A$3:$I$52,8,FALSE))</f>
        <v/>
      </c>
      <c r="I20" s="242" t="str">
        <f>IF($A20="","",VLOOKUP($A20,従事者明細!$A$3:$I$52,9,FALSE))</f>
        <v/>
      </c>
    </row>
    <row r="21" spans="1:9" ht="30" hidden="1" customHeight="1">
      <c r="A21" s="406"/>
      <c r="B21" s="158" t="str">
        <f>IF($A21="","",VLOOKUP($A21,従事者明細!$A$3:$I$52,2,FALSE))</f>
        <v/>
      </c>
      <c r="C21" s="69" t="str">
        <f>IF($A21="","",VLOOKUP($A21,従事者明細!$A$3:$I$52,3,FALSE))</f>
        <v/>
      </c>
      <c r="D21" s="69" t="str">
        <f>IF($A21="","",VLOOKUP($A21,従事者明細!$A$3:$I$52,5,FALSE))</f>
        <v/>
      </c>
      <c r="E21" s="80" t="str">
        <f>IF($A21="","",VLOOKUP($A21,従事者明細!$A$3:$I$52,4,FALSE))</f>
        <v/>
      </c>
      <c r="F21" s="81" t="str">
        <f>IF($A21="","",VLOOKUP($A21,従事者明細!$A$3:$I$52,6,FALSE))</f>
        <v/>
      </c>
      <c r="G21" s="85" t="str">
        <f>IF($A21="","",VLOOKUP($A21,従事者明細!$A$3:$I$52,7,FALSE))</f>
        <v/>
      </c>
      <c r="H21" s="82" t="str">
        <f>IF($A21="","",VLOOKUP($A21,従事者明細!$A$3:$I$52,8,FALSE))</f>
        <v/>
      </c>
      <c r="I21" s="242" t="str">
        <f>IF($A21="","",VLOOKUP($A21,従事者明細!$A$3:$I$52,9,FALSE))</f>
        <v/>
      </c>
    </row>
    <row r="22" spans="1:9" ht="30" hidden="1" customHeight="1">
      <c r="A22" s="406"/>
      <c r="B22" s="158" t="str">
        <f>IF($A22="","",VLOOKUP($A22,従事者明細!$A$3:$I$52,2,FALSE))</f>
        <v/>
      </c>
      <c r="C22" s="69" t="str">
        <f>IF($A22="","",VLOOKUP($A22,従事者明細!$A$3:$I$52,3,FALSE))</f>
        <v/>
      </c>
      <c r="D22" s="69" t="str">
        <f>IF($A22="","",VLOOKUP($A22,従事者明細!$A$3:$I$52,5,FALSE))</f>
        <v/>
      </c>
      <c r="E22" s="80" t="str">
        <f>IF($A22="","",VLOOKUP($A22,従事者明細!$A$3:$I$52,4,FALSE))</f>
        <v/>
      </c>
      <c r="F22" s="81" t="str">
        <f>IF($A22="","",VLOOKUP($A22,従事者明細!$A$3:$I$52,6,FALSE))</f>
        <v/>
      </c>
      <c r="G22" s="85" t="str">
        <f>IF($A22="","",VLOOKUP($A22,従事者明細!$A$3:$I$52,7,FALSE))</f>
        <v/>
      </c>
      <c r="H22" s="82" t="str">
        <f>IF($A22="","",VLOOKUP($A22,従事者明細!$A$3:$I$52,8,FALSE))</f>
        <v/>
      </c>
      <c r="I22" s="242" t="str">
        <f>IF($A22="","",VLOOKUP($A22,従事者明細!$A$3:$I$52,9,FALSE))</f>
        <v/>
      </c>
    </row>
    <row r="23" spans="1:9" ht="30" hidden="1" customHeight="1">
      <c r="A23" s="406"/>
      <c r="B23" s="158" t="str">
        <f>IF($A23="","",VLOOKUP($A23,従事者明細!$A$3:$I$52,2,FALSE))</f>
        <v/>
      </c>
      <c r="C23" s="69" t="str">
        <f>IF($A23="","",VLOOKUP($A23,従事者明細!$A$3:$I$52,3,FALSE))</f>
        <v/>
      </c>
      <c r="D23" s="69" t="str">
        <f>IF($A23="","",VLOOKUP($A23,従事者明細!$A$3:$I$52,5,FALSE))</f>
        <v/>
      </c>
      <c r="E23" s="80" t="str">
        <f>IF($A23="","",VLOOKUP($A23,従事者明細!$A$3:$I$52,4,FALSE))</f>
        <v/>
      </c>
      <c r="F23" s="81" t="str">
        <f>IF($A23="","",VLOOKUP($A23,従事者明細!$A$3:$I$52,6,FALSE))</f>
        <v/>
      </c>
      <c r="G23" s="85" t="str">
        <f>IF($A23="","",VLOOKUP($A23,従事者明細!$A$3:$I$52,7,FALSE))</f>
        <v/>
      </c>
      <c r="H23" s="82" t="str">
        <f>IF($A23="","",VLOOKUP($A23,従事者明細!$A$3:$I$52,8,FALSE))</f>
        <v/>
      </c>
      <c r="I23" s="242" t="str">
        <f>IF($A23="","",VLOOKUP($A23,従事者明細!$A$3:$I$52,9,FALSE))</f>
        <v/>
      </c>
    </row>
    <row r="24" spans="1:9" ht="30" hidden="1" customHeight="1">
      <c r="A24" s="406"/>
      <c r="B24" s="158" t="str">
        <f>IF($A24="","",VLOOKUP($A24,従事者明細!$A$3:$I$52,2,FALSE))</f>
        <v/>
      </c>
      <c r="C24" s="69" t="str">
        <f>IF($A24="","",VLOOKUP($A24,従事者明細!$A$3:$I$52,3,FALSE))</f>
        <v/>
      </c>
      <c r="D24" s="69" t="str">
        <f>IF($A24="","",VLOOKUP($A24,従事者明細!$A$3:$I$52,5,FALSE))</f>
        <v/>
      </c>
      <c r="E24" s="80" t="str">
        <f>IF($A24="","",VLOOKUP($A24,従事者明細!$A$3:$I$52,4,FALSE))</f>
        <v/>
      </c>
      <c r="F24" s="81" t="str">
        <f>IF($A24="","",VLOOKUP($A24,従事者明細!$A$3:$I$52,6,FALSE))</f>
        <v/>
      </c>
      <c r="G24" s="85" t="str">
        <f>IF($A24="","",VLOOKUP($A24,従事者明細!$A$3:$I$52,7,FALSE))</f>
        <v/>
      </c>
      <c r="H24" s="82" t="str">
        <f>IF($A24="","",VLOOKUP($A24,従事者明細!$A$3:$I$52,8,FALSE))</f>
        <v/>
      </c>
      <c r="I24" s="242" t="str">
        <f>IF($A24="","",VLOOKUP($A24,従事者明細!$A$3:$I$52,9,FALSE))</f>
        <v/>
      </c>
    </row>
    <row r="25" spans="1:9" ht="30" hidden="1" customHeight="1">
      <c r="A25" s="406"/>
      <c r="B25" s="158" t="str">
        <f>IF($A25="","",VLOOKUP($A25,従事者明細!$A$3:$I$52,2,FALSE))</f>
        <v/>
      </c>
      <c r="C25" s="69" t="str">
        <f>IF($A25="","",VLOOKUP($A25,従事者明細!$A$3:$I$52,3,FALSE))</f>
        <v/>
      </c>
      <c r="D25" s="69" t="str">
        <f>IF($A25="","",VLOOKUP($A25,従事者明細!$A$3:$I$52,5,FALSE))</f>
        <v/>
      </c>
      <c r="E25" s="80" t="str">
        <f>IF($A25="","",VLOOKUP($A25,従事者明細!$A$3:$I$52,4,FALSE))</f>
        <v/>
      </c>
      <c r="F25" s="81" t="str">
        <f>IF($A25="","",VLOOKUP($A25,従事者明細!$A$3:$I$52,6,FALSE))</f>
        <v/>
      </c>
      <c r="G25" s="85" t="str">
        <f>IF($A25="","",VLOOKUP($A25,従事者明細!$A$3:$I$52,7,FALSE))</f>
        <v/>
      </c>
      <c r="H25" s="82" t="str">
        <f>IF($A25="","",VLOOKUP($A25,従事者明細!$A$3:$I$52,8,FALSE))</f>
        <v/>
      </c>
      <c r="I25" s="242" t="str">
        <f>IF($A25="","",VLOOKUP($A25,従事者明細!$A$3:$I$52,9,FALSE))</f>
        <v/>
      </c>
    </row>
    <row r="26" spans="1:9" ht="30" customHeight="1" thickBot="1">
      <c r="A26" s="407"/>
      <c r="B26" s="199" t="str">
        <f>IF($A26="","",VLOOKUP($A26,従事者明細!$A$3:$I$52,2,FALSE))</f>
        <v/>
      </c>
      <c r="C26" s="200" t="str">
        <f>IF($A26="","",VLOOKUP($A26,従事者明細!$A$3:$I$52,3,FALSE))</f>
        <v/>
      </c>
      <c r="D26" s="200" t="str">
        <f>IF($A26="","",VLOOKUP($A26,従事者明細!$A$3:$I$52,5,FALSE))</f>
        <v/>
      </c>
      <c r="E26" s="223" t="str">
        <f>IF($A26="","",VLOOKUP($A26,従事者明細!$A$3:$I$52,4,FALSE))</f>
        <v/>
      </c>
      <c r="F26" s="201" t="str">
        <f>IF($A26="","",VLOOKUP($A26,従事者明細!$A$3:$I$52,6,FALSE))</f>
        <v/>
      </c>
      <c r="G26" s="202" t="str">
        <f>IF($A26="","",VLOOKUP($A26,従事者明細!$A$3:$I$52,7,FALSE))</f>
        <v/>
      </c>
      <c r="H26" s="203" t="str">
        <f>IF($A26="","",VLOOKUP($A26,従事者明細!$A$3:$I$52,8,FALSE))</f>
        <v/>
      </c>
      <c r="I26" s="244" t="str">
        <f>IF($A26="","",VLOOKUP($A26,従事者明細!$A$3:$I$52,9,FALSE))</f>
        <v/>
      </c>
    </row>
    <row r="27" spans="1:9">
      <c r="B27" s="7"/>
      <c r="C27" s="7"/>
      <c r="D27" s="7"/>
      <c r="E27" s="7"/>
      <c r="F27" s="7"/>
      <c r="G27" s="7"/>
      <c r="H27" s="7"/>
      <c r="I27" s="7"/>
    </row>
    <row r="28" spans="1:9">
      <c r="B28" s="77"/>
      <c r="C28" s="77"/>
      <c r="D28" s="77"/>
      <c r="E28" s="7"/>
      <c r="F28" s="7"/>
      <c r="G28" s="77"/>
      <c r="H28" s="77"/>
      <c r="I28" s="7"/>
    </row>
    <row r="29" spans="1:9">
      <c r="B29" s="570"/>
      <c r="C29" s="570"/>
      <c r="D29" s="570"/>
      <c r="E29" s="570"/>
      <c r="F29" s="570"/>
      <c r="G29" s="570"/>
      <c r="H29" s="570"/>
      <c r="I29" s="570"/>
    </row>
    <row r="30" spans="1:9">
      <c r="B30" s="78"/>
    </row>
    <row r="31" spans="1:9">
      <c r="B31" s="78"/>
    </row>
  </sheetData>
  <mergeCells count="3">
    <mergeCell ref="B4:I4"/>
    <mergeCell ref="B5:I5"/>
    <mergeCell ref="B29:I29"/>
  </mergeCells>
  <phoneticPr fontId="2"/>
  <printOptions horizontalCentered="1"/>
  <pageMargins left="0.43307086614173229" right="0.23622047244094491" top="0.43307086614173229" bottom="0.74803149606299213" header="0.31496062992125984" footer="0.31496062992125984"/>
  <pageSetup paperSize="9" scale="99" orientation="landscape"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52"/>
  <sheetViews>
    <sheetView view="pageBreakPreview" topLeftCell="J1" zoomScaleNormal="70" zoomScaleSheetLayoutView="100" workbookViewId="0">
      <selection sqref="A1:C1"/>
    </sheetView>
  </sheetViews>
  <sheetFormatPr defaultColWidth="9" defaultRowHeight="14.25"/>
  <cols>
    <col min="1" max="1" width="13.875" hidden="1" customWidth="1"/>
    <col min="2" max="2" width="52" hidden="1" customWidth="1"/>
    <col min="3" max="9" width="15.5" hidden="1" customWidth="1"/>
    <col min="10" max="10" width="6.25" customWidth="1"/>
    <col min="11" max="11" width="20.625" customWidth="1"/>
    <col min="12" max="13" width="20.625" hidden="1" customWidth="1"/>
    <col min="14" max="14" width="39.375" customWidth="1"/>
    <col min="15" max="15" width="26.125" customWidth="1"/>
    <col min="16" max="16" width="5.5" hidden="1" customWidth="1"/>
    <col min="17" max="17" width="23.125" bestFit="1" customWidth="1"/>
  </cols>
  <sheetData>
    <row r="1" spans="11:17" ht="39.75" customHeight="1">
      <c r="K1" s="717"/>
      <c r="L1" s="717"/>
      <c r="N1" s="157" t="s">
        <v>323</v>
      </c>
      <c r="O1" s="532">
        <f ca="1">TODAY()</f>
        <v>44676</v>
      </c>
    </row>
    <row r="2" spans="11:17" ht="9.6" customHeight="1">
      <c r="N2" s="157"/>
    </row>
    <row r="3" spans="11:17" hidden="1">
      <c r="K3" s="381"/>
      <c r="L3" s="383" t="s">
        <v>324</v>
      </c>
      <c r="M3" s="383" t="s">
        <v>325</v>
      </c>
      <c r="N3" s="383" t="s">
        <v>326</v>
      </c>
      <c r="O3" s="383" t="s">
        <v>327</v>
      </c>
    </row>
    <row r="4" spans="11:17" ht="48.75" hidden="1" customHeight="1">
      <c r="K4" s="381"/>
      <c r="L4" s="382"/>
      <c r="M4" s="382"/>
      <c r="N4" s="382"/>
      <c r="O4" s="382"/>
    </row>
    <row r="5" spans="11:17" ht="46.5" hidden="1" customHeight="1">
      <c r="K5" s="718"/>
      <c r="L5" s="719"/>
      <c r="M5" s="719"/>
      <c r="N5" s="719"/>
      <c r="O5" s="719"/>
    </row>
    <row r="6" spans="11:17" hidden="1"/>
    <row r="7" spans="11:17" hidden="1">
      <c r="K7" s="79"/>
      <c r="L7" s="79"/>
      <c r="M7" s="79"/>
      <c r="N7" s="79"/>
    </row>
    <row r="8" spans="11:17" hidden="1"/>
    <row r="9" spans="11:17" hidden="1"/>
    <row r="10" spans="11:17" ht="3" hidden="1" customHeight="1">
      <c r="K10" s="4"/>
      <c r="L10" s="4"/>
      <c r="M10" s="43"/>
    </row>
    <row r="11" spans="11:17" ht="29.25" hidden="1" customHeight="1" thickBot="1">
      <c r="K11" s="4" t="str">
        <f>様式1!E7</f>
        <v>○○○国（案件名）</v>
      </c>
      <c r="L11" s="323"/>
      <c r="M11" s="323"/>
      <c r="N11" s="324"/>
      <c r="Q11" s="79" t="s">
        <v>98</v>
      </c>
    </row>
    <row r="12" spans="11:17" ht="29.25" hidden="1" customHeight="1" thickBot="1">
      <c r="K12" s="325" t="str">
        <f>様式1!E9</f>
        <v>（提案法人名）</v>
      </c>
      <c r="L12" s="323"/>
      <c r="M12" s="323"/>
      <c r="N12" s="326"/>
      <c r="Q12" s="327">
        <v>0.1</v>
      </c>
    </row>
    <row r="13" spans="11:17" ht="21.95" hidden="1" customHeight="1">
      <c r="K13" s="4"/>
      <c r="L13" s="4"/>
      <c r="M13" s="4"/>
    </row>
    <row r="14" spans="11:17">
      <c r="O14" s="507" t="s">
        <v>328</v>
      </c>
    </row>
    <row r="15" spans="11:17">
      <c r="L15" s="79"/>
      <c r="M15" s="79"/>
      <c r="N15" s="79" t="s">
        <v>329</v>
      </c>
    </row>
    <row r="16" spans="11:17" ht="24.95" customHeight="1" thickBot="1">
      <c r="K16" s="521" t="s">
        <v>105</v>
      </c>
      <c r="L16" s="508">
        <f>様式1!$G$30</f>
        <v>0</v>
      </c>
      <c r="M16" s="508">
        <f>様式1!$G$31</f>
        <v>0</v>
      </c>
      <c r="N16" s="508">
        <f>様式1!$G$32</f>
        <v>0</v>
      </c>
    </row>
    <row r="17" spans="1:17" ht="20.100000000000001" customHeight="1">
      <c r="K17" s="79"/>
      <c r="N17" s="509"/>
    </row>
    <row r="18" spans="1:17" ht="20.100000000000001" customHeight="1">
      <c r="K18" s="84" t="s">
        <v>330</v>
      </c>
      <c r="L18" s="79" t="s">
        <v>331</v>
      </c>
      <c r="M18" s="79" t="s">
        <v>332</v>
      </c>
      <c r="N18" s="79"/>
      <c r="O18" s="344"/>
      <c r="Q18" s="332"/>
    </row>
    <row r="19" spans="1:17" ht="24.95" customHeight="1" thickBot="1">
      <c r="K19" s="531">
        <v>2019</v>
      </c>
      <c r="L19" s="510"/>
      <c r="M19" s="510"/>
      <c r="N19" s="508">
        <f>SUMIF($P$26:$P$40,K19,$N$26:$N$40)</f>
        <v>0</v>
      </c>
      <c r="O19" s="344"/>
      <c r="Q19" s="332"/>
    </row>
    <row r="20" spans="1:17" ht="24.95" customHeight="1" thickBot="1">
      <c r="K20" s="511">
        <f>K19+1</f>
        <v>2020</v>
      </c>
      <c r="L20" s="512"/>
      <c r="M20" s="512"/>
      <c r="N20" s="513">
        <f>SUMIF($P$26:$P$40,K20,$N$26:$N$40)</f>
        <v>0</v>
      </c>
      <c r="O20" s="344"/>
      <c r="Q20" s="332"/>
    </row>
    <row r="21" spans="1:17" ht="24.95" customHeight="1" thickBot="1">
      <c r="K21" s="511">
        <f>K20+1</f>
        <v>2021</v>
      </c>
      <c r="L21" s="512"/>
      <c r="M21" s="512"/>
      <c r="N21" s="513">
        <f>SUMIF($P$26:$P$40,K21,$N$26:$N$40)</f>
        <v>0</v>
      </c>
      <c r="O21" s="344"/>
      <c r="Q21" s="332"/>
    </row>
    <row r="22" spans="1:17" ht="24.95" customHeight="1" thickBot="1">
      <c r="K22" s="514">
        <f>K21+1</f>
        <v>2022</v>
      </c>
      <c r="L22" s="515"/>
      <c r="M22" s="515"/>
      <c r="N22" s="516">
        <f>SUMIF($P$26:$P$40,K22,$N$26:$N$40)</f>
        <v>0</v>
      </c>
      <c r="O22" s="344"/>
      <c r="Q22" s="332"/>
    </row>
    <row r="23" spans="1:17" ht="24.95" customHeight="1" thickTop="1" thickBot="1">
      <c r="K23" s="529" t="s">
        <v>278</v>
      </c>
      <c r="L23" s="517"/>
      <c r="M23" s="517"/>
      <c r="N23" s="518">
        <f>SUM(N19:N22)</f>
        <v>0</v>
      </c>
      <c r="O23" s="344"/>
      <c r="Q23" s="332"/>
    </row>
    <row r="24" spans="1:17" ht="24.95" customHeight="1">
      <c r="K24" s="79"/>
      <c r="L24" s="509"/>
      <c r="M24" s="509"/>
      <c r="N24" s="509"/>
      <c r="O24" s="344"/>
      <c r="Q24" s="332"/>
    </row>
    <row r="25" spans="1:17" ht="17.25">
      <c r="A25" s="271"/>
      <c r="B25" s="328" t="s">
        <v>333</v>
      </c>
      <c r="C25" s="329">
        <v>1</v>
      </c>
      <c r="D25" s="329">
        <v>2</v>
      </c>
      <c r="E25" s="329">
        <v>3</v>
      </c>
      <c r="F25" s="329">
        <v>4</v>
      </c>
      <c r="G25" s="329">
        <v>5</v>
      </c>
      <c r="H25" s="329">
        <v>6</v>
      </c>
      <c r="I25" s="329">
        <v>7</v>
      </c>
      <c r="K25" s="519" t="s">
        <v>334</v>
      </c>
      <c r="L25" s="520"/>
      <c r="N25" s="79"/>
      <c r="O25" s="79" t="s">
        <v>335</v>
      </c>
      <c r="P25" s="79"/>
    </row>
    <row r="26" spans="1:17" ht="24.95" customHeight="1" thickBot="1">
      <c r="A26" s="722" t="s">
        <v>336</v>
      </c>
      <c r="B26" s="330" t="s">
        <v>337</v>
      </c>
      <c r="C26" s="331">
        <f>F44</f>
        <v>0</v>
      </c>
      <c r="D26" s="331">
        <f>F45</f>
        <v>0</v>
      </c>
      <c r="E26" s="331">
        <f>F46</f>
        <v>0</v>
      </c>
      <c r="F26" s="331">
        <f>F47</f>
        <v>0</v>
      </c>
      <c r="G26" s="331">
        <f>F48</f>
        <v>0</v>
      </c>
      <c r="H26" s="331">
        <f>F49</f>
        <v>0</v>
      </c>
      <c r="I26" s="331">
        <f>F50</f>
        <v>0</v>
      </c>
      <c r="K26" s="521" t="s">
        <v>338</v>
      </c>
      <c r="L26" s="522"/>
      <c r="M26" s="522"/>
      <c r="N26" s="523"/>
      <c r="O26" s="524"/>
      <c r="P26">
        <f>IF(MONTH(O26)&lt;=3, YEAR(O26)-1, YEAR(O26))</f>
        <v>1899</v>
      </c>
      <c r="Q26" s="332" t="s">
        <v>339</v>
      </c>
    </row>
    <row r="27" spans="1:17" ht="20.100000000000001" customHeight="1">
      <c r="A27" s="723"/>
      <c r="B27" s="333" t="s">
        <v>340</v>
      </c>
      <c r="C27" s="334" t="s">
        <v>341</v>
      </c>
      <c r="D27" s="334" t="s">
        <v>341</v>
      </c>
      <c r="E27" s="334" t="s">
        <v>341</v>
      </c>
      <c r="F27" s="334" t="s">
        <v>341</v>
      </c>
      <c r="G27" s="334" t="s">
        <v>341</v>
      </c>
      <c r="H27" s="334" t="s">
        <v>341</v>
      </c>
      <c r="I27" s="334" t="s">
        <v>341</v>
      </c>
      <c r="K27" s="79"/>
      <c r="L27" s="380"/>
      <c r="N27" s="380" t="s">
        <v>342</v>
      </c>
    </row>
    <row r="28" spans="1:17" ht="21.75" customHeight="1">
      <c r="A28" s="723"/>
      <c r="B28" s="335" t="s">
        <v>343</v>
      </c>
      <c r="C28" s="336">
        <v>0</v>
      </c>
      <c r="D28" s="336">
        <v>0</v>
      </c>
      <c r="E28" s="336">
        <v>0</v>
      </c>
      <c r="F28" s="336">
        <v>0</v>
      </c>
      <c r="G28" s="336">
        <v>0</v>
      </c>
      <c r="H28" s="336">
        <v>0</v>
      </c>
      <c r="I28" s="336">
        <v>0</v>
      </c>
      <c r="K28" s="79"/>
      <c r="L28" s="79" t="s">
        <v>331</v>
      </c>
      <c r="M28" s="79" t="s">
        <v>332</v>
      </c>
      <c r="N28" s="79"/>
      <c r="O28" s="79" t="s">
        <v>344</v>
      </c>
      <c r="P28" s="79"/>
    </row>
    <row r="29" spans="1:17" ht="24.95" customHeight="1" thickBot="1">
      <c r="A29" s="723"/>
      <c r="B29" s="337" t="s">
        <v>345</v>
      </c>
      <c r="C29" s="338" t="s">
        <v>341</v>
      </c>
      <c r="D29" s="338" t="s">
        <v>341</v>
      </c>
      <c r="E29" s="338" t="s">
        <v>341</v>
      </c>
      <c r="F29" s="338" t="s">
        <v>341</v>
      </c>
      <c r="G29" s="338" t="s">
        <v>341</v>
      </c>
      <c r="H29" s="338" t="s">
        <v>341</v>
      </c>
      <c r="I29" s="338" t="s">
        <v>341</v>
      </c>
      <c r="K29" s="521" t="s">
        <v>346</v>
      </c>
      <c r="L29" s="508">
        <f>IFERROR(C32,0)</f>
        <v>0</v>
      </c>
      <c r="M29" s="508">
        <f>IFERROR(SUM(C34:C38),0)</f>
        <v>0</v>
      </c>
      <c r="N29" s="508">
        <f>L29+M29</f>
        <v>0</v>
      </c>
      <c r="O29" s="525"/>
      <c r="P29">
        <f t="shared" ref="P29:P35" si="0">IF(MONTH(O29)&lt;=3, YEAR(O29)-1, YEAR(O29))</f>
        <v>1899</v>
      </c>
    </row>
    <row r="30" spans="1:17" ht="24.95" customHeight="1" thickBot="1">
      <c r="A30" s="723"/>
      <c r="B30" s="330" t="s">
        <v>347</v>
      </c>
      <c r="C30" s="339">
        <f t="shared" ref="C30:I30" si="1">IF(C28="","",C26-C28)</f>
        <v>0</v>
      </c>
      <c r="D30" s="339">
        <f t="shared" si="1"/>
        <v>0</v>
      </c>
      <c r="E30" s="339">
        <f t="shared" si="1"/>
        <v>0</v>
      </c>
      <c r="F30" s="339">
        <f t="shared" si="1"/>
        <v>0</v>
      </c>
      <c r="G30" s="339">
        <f t="shared" si="1"/>
        <v>0</v>
      </c>
      <c r="H30" s="339">
        <f t="shared" si="1"/>
        <v>0</v>
      </c>
      <c r="I30" s="339">
        <f t="shared" si="1"/>
        <v>0</v>
      </c>
      <c r="K30" s="526" t="s">
        <v>348</v>
      </c>
      <c r="L30" s="513">
        <f>IFERROR(D32,0)</f>
        <v>0</v>
      </c>
      <c r="M30" s="513">
        <f>IFERROR(SUM(D34:D38),0)</f>
        <v>0</v>
      </c>
      <c r="N30" s="513">
        <f t="shared" ref="N30:N35" si="2">L30+M30</f>
        <v>0</v>
      </c>
      <c r="O30" s="527"/>
      <c r="P30">
        <f t="shared" si="0"/>
        <v>1899</v>
      </c>
    </row>
    <row r="31" spans="1:17" ht="24.95" customHeight="1" thickBot="1">
      <c r="A31" s="724"/>
      <c r="B31" s="333" t="s">
        <v>349</v>
      </c>
      <c r="C31" s="340" t="s">
        <v>341</v>
      </c>
      <c r="D31" s="340" t="s">
        <v>341</v>
      </c>
      <c r="E31" s="340" t="s">
        <v>341</v>
      </c>
      <c r="F31" s="340" t="s">
        <v>341</v>
      </c>
      <c r="G31" s="340" t="s">
        <v>341</v>
      </c>
      <c r="H31" s="340" t="s">
        <v>341</v>
      </c>
      <c r="I31" s="340" t="s">
        <v>341</v>
      </c>
      <c r="K31" s="526" t="s">
        <v>350</v>
      </c>
      <c r="L31" s="513">
        <f>IFERROR(E32,0)</f>
        <v>0</v>
      </c>
      <c r="M31" s="513">
        <f>IFERROR(SUM(E34:E38),0)</f>
        <v>0</v>
      </c>
      <c r="N31" s="513">
        <f t="shared" si="2"/>
        <v>0</v>
      </c>
      <c r="O31" s="527"/>
      <c r="P31">
        <f t="shared" si="0"/>
        <v>1899</v>
      </c>
    </row>
    <row r="32" spans="1:17" ht="24.95" customHeight="1" thickBot="1">
      <c r="A32" s="722" t="s">
        <v>351</v>
      </c>
      <c r="B32" s="341" t="s">
        <v>352</v>
      </c>
      <c r="C32" s="342" t="e">
        <f t="shared" ref="C32:I32" si="3">ROUNDDOWN(C30*((9/10)-($N$26/$L$16)),-3)</f>
        <v>#DIV/0!</v>
      </c>
      <c r="D32" s="342" t="e">
        <f t="shared" si="3"/>
        <v>#DIV/0!</v>
      </c>
      <c r="E32" s="342" t="e">
        <f t="shared" si="3"/>
        <v>#DIV/0!</v>
      </c>
      <c r="F32" s="342" t="e">
        <f t="shared" si="3"/>
        <v>#DIV/0!</v>
      </c>
      <c r="G32" s="342" t="e">
        <f t="shared" si="3"/>
        <v>#DIV/0!</v>
      </c>
      <c r="H32" s="342" t="e">
        <f t="shared" si="3"/>
        <v>#DIV/0!</v>
      </c>
      <c r="I32" s="342" t="e">
        <f t="shared" si="3"/>
        <v>#DIV/0!</v>
      </c>
      <c r="K32" s="526" t="s">
        <v>353</v>
      </c>
      <c r="L32" s="513">
        <f>IFERROR(F32,0)</f>
        <v>0</v>
      </c>
      <c r="M32" s="513">
        <f>IFERROR(SUM(F34:F38),0)</f>
        <v>0</v>
      </c>
      <c r="N32" s="513">
        <f t="shared" si="2"/>
        <v>0</v>
      </c>
      <c r="O32" s="527"/>
      <c r="P32">
        <f t="shared" si="0"/>
        <v>1899</v>
      </c>
    </row>
    <row r="33" spans="1:20" ht="24.95" customHeight="1" thickBot="1">
      <c r="A33" s="724"/>
      <c r="B33" s="333" t="s">
        <v>354</v>
      </c>
      <c r="C33" s="340" t="s">
        <v>341</v>
      </c>
      <c r="D33" s="340" t="s">
        <v>341</v>
      </c>
      <c r="E33" s="340" t="s">
        <v>341</v>
      </c>
      <c r="F33" s="340" t="s">
        <v>341</v>
      </c>
      <c r="G33" s="340" t="s">
        <v>341</v>
      </c>
      <c r="H33" s="340" t="s">
        <v>341</v>
      </c>
      <c r="I33" s="340" t="s">
        <v>341</v>
      </c>
      <c r="K33" s="526" t="s">
        <v>355</v>
      </c>
      <c r="L33" s="513">
        <f>IFERROR(G32,0)</f>
        <v>0</v>
      </c>
      <c r="M33" s="513">
        <f>IFERROR(SUM(G34:G38),0)</f>
        <v>0</v>
      </c>
      <c r="N33" s="513">
        <f t="shared" si="2"/>
        <v>0</v>
      </c>
      <c r="O33" s="527"/>
      <c r="P33">
        <f t="shared" si="0"/>
        <v>1899</v>
      </c>
    </row>
    <row r="34" spans="1:20" ht="24.95" customHeight="1" thickBot="1">
      <c r="A34" s="725" t="s">
        <v>356</v>
      </c>
      <c r="B34" s="341" t="s">
        <v>357</v>
      </c>
      <c r="C34" s="720">
        <f t="shared" ref="C34:I34" si="4">IF($L$26&lt;&gt;0,C30*9/10*$Q$12,0)</f>
        <v>0</v>
      </c>
      <c r="D34" s="720">
        <f t="shared" si="4"/>
        <v>0</v>
      </c>
      <c r="E34" s="720">
        <f t="shared" si="4"/>
        <v>0</v>
      </c>
      <c r="F34" s="720">
        <f t="shared" si="4"/>
        <v>0</v>
      </c>
      <c r="G34" s="720">
        <f t="shared" si="4"/>
        <v>0</v>
      </c>
      <c r="H34" s="720">
        <f t="shared" si="4"/>
        <v>0</v>
      </c>
      <c r="I34" s="720">
        <f t="shared" si="4"/>
        <v>0</v>
      </c>
      <c r="K34" s="526" t="s">
        <v>358</v>
      </c>
      <c r="L34" s="513">
        <f>IFERROR(H32,0)</f>
        <v>0</v>
      </c>
      <c r="M34" s="513">
        <f>IFERROR(SUM(H34:H38),0)</f>
        <v>0</v>
      </c>
      <c r="N34" s="513">
        <f t="shared" si="2"/>
        <v>0</v>
      </c>
      <c r="O34" s="527"/>
      <c r="P34">
        <f t="shared" si="0"/>
        <v>1899</v>
      </c>
      <c r="T34" s="84"/>
    </row>
    <row r="35" spans="1:20" ht="24.95" customHeight="1" thickBot="1">
      <c r="A35" s="726"/>
      <c r="B35" s="330" t="s">
        <v>359</v>
      </c>
      <c r="C35" s="721"/>
      <c r="D35" s="721"/>
      <c r="E35" s="721"/>
      <c r="F35" s="721"/>
      <c r="G35" s="721"/>
      <c r="H35" s="721"/>
      <c r="I35" s="721"/>
      <c r="K35" s="528" t="s">
        <v>360</v>
      </c>
      <c r="L35" s="516">
        <f>IFERROR(I32,0)</f>
        <v>0</v>
      </c>
      <c r="M35" s="516">
        <f>IFERROR(SUM(I34:I38),0)</f>
        <v>0</v>
      </c>
      <c r="N35" s="516">
        <f t="shared" si="2"/>
        <v>0</v>
      </c>
      <c r="O35" s="527"/>
      <c r="P35">
        <f t="shared" si="0"/>
        <v>1899</v>
      </c>
    </row>
    <row r="36" spans="1:20" ht="24.95" customHeight="1" thickTop="1" thickBot="1">
      <c r="A36" s="726"/>
      <c r="B36" s="330"/>
      <c r="C36" s="379"/>
      <c r="D36" s="379"/>
      <c r="E36" s="379"/>
      <c r="F36" s="379"/>
      <c r="G36" s="379"/>
      <c r="H36" s="379"/>
      <c r="I36" s="379"/>
      <c r="K36" s="529" t="s">
        <v>361</v>
      </c>
      <c r="L36" s="518">
        <f>SUM(L29:L35)</f>
        <v>0</v>
      </c>
      <c r="M36" s="518">
        <f>SUM(M29:M35)</f>
        <v>0</v>
      </c>
      <c r="N36" s="518">
        <f>SUM(N29:N35)</f>
        <v>0</v>
      </c>
      <c r="O36" s="343"/>
    </row>
    <row r="37" spans="1:20" ht="20.100000000000001" customHeight="1">
      <c r="A37" s="726"/>
      <c r="B37" s="330" t="s">
        <v>362</v>
      </c>
      <c r="C37" s="720" t="e">
        <f t="shared" ref="C37:I37" si="5">IF($L$26=0,C32*$Q$12,0)</f>
        <v>#DIV/0!</v>
      </c>
      <c r="D37" s="720" t="e">
        <f t="shared" si="5"/>
        <v>#DIV/0!</v>
      </c>
      <c r="E37" s="720" t="e">
        <f t="shared" si="5"/>
        <v>#DIV/0!</v>
      </c>
      <c r="F37" s="720" t="e">
        <f t="shared" si="5"/>
        <v>#DIV/0!</v>
      </c>
      <c r="G37" s="720" t="e">
        <f t="shared" si="5"/>
        <v>#DIV/0!</v>
      </c>
      <c r="H37" s="720" t="e">
        <f t="shared" si="5"/>
        <v>#DIV/0!</v>
      </c>
      <c r="I37" s="720" t="e">
        <f t="shared" si="5"/>
        <v>#DIV/0!</v>
      </c>
      <c r="K37" s="378"/>
      <c r="L37" s="343"/>
      <c r="M37" s="343"/>
      <c r="N37" s="343"/>
      <c r="O37" s="344"/>
      <c r="P37" s="344"/>
    </row>
    <row r="38" spans="1:20" ht="20.100000000000001" customHeight="1">
      <c r="A38" s="727"/>
      <c r="B38" s="333" t="s">
        <v>363</v>
      </c>
      <c r="C38" s="721"/>
      <c r="D38" s="721"/>
      <c r="E38" s="721"/>
      <c r="F38" s="721"/>
      <c r="G38" s="721"/>
      <c r="H38" s="721"/>
      <c r="I38" s="721"/>
      <c r="K38" s="79"/>
      <c r="L38" s="79" t="s">
        <v>331</v>
      </c>
      <c r="M38" s="79" t="s">
        <v>332</v>
      </c>
      <c r="N38" s="79"/>
      <c r="O38" s="344" t="s">
        <v>335</v>
      </c>
      <c r="P38" s="344"/>
    </row>
    <row r="39" spans="1:20" ht="24.95" customHeight="1" thickBot="1">
      <c r="B39" s="346" t="s">
        <v>364</v>
      </c>
      <c r="C39" s="347" t="e">
        <f t="shared" ref="C39:I39" si="6">IF(C32="","",SUM(C32+C34+C37))</f>
        <v>#DIV/0!</v>
      </c>
      <c r="D39" s="347" t="e">
        <f t="shared" si="6"/>
        <v>#DIV/0!</v>
      </c>
      <c r="E39" s="347" t="e">
        <f t="shared" si="6"/>
        <v>#DIV/0!</v>
      </c>
      <c r="F39" s="347" t="e">
        <f t="shared" si="6"/>
        <v>#DIV/0!</v>
      </c>
      <c r="G39" s="347" t="e">
        <f t="shared" si="6"/>
        <v>#DIV/0!</v>
      </c>
      <c r="H39" s="347" t="e">
        <f t="shared" si="6"/>
        <v>#DIV/0!</v>
      </c>
      <c r="I39" s="347" t="e">
        <f t="shared" si="6"/>
        <v>#DIV/0!</v>
      </c>
      <c r="K39" s="345" t="s">
        <v>365</v>
      </c>
      <c r="L39" s="510"/>
      <c r="M39" s="510"/>
      <c r="N39" s="508">
        <f>IF($O39&lt;&gt;"",$N$16*0.9-$N$26-$N$36,0)</f>
        <v>0</v>
      </c>
      <c r="O39" s="525"/>
      <c r="P39">
        <f>IF(MONTH(O39)&lt;=3, YEAR(O39)-1, YEAR(O39))</f>
        <v>1899</v>
      </c>
      <c r="Q39" s="332" t="s">
        <v>366</v>
      </c>
    </row>
    <row r="40" spans="1:20" ht="24.95" customHeight="1" thickBot="1">
      <c r="K40" s="530" t="s">
        <v>367</v>
      </c>
      <c r="L40" s="512"/>
      <c r="M40" s="512"/>
      <c r="N40" s="513">
        <f>$N$16-$N$36-$N$26-$N$39</f>
        <v>0</v>
      </c>
      <c r="O40" s="527"/>
      <c r="P40">
        <f>IF(MONTH(O40)&lt;=3, YEAR(O40)-1, YEAR(O40))</f>
        <v>1899</v>
      </c>
      <c r="Q40" s="332" t="s">
        <v>368</v>
      </c>
    </row>
    <row r="41" spans="1:20" ht="20.100000000000001" customHeight="1">
      <c r="L41" s="348"/>
      <c r="M41" s="348"/>
      <c r="N41" s="348"/>
      <c r="O41" s="344"/>
      <c r="Q41" s="332"/>
    </row>
    <row r="42" spans="1:20" ht="20.100000000000001" customHeight="1" thickBot="1"/>
    <row r="43" spans="1:20" ht="15" thickBot="1">
      <c r="B43" s="4" t="s">
        <v>272</v>
      </c>
      <c r="C43" s="4"/>
      <c r="D43" s="349" t="s">
        <v>369</v>
      </c>
      <c r="E43" s="349" t="s">
        <v>370</v>
      </c>
      <c r="F43" s="349" t="s">
        <v>371</v>
      </c>
      <c r="K43" s="533" t="s">
        <v>265</v>
      </c>
      <c r="L43" s="534"/>
      <c r="M43" s="534"/>
      <c r="N43" s="534"/>
      <c r="O43" s="535"/>
    </row>
    <row r="44" spans="1:20" ht="15" thickBot="1">
      <c r="B44" s="267">
        <v>1</v>
      </c>
      <c r="C44" s="268">
        <f>様式2_2_2その他原価・一般管理費等!$K$30+様式2_3機材!$C$54+'機材様式（別紙明細）'!$C$44+様式2_4旅費!$C$56+様式2_5現地活動費!$B$47+'様式2_6本邦受入活動費&amp;管理費'!$B$35</f>
        <v>0</v>
      </c>
      <c r="D44" s="552">
        <f>様式2_3機材!$C$54+'機材様式（別紙明細）'!$C$52+様式2_4旅費!$C$56+様式2_5現地活動費!$B$47+'様式2_6本邦受入活動費&amp;管理費'!$B$35</f>
        <v>0</v>
      </c>
      <c r="E44" s="304">
        <f>ROUNDDOWN($D44*'様式2_6本邦受入活動費&amp;管理費'!$E$29/100,-3)</f>
        <v>0</v>
      </c>
      <c r="F44" s="350">
        <f>C44+E44</f>
        <v>0</v>
      </c>
      <c r="K44" s="536"/>
      <c r="L44" s="537"/>
      <c r="M44" s="537"/>
      <c r="N44" s="537"/>
      <c r="O44" s="538"/>
    </row>
    <row r="45" spans="1:20" ht="15" thickBot="1">
      <c r="B45" s="267">
        <v>2</v>
      </c>
      <c r="C45" s="268">
        <f>様式2_2_2その他原価・一般管理費等!$N$30+様式2_3機材!$C$55+'機材様式（別紙明細）'!$C$45+様式2_4旅費!$C$57+様式2_5現地活動費!$B$48+'様式2_6本邦受入活動費&amp;管理費'!$B$36</f>
        <v>0</v>
      </c>
      <c r="D45" s="552">
        <f>様式2_3機材!$C$55+'機材様式（別紙明細）'!$C$53+様式2_4旅費!$C$57+様式2_5現地活動費!$B$48+'様式2_6本邦受入活動費&amp;管理費'!$B$36</f>
        <v>0</v>
      </c>
      <c r="E45" s="304">
        <f>ROUNDDOWN($D45*'様式2_6本邦受入活動費&amp;管理費'!$E$29/100,-3)</f>
        <v>0</v>
      </c>
      <c r="F45" s="350">
        <f t="shared" ref="F45:F50" si="7">C45+E45</f>
        <v>0</v>
      </c>
      <c r="K45" s="536" t="s">
        <v>372</v>
      </c>
      <c r="L45" s="537"/>
      <c r="M45" s="537"/>
      <c r="N45" s="537"/>
      <c r="O45" s="538"/>
    </row>
    <row r="46" spans="1:20" ht="15" thickBot="1">
      <c r="B46" s="267">
        <v>3</v>
      </c>
      <c r="C46" s="268">
        <f>様式2_2_2その他原価・一般管理費等!$Q$30+様式2_3機材!$C$56+'機材様式（別紙明細）'!$C$46+様式2_4旅費!$C$58+様式2_5現地活動費!$B$49+'様式2_6本邦受入活動費&amp;管理費'!$B$37</f>
        <v>0</v>
      </c>
      <c r="D46" s="552">
        <f>様式2_3機材!$C$56+'機材様式（別紙明細）'!$C$54+様式2_4旅費!$C$58+様式2_5現地活動費!$B$49+'様式2_6本邦受入活動費&amp;管理費'!$B$37</f>
        <v>0</v>
      </c>
      <c r="E46" s="304">
        <f>ROUNDDOWN($D46*'様式2_6本邦受入活動費&amp;管理費'!$E$29/100,-3)</f>
        <v>0</v>
      </c>
      <c r="F46" s="350">
        <f t="shared" si="7"/>
        <v>0</v>
      </c>
      <c r="K46" s="536" t="s">
        <v>373</v>
      </c>
      <c r="L46" s="537"/>
      <c r="M46" s="537"/>
      <c r="N46" s="537"/>
      <c r="O46" s="538"/>
    </row>
    <row r="47" spans="1:20" ht="15" thickBot="1">
      <c r="B47" s="267">
        <v>4</v>
      </c>
      <c r="C47" s="268">
        <f>様式2_2_2その他原価・一般管理費等!$T$30+様式2_3機材!$C$57+'機材様式（別紙明細）'!$C$47+様式2_4旅費!$C$59+様式2_5現地活動費!$B$50+'様式2_6本邦受入活動費&amp;管理費'!$B$38</f>
        <v>0</v>
      </c>
      <c r="D47" s="552">
        <f>様式2_3機材!$C$57+'機材様式（別紙明細）'!$C$55+様式2_4旅費!$C$59+様式2_5現地活動費!$B$50+'様式2_6本邦受入活動費&amp;管理費'!$B$38</f>
        <v>0</v>
      </c>
      <c r="E47" s="304">
        <f>ROUNDDOWN($D47*'様式2_6本邦受入活動費&amp;管理費'!$E$29/100,-3)</f>
        <v>0</v>
      </c>
      <c r="F47" s="350">
        <f t="shared" si="7"/>
        <v>0</v>
      </c>
      <c r="K47" s="536"/>
      <c r="L47" s="537"/>
      <c r="M47" s="537"/>
      <c r="N47" s="537"/>
      <c r="O47" s="538"/>
    </row>
    <row r="48" spans="1:20" ht="15" thickBot="1">
      <c r="B48" s="267">
        <v>5</v>
      </c>
      <c r="C48" s="268">
        <f>様式2_2_2その他原価・一般管理費等!$W$30+様式2_3機材!$C$58+'機材様式（別紙明細）'!$C$48+様式2_4旅費!$C$60+様式2_5現地活動費!$B$51+'様式2_6本邦受入活動費&amp;管理費'!$B$39</f>
        <v>0</v>
      </c>
      <c r="D48" s="552">
        <f>様式2_3機材!$C$58+'機材様式（別紙明細）'!$C$56+様式2_4旅費!$C$60+様式2_5現地活動費!$B$51+'様式2_6本邦受入活動費&amp;管理費'!$B$39</f>
        <v>0</v>
      </c>
      <c r="E48" s="304">
        <f>ROUNDDOWN($D48*'様式2_6本邦受入活動費&amp;管理費'!$E$29/100,-3)</f>
        <v>0</v>
      </c>
      <c r="F48" s="350">
        <f t="shared" si="7"/>
        <v>0</v>
      </c>
      <c r="K48" s="536"/>
      <c r="L48" s="537"/>
      <c r="M48" s="537"/>
      <c r="N48" s="537"/>
      <c r="O48" s="538"/>
    </row>
    <row r="49" spans="2:15" ht="15" thickBot="1">
      <c r="B49" s="267">
        <v>6</v>
      </c>
      <c r="C49" s="268">
        <f>様式2_2_2その他原価・一般管理費等!$Z$30+様式2_3機材!$C$59+'機材様式（別紙明細）'!$C$49+様式2_4旅費!$C$60+様式2_5現地活動費!$B$52+'様式2_6本邦受入活動費&amp;管理費'!$B$40</f>
        <v>0</v>
      </c>
      <c r="D49" s="552">
        <f>様式2_3機材!$C$59+'機材様式（別紙明細）'!$C$57+様式2_4旅費!$C$61+様式2_5現地活動費!$B$52+'様式2_6本邦受入活動費&amp;管理費'!$B$40</f>
        <v>0</v>
      </c>
      <c r="E49" s="304">
        <f>ROUNDDOWN($D49*'様式2_6本邦受入活動費&amp;管理費'!$E$29/100,-3)</f>
        <v>0</v>
      </c>
      <c r="F49" s="350">
        <f t="shared" si="7"/>
        <v>0</v>
      </c>
      <c r="K49" s="536"/>
      <c r="L49" s="537"/>
      <c r="M49" s="537"/>
      <c r="N49" s="537"/>
      <c r="O49" s="538"/>
    </row>
    <row r="50" spans="2:15" ht="15" thickBot="1">
      <c r="B50" s="267">
        <v>7</v>
      </c>
      <c r="C50" s="268">
        <f>様式2_2_2その他原価・一般管理費等!$AA$30+様式2_3機材!$C$60+'機材様式（別紙明細）'!$C$50+様式2_4旅費!$C$62+様式2_5現地活動費!$B$53+'様式2_6本邦受入活動費&amp;管理費'!$B$41</f>
        <v>0</v>
      </c>
      <c r="D50" s="552">
        <f>様式2_3機材!$C$60+'機材様式（別紙明細）'!$C$58+様式2_4旅費!$C$62+様式2_5現地活動費!$B$53+'様式2_6本邦受入活動費&amp;管理費'!$B$41</f>
        <v>0</v>
      </c>
      <c r="E50" s="304">
        <f>ROUNDDOWN($D50*'様式2_6本邦受入活動費&amp;管理費'!$E$29/100,-3)</f>
        <v>0</v>
      </c>
      <c r="F50" s="350">
        <f t="shared" si="7"/>
        <v>0</v>
      </c>
      <c r="K50" s="536"/>
      <c r="L50" s="537"/>
      <c r="M50" s="537"/>
      <c r="N50" s="537"/>
      <c r="O50" s="538"/>
    </row>
    <row r="51" spans="2:15">
      <c r="C51" s="320"/>
      <c r="D51" s="320"/>
      <c r="K51" s="536"/>
      <c r="L51" s="537"/>
      <c r="M51" s="537"/>
      <c r="N51" s="537"/>
      <c r="O51" s="538"/>
    </row>
    <row r="52" spans="2:15" ht="15" thickBot="1">
      <c r="K52" s="539"/>
      <c r="L52" s="540"/>
      <c r="M52" s="540"/>
      <c r="N52" s="540"/>
      <c r="O52" s="541"/>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23622047244094491" right="0.23622047244094491"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X42"/>
  <sheetViews>
    <sheetView zoomScale="112" zoomScaleNormal="112" zoomScaleSheetLayoutView="100" workbookViewId="0">
      <selection activeCell="K25" sqref="K25"/>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11" bestFit="1" customWidth="1"/>
    <col min="10" max="10" width="9.625" bestFit="1" customWidth="1"/>
    <col min="11" max="11" width="5.875" bestFit="1" customWidth="1"/>
    <col min="12" max="12" width="7.625" bestFit="1" customWidth="1"/>
    <col min="13" max="13" width="4.375" customWidth="1"/>
    <col min="14" max="14" width="5" customWidth="1"/>
    <col min="15" max="15" width="10.625" style="97" bestFit="1" customWidth="1"/>
    <col min="16" max="16" width="6.625" bestFit="1" customWidth="1"/>
    <col min="17" max="17" width="9.125" bestFit="1" customWidth="1"/>
  </cols>
  <sheetData>
    <row r="1" spans="1:24">
      <c r="A1" s="143" t="s">
        <v>39</v>
      </c>
      <c r="B1" s="125"/>
      <c r="C1" s="125"/>
      <c r="D1" s="144"/>
      <c r="E1" s="125"/>
      <c r="F1" s="144"/>
      <c r="G1" s="144"/>
      <c r="H1" s="144"/>
      <c r="I1" s="206"/>
      <c r="J1" s="144"/>
      <c r="K1" s="144"/>
      <c r="L1" s="144"/>
      <c r="M1" s="144"/>
      <c r="N1" s="144"/>
      <c r="O1" s="145"/>
      <c r="P1" s="144"/>
      <c r="Q1" s="93"/>
      <c r="R1" s="93"/>
      <c r="S1" s="93"/>
      <c r="T1" s="93"/>
      <c r="U1" s="93"/>
    </row>
    <row r="2" spans="1:24" ht="16.5">
      <c r="A2" s="125" t="s">
        <v>40</v>
      </c>
      <c r="B2" s="125" t="s">
        <v>41</v>
      </c>
      <c r="C2" s="125" t="s">
        <v>42</v>
      </c>
      <c r="D2" s="125" t="s">
        <v>43</v>
      </c>
      <c r="E2" s="125" t="s">
        <v>44</v>
      </c>
      <c r="F2" s="125" t="s">
        <v>45</v>
      </c>
      <c r="G2" s="125" t="s">
        <v>46</v>
      </c>
      <c r="H2" s="125" t="s">
        <v>47</v>
      </c>
      <c r="I2" s="207" t="s">
        <v>48</v>
      </c>
      <c r="J2" s="125" t="s">
        <v>49</v>
      </c>
      <c r="K2" s="125" t="s">
        <v>50</v>
      </c>
      <c r="L2" s="125" t="s">
        <v>51</v>
      </c>
      <c r="M2" s="92"/>
      <c r="N2" s="146" t="s">
        <v>52</v>
      </c>
      <c r="O2" s="147" t="s">
        <v>53</v>
      </c>
      <c r="P2" s="95" t="s">
        <v>50</v>
      </c>
      <c r="Q2" s="95" t="s">
        <v>51</v>
      </c>
      <c r="R2" s="93"/>
      <c r="S2" s="93"/>
      <c r="T2" s="93"/>
      <c r="U2" s="144" t="s">
        <v>54</v>
      </c>
      <c r="V2" s="68" t="s">
        <v>55</v>
      </c>
      <c r="W2" t="s">
        <v>56</v>
      </c>
      <c r="X2" s="144" t="s">
        <v>57</v>
      </c>
    </row>
    <row r="3" spans="1:24" ht="30" customHeight="1">
      <c r="A3" s="93">
        <v>1</v>
      </c>
      <c r="B3" s="220"/>
      <c r="C3" s="78"/>
      <c r="D3" s="173"/>
      <c r="E3" s="78"/>
      <c r="F3" s="173"/>
      <c r="G3" s="132"/>
      <c r="H3" s="133"/>
      <c r="I3" s="208"/>
      <c r="J3" s="99" t="str">
        <f>IF($F3="","",IF(D3="Z","",VLOOKUP($F3,$N$3:$Q$12,2)))</f>
        <v/>
      </c>
      <c r="K3" s="99" t="str">
        <f>IF($F3="","",VLOOKUP($F3,$N$3:$Q$12,3))</f>
        <v/>
      </c>
      <c r="L3" s="99" t="str">
        <f>IF($F3="","",VLOOKUP($F3,$N$3:$Q$12,4))</f>
        <v/>
      </c>
      <c r="M3" s="93"/>
      <c r="N3" s="561">
        <v>2</v>
      </c>
      <c r="O3" s="147">
        <v>1106000</v>
      </c>
      <c r="P3" s="95">
        <v>3800</v>
      </c>
      <c r="Q3" s="95">
        <v>11600</v>
      </c>
      <c r="R3" s="93"/>
      <c r="S3" s="93"/>
      <c r="T3" s="93"/>
      <c r="U3" s="79" t="s">
        <v>58</v>
      </c>
      <c r="V3" s="68" t="s">
        <v>59</v>
      </c>
      <c r="X3" s="67" t="s">
        <v>60</v>
      </c>
    </row>
    <row r="4" spans="1:24" ht="30" customHeight="1">
      <c r="A4" s="93">
        <v>2</v>
      </c>
      <c r="B4" s="220"/>
      <c r="C4" s="78"/>
      <c r="D4" s="173"/>
      <c r="E4" s="78"/>
      <c r="F4" s="173"/>
      <c r="G4" s="132"/>
      <c r="H4" s="133"/>
      <c r="I4" s="209"/>
      <c r="J4" s="99" t="str">
        <f t="shared" ref="J4:J22" si="0">IF($F4="","",IF(D4="Z","",VLOOKUP($F4,$N$3:$Q$12,2)))</f>
        <v/>
      </c>
      <c r="K4" s="99" t="str">
        <f t="shared" ref="K4:K21" si="1">IF($F4="","",VLOOKUP($F4,$N$3:$Q$12,3))</f>
        <v/>
      </c>
      <c r="L4" s="99" t="str">
        <f t="shared" ref="L4:L22" si="2">IF($F4="","",VLOOKUP($F4,$N$3:$Q$12,4))</f>
        <v/>
      </c>
      <c r="M4" s="93"/>
      <c r="N4" s="148">
        <v>3</v>
      </c>
      <c r="O4" s="147">
        <v>974000</v>
      </c>
      <c r="P4" s="95">
        <v>3800</v>
      </c>
      <c r="Q4" s="95">
        <v>11600</v>
      </c>
      <c r="R4" s="93"/>
      <c r="S4" s="93"/>
      <c r="T4" s="93"/>
      <c r="U4" s="67" t="s">
        <v>60</v>
      </c>
      <c r="V4" s="68" t="s">
        <v>61</v>
      </c>
      <c r="X4" s="67" t="s">
        <v>62</v>
      </c>
    </row>
    <row r="5" spans="1:24" ht="30" customHeight="1">
      <c r="A5" s="93">
        <v>3</v>
      </c>
      <c r="B5" s="220"/>
      <c r="C5" s="141"/>
      <c r="D5" s="173"/>
      <c r="E5" s="78"/>
      <c r="F5" s="173"/>
      <c r="G5" s="132"/>
      <c r="H5" s="133"/>
      <c r="I5" s="208"/>
      <c r="J5" s="99" t="str">
        <f t="shared" si="0"/>
        <v/>
      </c>
      <c r="K5" s="99" t="str">
        <f t="shared" si="1"/>
        <v/>
      </c>
      <c r="L5" s="99" t="str">
        <f t="shared" si="2"/>
        <v/>
      </c>
      <c r="M5" s="93"/>
      <c r="N5" s="148">
        <v>4</v>
      </c>
      <c r="O5" s="147">
        <v>812000</v>
      </c>
      <c r="P5" s="95">
        <v>3800</v>
      </c>
      <c r="Q5" s="95">
        <v>11600</v>
      </c>
      <c r="R5" s="93"/>
      <c r="S5" s="93"/>
      <c r="U5" s="67" t="s">
        <v>62</v>
      </c>
      <c r="X5" s="67" t="s">
        <v>63</v>
      </c>
    </row>
    <row r="6" spans="1:24" ht="30" customHeight="1">
      <c r="A6" s="93">
        <v>4</v>
      </c>
      <c r="B6" s="220"/>
      <c r="C6" s="141"/>
      <c r="D6" s="173"/>
      <c r="E6" s="78"/>
      <c r="F6" s="173"/>
      <c r="G6" s="132"/>
      <c r="H6" s="133"/>
      <c r="I6" s="208"/>
      <c r="J6" s="99" t="str">
        <f t="shared" si="0"/>
        <v/>
      </c>
      <c r="K6" s="99" t="str">
        <f t="shared" si="1"/>
        <v/>
      </c>
      <c r="L6" s="99" t="str">
        <f t="shared" si="2"/>
        <v/>
      </c>
      <c r="M6" s="93"/>
      <c r="N6" s="561">
        <v>5</v>
      </c>
      <c r="O6" s="147">
        <v>654000</v>
      </c>
      <c r="P6" s="95">
        <v>3800</v>
      </c>
      <c r="Q6" s="95">
        <v>11600</v>
      </c>
      <c r="R6" s="93"/>
      <c r="S6" s="93"/>
      <c r="U6" s="67" t="s">
        <v>63</v>
      </c>
      <c r="X6" s="67" t="s">
        <v>64</v>
      </c>
    </row>
    <row r="7" spans="1:24" ht="30" customHeight="1">
      <c r="A7" s="93">
        <v>5</v>
      </c>
      <c r="B7" s="220"/>
      <c r="C7" s="78"/>
      <c r="D7" s="173"/>
      <c r="E7" s="141"/>
      <c r="F7" s="173"/>
      <c r="G7" s="132"/>
      <c r="H7" s="133"/>
      <c r="I7" s="209"/>
      <c r="J7" s="99" t="str">
        <f t="shared" si="0"/>
        <v/>
      </c>
      <c r="K7" s="99" t="str">
        <f t="shared" si="1"/>
        <v/>
      </c>
      <c r="L7" s="99" t="str">
        <f t="shared" si="2"/>
        <v/>
      </c>
      <c r="M7" s="93"/>
      <c r="N7" s="148">
        <v>6</v>
      </c>
      <c r="O7" s="147">
        <v>528000</v>
      </c>
      <c r="P7" s="95">
        <v>3800</v>
      </c>
      <c r="Q7" s="95">
        <v>11600</v>
      </c>
      <c r="R7" s="93"/>
      <c r="S7" s="93"/>
      <c r="U7" s="67" t="s">
        <v>64</v>
      </c>
      <c r="X7" s="67" t="s">
        <v>65</v>
      </c>
    </row>
    <row r="8" spans="1:24" ht="30" customHeight="1">
      <c r="A8" s="93">
        <v>6</v>
      </c>
      <c r="B8" s="220"/>
      <c r="C8" s="141"/>
      <c r="D8" s="173"/>
      <c r="E8" s="141"/>
      <c r="F8" s="173"/>
      <c r="G8" s="132"/>
      <c r="H8" s="133"/>
      <c r="I8" s="208"/>
      <c r="J8" s="99" t="str">
        <f t="shared" si="0"/>
        <v/>
      </c>
      <c r="K8" s="99" t="str">
        <f t="shared" si="1"/>
        <v/>
      </c>
      <c r="L8" s="99" t="str">
        <f t="shared" si="2"/>
        <v/>
      </c>
      <c r="M8" s="93"/>
      <c r="N8" s="148"/>
      <c r="O8" s="147"/>
      <c r="P8" s="95"/>
      <c r="Q8" s="95"/>
      <c r="R8" s="93"/>
      <c r="S8" s="93"/>
      <c r="U8" s="67" t="s">
        <v>65</v>
      </c>
      <c r="X8" s="67" t="s">
        <v>66</v>
      </c>
    </row>
    <row r="9" spans="1:24" ht="20.100000000000001" customHeight="1">
      <c r="A9" s="93">
        <v>7</v>
      </c>
      <c r="B9" s="220"/>
      <c r="C9" s="78"/>
      <c r="D9" s="173"/>
      <c r="E9" s="141"/>
      <c r="F9" s="173"/>
      <c r="G9" s="132"/>
      <c r="H9" s="133"/>
      <c r="I9" s="208"/>
      <c r="J9" s="99" t="str">
        <f t="shared" si="0"/>
        <v/>
      </c>
      <c r="K9" s="99" t="str">
        <f t="shared" si="1"/>
        <v/>
      </c>
      <c r="L9" s="99" t="str">
        <f t="shared" si="2"/>
        <v/>
      </c>
      <c r="M9" s="93"/>
      <c r="N9" s="148"/>
      <c r="O9" s="147"/>
      <c r="P9" s="95"/>
      <c r="Q9" s="95"/>
      <c r="R9" s="93"/>
      <c r="S9" s="93"/>
      <c r="U9" s="67" t="s">
        <v>66</v>
      </c>
      <c r="X9" s="67" t="s">
        <v>67</v>
      </c>
    </row>
    <row r="10" spans="1:24" ht="20.100000000000001" customHeight="1">
      <c r="A10" s="93">
        <v>8</v>
      </c>
      <c r="B10" s="220"/>
      <c r="C10" s="78"/>
      <c r="D10" s="173"/>
      <c r="E10" s="141"/>
      <c r="F10" s="173"/>
      <c r="G10" s="132"/>
      <c r="H10" s="133"/>
      <c r="I10" s="209"/>
      <c r="J10" s="99" t="str">
        <f t="shared" si="0"/>
        <v/>
      </c>
      <c r="K10" s="99" t="str">
        <f t="shared" si="1"/>
        <v/>
      </c>
      <c r="L10" s="99" t="str">
        <f t="shared" si="2"/>
        <v/>
      </c>
      <c r="M10" s="93"/>
      <c r="N10" s="148"/>
      <c r="O10" s="147"/>
      <c r="P10" s="95"/>
      <c r="Q10" s="95"/>
      <c r="R10" s="93"/>
      <c r="S10" s="93"/>
      <c r="U10" s="67" t="s">
        <v>67</v>
      </c>
      <c r="X10" s="67" t="s">
        <v>68</v>
      </c>
    </row>
    <row r="11" spans="1:24" ht="20.100000000000001" customHeight="1">
      <c r="A11" s="93">
        <v>9</v>
      </c>
      <c r="B11" s="220"/>
      <c r="C11" s="141"/>
      <c r="D11" s="173"/>
      <c r="E11" s="141"/>
      <c r="F11" s="173"/>
      <c r="G11" s="132"/>
      <c r="H11" s="133"/>
      <c r="I11" s="208"/>
      <c r="J11" s="99" t="str">
        <f t="shared" si="0"/>
        <v/>
      </c>
      <c r="K11" s="99" t="str">
        <f t="shared" si="1"/>
        <v/>
      </c>
      <c r="L11" s="99" t="str">
        <f t="shared" si="2"/>
        <v/>
      </c>
      <c r="M11" s="93"/>
      <c r="N11" s="148"/>
      <c r="O11" s="147"/>
      <c r="P11" s="95"/>
      <c r="Q11" s="95"/>
      <c r="R11" s="93"/>
      <c r="S11" s="93"/>
      <c r="U11" s="67" t="s">
        <v>68</v>
      </c>
      <c r="X11" s="67" t="s">
        <v>69</v>
      </c>
    </row>
    <row r="12" spans="1:24" ht="20.100000000000001" customHeight="1">
      <c r="A12" s="93">
        <v>10</v>
      </c>
      <c r="B12" s="220"/>
      <c r="C12" s="78"/>
      <c r="D12" s="173"/>
      <c r="E12" s="141"/>
      <c r="F12" s="173"/>
      <c r="G12" s="132"/>
      <c r="H12" s="133"/>
      <c r="I12" s="208"/>
      <c r="J12" s="99" t="str">
        <f t="shared" si="0"/>
        <v/>
      </c>
      <c r="K12" s="99" t="str">
        <f t="shared" si="1"/>
        <v/>
      </c>
      <c r="L12" s="99" t="str">
        <f t="shared" si="2"/>
        <v/>
      </c>
      <c r="M12" s="93"/>
      <c r="N12" s="93"/>
      <c r="O12" s="96"/>
      <c r="P12" s="93"/>
      <c r="Q12" s="93"/>
      <c r="R12" s="93"/>
      <c r="S12" s="93"/>
      <c r="U12" s="67" t="s">
        <v>69</v>
      </c>
      <c r="X12" s="67" t="s">
        <v>70</v>
      </c>
    </row>
    <row r="13" spans="1:24" ht="20.100000000000001" customHeight="1">
      <c r="A13">
        <v>11</v>
      </c>
      <c r="B13" s="220"/>
      <c r="C13" s="141"/>
      <c r="D13" s="173"/>
      <c r="E13" s="78"/>
      <c r="F13" s="173"/>
      <c r="G13" s="132"/>
      <c r="H13" s="133"/>
      <c r="I13" s="208"/>
      <c r="J13" s="99" t="str">
        <f t="shared" si="0"/>
        <v/>
      </c>
      <c r="K13" s="99" t="str">
        <f t="shared" si="1"/>
        <v/>
      </c>
      <c r="L13" s="99" t="str">
        <f t="shared" si="2"/>
        <v/>
      </c>
      <c r="M13" s="93"/>
      <c r="N13" s="93"/>
      <c r="O13" s="96"/>
      <c r="P13" s="93"/>
      <c r="Q13" s="93"/>
      <c r="R13" s="93"/>
      <c r="S13" s="93"/>
      <c r="U13" s="67" t="s">
        <v>70</v>
      </c>
      <c r="X13" s="67" t="s">
        <v>71</v>
      </c>
    </row>
    <row r="14" spans="1:24" ht="20.100000000000001" customHeight="1">
      <c r="A14">
        <v>12</v>
      </c>
      <c r="B14" s="220"/>
      <c r="C14" s="78"/>
      <c r="D14" s="173"/>
      <c r="E14" s="141"/>
      <c r="F14" s="173"/>
      <c r="G14" s="132"/>
      <c r="H14" s="133"/>
      <c r="I14" s="208"/>
      <c r="J14" s="99" t="str">
        <f t="shared" si="0"/>
        <v/>
      </c>
      <c r="K14" s="99" t="str">
        <f t="shared" si="1"/>
        <v/>
      </c>
      <c r="L14" s="99" t="str">
        <f t="shared" si="2"/>
        <v/>
      </c>
      <c r="M14" s="93"/>
      <c r="N14" s="93"/>
      <c r="O14" s="96"/>
      <c r="P14" s="93"/>
      <c r="Q14" s="93"/>
      <c r="R14" s="93"/>
      <c r="S14" s="93"/>
      <c r="U14" s="67" t="s">
        <v>71</v>
      </c>
      <c r="X14" s="67" t="s">
        <v>72</v>
      </c>
    </row>
    <row r="15" spans="1:24" ht="20.100000000000001" customHeight="1">
      <c r="A15">
        <v>13</v>
      </c>
      <c r="B15" s="220"/>
      <c r="C15" s="78"/>
      <c r="D15" s="173"/>
      <c r="E15" s="141"/>
      <c r="F15" s="173"/>
      <c r="G15" s="132"/>
      <c r="H15" s="133"/>
      <c r="I15" s="208"/>
      <c r="J15" s="99" t="str">
        <f t="shared" si="0"/>
        <v/>
      </c>
      <c r="K15" s="99" t="str">
        <f t="shared" si="1"/>
        <v/>
      </c>
      <c r="L15" s="99" t="str">
        <f t="shared" si="2"/>
        <v/>
      </c>
      <c r="M15" s="93"/>
      <c r="N15" s="93"/>
      <c r="O15" s="96"/>
      <c r="P15" s="93"/>
      <c r="Q15" s="93"/>
      <c r="R15" s="93"/>
      <c r="S15" s="93"/>
      <c r="U15" s="67" t="s">
        <v>72</v>
      </c>
      <c r="X15" s="67" t="s">
        <v>73</v>
      </c>
    </row>
    <row r="16" spans="1:24" ht="20.100000000000001" customHeight="1">
      <c r="A16">
        <v>14</v>
      </c>
      <c r="B16" s="220"/>
      <c r="C16" s="78"/>
      <c r="D16" s="173"/>
      <c r="E16" s="141"/>
      <c r="F16" s="173"/>
      <c r="G16" s="132"/>
      <c r="H16" s="133"/>
      <c r="I16" s="208"/>
      <c r="J16" s="99" t="str">
        <f t="shared" si="0"/>
        <v/>
      </c>
      <c r="K16" s="99" t="str">
        <f t="shared" si="1"/>
        <v/>
      </c>
      <c r="L16" s="99" t="str">
        <f t="shared" si="2"/>
        <v/>
      </c>
      <c r="M16" s="93"/>
      <c r="N16" s="93"/>
      <c r="O16" s="96"/>
      <c r="P16" s="93"/>
      <c r="Q16" s="93"/>
      <c r="R16" s="93"/>
      <c r="S16" s="93"/>
      <c r="U16" s="67" t="s">
        <v>73</v>
      </c>
      <c r="X16" s="67" t="s">
        <v>74</v>
      </c>
    </row>
    <row r="17" spans="1:24" ht="20.100000000000001" customHeight="1">
      <c r="A17" s="93">
        <v>15</v>
      </c>
      <c r="B17" s="93"/>
      <c r="C17" s="78"/>
      <c r="D17" s="173"/>
      <c r="E17" s="78"/>
      <c r="F17" s="173"/>
      <c r="G17" s="132"/>
      <c r="H17" s="133"/>
      <c r="I17" s="209"/>
      <c r="J17" s="99" t="str">
        <f t="shared" si="0"/>
        <v/>
      </c>
      <c r="K17" s="99" t="str">
        <f t="shared" si="1"/>
        <v/>
      </c>
      <c r="L17" s="99" t="str">
        <f t="shared" si="2"/>
        <v/>
      </c>
      <c r="M17" s="93"/>
      <c r="N17" s="93"/>
      <c r="O17" s="96"/>
      <c r="P17" s="93"/>
      <c r="Q17" s="93"/>
      <c r="R17" s="93"/>
      <c r="S17" s="93"/>
      <c r="U17" s="67" t="s">
        <v>74</v>
      </c>
      <c r="X17" s="67" t="s">
        <v>75</v>
      </c>
    </row>
    <row r="18" spans="1:24" ht="20.100000000000001" customHeight="1">
      <c r="A18" s="93">
        <v>16</v>
      </c>
      <c r="B18" s="93"/>
      <c r="C18" s="78"/>
      <c r="D18" s="173"/>
      <c r="E18" s="78"/>
      <c r="F18" s="173"/>
      <c r="G18" s="132"/>
      <c r="H18" s="133"/>
      <c r="I18" s="209"/>
      <c r="J18" s="99" t="str">
        <f t="shared" si="0"/>
        <v/>
      </c>
      <c r="K18" s="99" t="str">
        <f t="shared" si="1"/>
        <v/>
      </c>
      <c r="L18" s="99" t="str">
        <f t="shared" si="2"/>
        <v/>
      </c>
      <c r="M18" s="93"/>
      <c r="N18" s="93"/>
      <c r="O18" s="96"/>
      <c r="P18" s="93"/>
      <c r="Q18" s="93"/>
      <c r="R18" s="93"/>
      <c r="S18" s="93"/>
      <c r="U18" s="67" t="s">
        <v>75</v>
      </c>
      <c r="X18" s="67" t="s">
        <v>76</v>
      </c>
    </row>
    <row r="19" spans="1:24" ht="20.100000000000001" customHeight="1">
      <c r="A19" s="93">
        <v>17</v>
      </c>
      <c r="B19" s="93"/>
      <c r="C19" s="78"/>
      <c r="D19" s="173"/>
      <c r="E19" s="78"/>
      <c r="F19" s="173"/>
      <c r="G19" s="132"/>
      <c r="H19" s="133"/>
      <c r="I19" s="209"/>
      <c r="J19" s="99" t="str">
        <f t="shared" si="0"/>
        <v/>
      </c>
      <c r="K19" s="99" t="str">
        <f t="shared" si="1"/>
        <v/>
      </c>
      <c r="L19" s="99" t="str">
        <f t="shared" si="2"/>
        <v/>
      </c>
      <c r="M19" s="93"/>
      <c r="N19" s="93"/>
      <c r="O19" s="96"/>
      <c r="P19" s="93"/>
      <c r="Q19" s="93"/>
      <c r="R19" s="93"/>
      <c r="S19" s="93"/>
      <c r="U19" s="67" t="s">
        <v>76</v>
      </c>
      <c r="X19" s="79"/>
    </row>
    <row r="20" spans="1:24" ht="20.100000000000001" customHeight="1">
      <c r="A20" s="93">
        <v>18</v>
      </c>
      <c r="B20" s="93"/>
      <c r="C20" s="78"/>
      <c r="D20" s="173"/>
      <c r="E20" s="78"/>
      <c r="F20" s="173"/>
      <c r="G20" s="132"/>
      <c r="H20" s="133"/>
      <c r="I20" s="209"/>
      <c r="J20" s="99" t="str">
        <f t="shared" si="0"/>
        <v/>
      </c>
      <c r="K20" s="99" t="str">
        <f t="shared" si="1"/>
        <v/>
      </c>
      <c r="L20" s="99" t="str">
        <f t="shared" si="2"/>
        <v/>
      </c>
      <c r="M20" s="93"/>
      <c r="N20" s="93"/>
      <c r="O20" s="96"/>
      <c r="P20" s="93"/>
      <c r="Q20" s="93"/>
      <c r="R20" s="93"/>
      <c r="S20" s="93"/>
      <c r="T20" s="93"/>
      <c r="U20" s="79"/>
      <c r="X20" s="79"/>
    </row>
    <row r="21" spans="1:24" ht="20.100000000000001" customHeight="1">
      <c r="A21" s="93">
        <v>19</v>
      </c>
      <c r="B21" s="93"/>
      <c r="C21" s="78"/>
      <c r="D21" s="173"/>
      <c r="E21" s="78"/>
      <c r="F21" s="173"/>
      <c r="G21" s="132"/>
      <c r="H21" s="133"/>
      <c r="I21" s="209"/>
      <c r="J21" s="99" t="str">
        <f t="shared" si="0"/>
        <v/>
      </c>
      <c r="K21" s="99" t="str">
        <f t="shared" si="1"/>
        <v/>
      </c>
      <c r="L21" s="99" t="str">
        <f t="shared" si="2"/>
        <v/>
      </c>
      <c r="M21" s="93"/>
      <c r="N21" s="93"/>
      <c r="O21" s="96"/>
      <c r="P21" s="93"/>
      <c r="Q21" s="93"/>
      <c r="R21" s="93"/>
      <c r="S21" s="93"/>
      <c r="T21" s="93"/>
      <c r="U21" s="79"/>
      <c r="X21" s="79"/>
    </row>
    <row r="22" spans="1:24" ht="20.100000000000001" customHeight="1">
      <c r="A22" s="93">
        <v>20</v>
      </c>
      <c r="B22" s="93"/>
      <c r="C22" s="78"/>
      <c r="D22" s="173"/>
      <c r="E22" s="78"/>
      <c r="F22" s="173"/>
      <c r="G22" s="132"/>
      <c r="H22" s="133"/>
      <c r="I22" s="209"/>
      <c r="J22" s="99" t="str">
        <f t="shared" si="0"/>
        <v/>
      </c>
      <c r="K22" s="99" t="str">
        <f t="shared" ref="K22:K33" si="3">IF($F22="","",VLOOKUP($F22,$N$3:$Q$12,3))</f>
        <v/>
      </c>
      <c r="L22" s="99" t="str">
        <f t="shared" si="2"/>
        <v/>
      </c>
      <c r="M22" s="93"/>
      <c r="N22" s="93"/>
      <c r="O22" s="96"/>
      <c r="P22" s="93"/>
      <c r="Q22" s="93"/>
      <c r="R22" s="93"/>
      <c r="S22" s="93"/>
      <c r="T22" s="93"/>
      <c r="U22" s="79"/>
    </row>
    <row r="23" spans="1:24" hidden="1">
      <c r="A23" s="93">
        <v>21</v>
      </c>
      <c r="B23" s="93"/>
      <c r="C23" s="78"/>
      <c r="D23" s="173"/>
      <c r="E23" s="78"/>
      <c r="F23" s="173"/>
      <c r="G23" s="132"/>
      <c r="H23" s="133"/>
      <c r="I23" s="209"/>
      <c r="J23" s="99" t="str">
        <f t="shared" ref="J23:J33" si="4">IF($F23="","",IF(D23="Z","",VLOOKUP($F23,$N$3:$Q$12,2)))</f>
        <v/>
      </c>
      <c r="K23" s="99" t="str">
        <f t="shared" si="3"/>
        <v/>
      </c>
      <c r="L23" s="99" t="str">
        <f t="shared" ref="L23:L33" si="5">IF($F23="","",VLOOKUP($F23,$N$3:$Q$12,4))</f>
        <v/>
      </c>
      <c r="M23" s="93"/>
      <c r="N23" s="93"/>
      <c r="O23" s="96"/>
      <c r="P23" s="93"/>
      <c r="Q23" s="93"/>
      <c r="R23" s="93"/>
      <c r="S23" s="93"/>
      <c r="T23" s="93"/>
      <c r="U23" s="93"/>
    </row>
    <row r="24" spans="1:24" hidden="1">
      <c r="A24" s="93">
        <v>22</v>
      </c>
      <c r="B24" s="93"/>
      <c r="C24" s="78"/>
      <c r="D24" s="173"/>
      <c r="E24" s="78"/>
      <c r="F24" s="173"/>
      <c r="G24" s="132"/>
      <c r="H24" s="133"/>
      <c r="I24" s="209"/>
      <c r="J24" s="99" t="str">
        <f t="shared" si="4"/>
        <v/>
      </c>
      <c r="K24" s="99" t="str">
        <f t="shared" si="3"/>
        <v/>
      </c>
      <c r="L24" s="99" t="str">
        <f t="shared" si="5"/>
        <v/>
      </c>
      <c r="M24" s="93"/>
      <c r="N24" s="93"/>
      <c r="O24" s="96"/>
      <c r="P24" s="93"/>
      <c r="Q24" s="93"/>
      <c r="R24" s="93"/>
      <c r="S24" s="93"/>
      <c r="T24" s="93"/>
      <c r="U24" s="93"/>
    </row>
    <row r="25" spans="1:24" hidden="1">
      <c r="A25" s="93">
        <v>23</v>
      </c>
      <c r="B25" s="93"/>
      <c r="C25" s="78"/>
      <c r="D25" s="173"/>
      <c r="E25" s="78"/>
      <c r="F25" s="173"/>
      <c r="G25" s="132"/>
      <c r="H25" s="133"/>
      <c r="I25" s="209"/>
      <c r="J25" s="99" t="str">
        <f t="shared" si="4"/>
        <v/>
      </c>
      <c r="K25" s="99" t="str">
        <f t="shared" si="3"/>
        <v/>
      </c>
      <c r="L25" s="99" t="str">
        <f t="shared" si="5"/>
        <v/>
      </c>
      <c r="M25" s="93"/>
      <c r="N25" s="93"/>
      <c r="O25" s="96"/>
      <c r="P25" s="93"/>
      <c r="Q25" s="93"/>
      <c r="R25" s="93"/>
      <c r="S25" s="93"/>
      <c r="T25" s="93"/>
      <c r="U25" s="93"/>
    </row>
    <row r="26" spans="1:24" hidden="1">
      <c r="A26" s="93">
        <v>24</v>
      </c>
      <c r="B26" s="93"/>
      <c r="C26" s="78"/>
      <c r="D26" s="173"/>
      <c r="E26" s="78"/>
      <c r="F26" s="173"/>
      <c r="G26" s="132"/>
      <c r="H26" s="133"/>
      <c r="I26" s="209"/>
      <c r="J26" s="99" t="str">
        <f t="shared" si="4"/>
        <v/>
      </c>
      <c r="K26" s="99" t="str">
        <f t="shared" si="3"/>
        <v/>
      </c>
      <c r="L26" s="99" t="str">
        <f t="shared" si="5"/>
        <v/>
      </c>
      <c r="M26" s="93"/>
      <c r="N26" s="93"/>
      <c r="O26" s="96"/>
      <c r="P26" s="93"/>
      <c r="Q26" s="93"/>
      <c r="R26" s="93"/>
      <c r="S26" s="93"/>
      <c r="T26" s="93"/>
      <c r="U26" s="93"/>
    </row>
    <row r="27" spans="1:24" hidden="1">
      <c r="A27" s="93">
        <v>25</v>
      </c>
      <c r="B27" s="93"/>
      <c r="C27" s="78"/>
      <c r="D27" s="173"/>
      <c r="E27" s="78"/>
      <c r="F27" s="173"/>
      <c r="G27" s="132"/>
      <c r="H27" s="133"/>
      <c r="I27" s="209"/>
      <c r="J27" s="99" t="str">
        <f t="shared" si="4"/>
        <v/>
      </c>
      <c r="K27" s="99" t="str">
        <f t="shared" si="3"/>
        <v/>
      </c>
      <c r="L27" s="99" t="str">
        <f t="shared" si="5"/>
        <v/>
      </c>
      <c r="M27" s="93"/>
      <c r="N27" s="93"/>
      <c r="O27" s="96"/>
      <c r="P27" s="93"/>
      <c r="Q27" s="93"/>
      <c r="R27" s="93"/>
      <c r="S27" s="93"/>
      <c r="T27" s="93"/>
      <c r="U27" s="93"/>
    </row>
    <row r="28" spans="1:24" hidden="1">
      <c r="A28" s="93">
        <v>26</v>
      </c>
      <c r="B28" s="93"/>
      <c r="C28" s="78"/>
      <c r="D28" s="173"/>
      <c r="E28" s="78"/>
      <c r="F28" s="173"/>
      <c r="G28" s="132"/>
      <c r="H28" s="133"/>
      <c r="I28" s="209"/>
      <c r="J28" s="99" t="str">
        <f t="shared" si="4"/>
        <v/>
      </c>
      <c r="K28" s="99" t="str">
        <f t="shared" si="3"/>
        <v/>
      </c>
      <c r="L28" s="99" t="str">
        <f t="shared" si="5"/>
        <v/>
      </c>
      <c r="M28" s="93"/>
      <c r="N28" s="93"/>
      <c r="O28" s="96"/>
      <c r="P28" s="93"/>
      <c r="Q28" s="93"/>
      <c r="R28" s="93"/>
      <c r="S28" s="93"/>
      <c r="T28" s="93"/>
      <c r="U28" s="93"/>
    </row>
    <row r="29" spans="1:24" hidden="1">
      <c r="A29" s="93">
        <v>27</v>
      </c>
      <c r="B29" s="93"/>
      <c r="C29" s="78"/>
      <c r="D29" s="173"/>
      <c r="E29" s="78"/>
      <c r="F29" s="173"/>
      <c r="G29" s="132"/>
      <c r="H29" s="133"/>
      <c r="I29" s="209"/>
      <c r="J29" s="99" t="str">
        <f t="shared" si="4"/>
        <v/>
      </c>
      <c r="K29" s="99" t="str">
        <f t="shared" si="3"/>
        <v/>
      </c>
      <c r="L29" s="99" t="str">
        <f t="shared" si="5"/>
        <v/>
      </c>
      <c r="M29" s="93"/>
      <c r="N29" s="93"/>
      <c r="O29" s="96"/>
      <c r="P29" s="93"/>
      <c r="Q29" s="93"/>
      <c r="R29" s="93"/>
      <c r="S29" s="93"/>
      <c r="T29" s="93"/>
      <c r="U29" s="93"/>
    </row>
    <row r="30" spans="1:24" hidden="1">
      <c r="A30" s="93">
        <v>28</v>
      </c>
      <c r="B30" s="93"/>
      <c r="C30" s="78"/>
      <c r="D30" s="173"/>
      <c r="E30" s="78"/>
      <c r="F30" s="173"/>
      <c r="G30" s="132"/>
      <c r="H30" s="133"/>
      <c r="I30" s="209"/>
      <c r="J30" s="99" t="str">
        <f t="shared" si="4"/>
        <v/>
      </c>
      <c r="K30" s="99" t="str">
        <f t="shared" si="3"/>
        <v/>
      </c>
      <c r="L30" s="99" t="str">
        <f t="shared" si="5"/>
        <v/>
      </c>
      <c r="M30" s="93"/>
      <c r="N30" s="93"/>
      <c r="O30" s="96"/>
      <c r="P30" s="93"/>
      <c r="Q30" s="93"/>
      <c r="R30" s="93"/>
      <c r="S30" s="93"/>
      <c r="T30" s="93"/>
      <c r="U30" s="93"/>
    </row>
    <row r="31" spans="1:24" hidden="1">
      <c r="A31" s="93">
        <v>29</v>
      </c>
      <c r="B31" s="93"/>
      <c r="C31" s="78"/>
      <c r="D31" s="173"/>
      <c r="E31" s="78"/>
      <c r="F31" s="173"/>
      <c r="G31" s="132"/>
      <c r="H31" s="133"/>
      <c r="I31" s="209"/>
      <c r="J31" s="99" t="str">
        <f t="shared" si="4"/>
        <v/>
      </c>
      <c r="K31" s="99" t="str">
        <f t="shared" si="3"/>
        <v/>
      </c>
      <c r="L31" s="99" t="str">
        <f t="shared" si="5"/>
        <v/>
      </c>
      <c r="M31" s="93"/>
      <c r="N31" s="93"/>
      <c r="O31" s="96"/>
      <c r="P31" s="93"/>
      <c r="Q31" s="93"/>
      <c r="R31" s="93"/>
      <c r="S31" s="93"/>
      <c r="T31" s="93"/>
      <c r="U31" s="93"/>
    </row>
    <row r="32" spans="1:24" hidden="1">
      <c r="A32" s="93">
        <v>30</v>
      </c>
      <c r="B32" s="93"/>
      <c r="C32" s="78"/>
      <c r="D32" s="173"/>
      <c r="E32" s="78"/>
      <c r="F32" s="173"/>
      <c r="G32" s="132"/>
      <c r="H32" s="133"/>
      <c r="I32" s="209"/>
      <c r="J32" s="99" t="str">
        <f t="shared" si="4"/>
        <v/>
      </c>
      <c r="K32" s="99" t="str">
        <f t="shared" si="3"/>
        <v/>
      </c>
      <c r="L32" s="99" t="str">
        <f t="shared" si="5"/>
        <v/>
      </c>
      <c r="M32" s="93"/>
      <c r="N32" s="93"/>
      <c r="O32" s="96"/>
      <c r="P32" s="93"/>
      <c r="Q32" s="93"/>
      <c r="R32" s="93"/>
      <c r="S32" s="93"/>
      <c r="T32" s="93"/>
      <c r="U32" s="93"/>
    </row>
    <row r="33" spans="1:21" hidden="1">
      <c r="A33" s="93">
        <v>31</v>
      </c>
      <c r="B33" s="93"/>
      <c r="C33" s="78"/>
      <c r="D33" s="173"/>
      <c r="E33" s="78"/>
      <c r="F33" s="173"/>
      <c r="G33" s="132"/>
      <c r="H33" s="133"/>
      <c r="I33" s="209"/>
      <c r="J33" s="99" t="str">
        <f t="shared" si="4"/>
        <v/>
      </c>
      <c r="K33" s="99" t="str">
        <f t="shared" si="3"/>
        <v/>
      </c>
      <c r="L33" s="99" t="str">
        <f t="shared" si="5"/>
        <v/>
      </c>
      <c r="M33" s="93"/>
      <c r="N33" s="93"/>
      <c r="O33" s="96"/>
      <c r="P33" s="93"/>
      <c r="Q33" s="93"/>
      <c r="R33" s="93"/>
      <c r="S33" s="93"/>
      <c r="T33" s="93"/>
      <c r="U33" s="93"/>
    </row>
    <row r="34" spans="1:21">
      <c r="A34" s="93"/>
      <c r="B34" s="93"/>
      <c r="C34" s="93"/>
      <c r="D34" s="93"/>
      <c r="E34" s="93"/>
      <c r="F34" s="93"/>
      <c r="G34" s="93"/>
      <c r="H34" s="93"/>
      <c r="I34" s="210"/>
      <c r="J34" s="96"/>
      <c r="K34" s="93"/>
      <c r="L34" s="93"/>
      <c r="M34" s="93"/>
      <c r="N34" s="93"/>
      <c r="O34" s="96"/>
      <c r="P34" s="93"/>
      <c r="Q34" s="93"/>
      <c r="R34" s="93"/>
      <c r="S34" s="93"/>
      <c r="T34" s="93"/>
      <c r="U34" s="93"/>
    </row>
    <row r="35" spans="1:21">
      <c r="A35" s="93"/>
      <c r="B35" s="563" t="s">
        <v>77</v>
      </c>
      <c r="C35" s="93"/>
      <c r="D35" s="93"/>
      <c r="E35" s="93"/>
      <c r="F35" s="93"/>
      <c r="G35" s="93"/>
      <c r="H35" s="93"/>
      <c r="I35" s="210"/>
      <c r="J35" s="93"/>
      <c r="K35" s="93"/>
      <c r="L35" s="93"/>
      <c r="M35" s="93"/>
      <c r="N35" s="93"/>
      <c r="O35" s="96"/>
      <c r="P35" s="93"/>
      <c r="Q35" s="93"/>
      <c r="R35" s="93"/>
      <c r="S35" s="93"/>
      <c r="T35" s="93"/>
      <c r="U35" s="93"/>
    </row>
    <row r="36" spans="1:21">
      <c r="A36" s="93"/>
      <c r="B36" s="563" t="s">
        <v>78</v>
      </c>
      <c r="J36" s="93"/>
      <c r="K36" s="93"/>
      <c r="L36" s="93"/>
      <c r="M36" s="93"/>
      <c r="N36" s="93"/>
      <c r="O36" s="96"/>
      <c r="P36" s="93"/>
      <c r="Q36" s="93"/>
      <c r="R36" s="93"/>
      <c r="S36" s="93"/>
      <c r="T36" s="93"/>
      <c r="U36" s="93"/>
    </row>
    <row r="37" spans="1:21">
      <c r="A37" s="93"/>
      <c r="B37" s="78" t="s">
        <v>79</v>
      </c>
      <c r="C37" s="93"/>
      <c r="D37" s="93"/>
      <c r="E37" s="93"/>
      <c r="F37" s="93"/>
      <c r="G37" s="93"/>
      <c r="H37" s="93"/>
      <c r="I37" s="210"/>
      <c r="J37" s="93"/>
      <c r="K37" s="93"/>
      <c r="L37" s="93"/>
      <c r="M37" s="93"/>
      <c r="N37" s="93"/>
      <c r="O37" s="96"/>
      <c r="P37" s="93"/>
      <c r="Q37" s="93"/>
      <c r="R37" s="93"/>
      <c r="S37" s="93"/>
      <c r="T37" s="93"/>
      <c r="U37" s="93"/>
    </row>
    <row r="38" spans="1:21">
      <c r="A38" s="93"/>
      <c r="B38" s="563" t="s">
        <v>80</v>
      </c>
      <c r="C38" s="93"/>
      <c r="D38" s="93"/>
      <c r="E38" s="93"/>
      <c r="F38" s="93"/>
      <c r="G38" s="93"/>
      <c r="H38" s="93"/>
      <c r="I38" s="210"/>
      <c r="J38" s="77"/>
      <c r="K38" s="77"/>
      <c r="L38" s="77"/>
      <c r="M38" s="77"/>
      <c r="N38" s="93"/>
      <c r="O38" s="96"/>
      <c r="P38" s="93"/>
      <c r="Q38" s="93"/>
      <c r="R38" s="93"/>
      <c r="S38" s="93"/>
      <c r="T38" s="93"/>
      <c r="U38" s="93"/>
    </row>
    <row r="39" spans="1:21">
      <c r="A39" s="93"/>
      <c r="B39" s="570" t="s">
        <v>81</v>
      </c>
      <c r="C39" s="570"/>
      <c r="D39" s="570"/>
      <c r="E39" s="570"/>
      <c r="F39" s="570"/>
      <c r="G39" s="570"/>
      <c r="H39" s="570"/>
      <c r="I39" s="570"/>
      <c r="J39" s="93"/>
      <c r="K39" s="93"/>
      <c r="L39" s="93"/>
      <c r="M39" s="93"/>
      <c r="N39" s="93"/>
      <c r="O39" s="96"/>
      <c r="P39" s="93"/>
      <c r="Q39" s="93"/>
      <c r="R39" s="93"/>
      <c r="S39" s="93"/>
      <c r="T39" s="93"/>
      <c r="U39" s="93"/>
    </row>
    <row r="40" spans="1:21">
      <c r="B40" s="77" t="s">
        <v>82</v>
      </c>
      <c r="C40" s="93"/>
      <c r="E40" s="93"/>
      <c r="F40" s="93"/>
      <c r="G40" s="93"/>
      <c r="H40" s="93"/>
      <c r="I40" s="210"/>
      <c r="N40" s="93"/>
      <c r="O40" s="96"/>
      <c r="P40" s="93"/>
    </row>
    <row r="41" spans="1:21">
      <c r="B41" s="77" t="s">
        <v>83</v>
      </c>
      <c r="N41" s="77"/>
      <c r="O41" s="98"/>
      <c r="P41" s="77"/>
    </row>
    <row r="42" spans="1:21">
      <c r="N42" s="93"/>
      <c r="O42" s="96"/>
      <c r="P42" s="93"/>
    </row>
  </sheetData>
  <mergeCells count="1">
    <mergeCell ref="B39:I39"/>
  </mergeCells>
  <phoneticPr fontId="2"/>
  <dataValidations count="4">
    <dataValidation type="list" allowBlank="1" showInputMessage="1" showErrorMessage="1" sqref="D3:D33">
      <formula1>分類</formula1>
    </dataValidation>
    <dataValidation type="list" allowBlank="1" showInputMessage="1" showErrorMessage="1" sqref="F14:F33">
      <formula1>号数</formula1>
    </dataValidation>
    <dataValidation type="list" allowBlank="1" showInputMessage="1" showErrorMessage="1" sqref="C1">
      <formula1>$W$2:$W$3</formula1>
    </dataValidation>
    <dataValidation type="list" allowBlank="1" showInputMessage="1" showErrorMessage="1" sqref="F3:F13">
      <formula1>格付</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25"/>
  <cols>
    <col min="1" max="2" width="8.625" style="86" customWidth="1"/>
    <col min="3" max="3" width="13.375" style="86" customWidth="1"/>
    <col min="4" max="5" width="6.625" style="86" customWidth="1"/>
    <col min="6" max="7" width="7.625" style="86" customWidth="1"/>
    <col min="8" max="8" width="13.125" style="86" customWidth="1"/>
    <col min="9" max="9" width="12.625" style="86" customWidth="1"/>
    <col min="10" max="262" width="9" style="86"/>
    <col min="263" max="263" width="8.375" style="86" customWidth="1"/>
    <col min="264" max="264" width="16" style="86" customWidth="1"/>
    <col min="265" max="518" width="9" style="86"/>
    <col min="519" max="519" width="8.375" style="86" customWidth="1"/>
    <col min="520" max="520" width="16" style="86" customWidth="1"/>
    <col min="521" max="774" width="9" style="86"/>
    <col min="775" max="775" width="8.375" style="86" customWidth="1"/>
    <col min="776" max="776" width="16" style="86" customWidth="1"/>
    <col min="777" max="1030" width="9" style="86"/>
    <col min="1031" max="1031" width="8.375" style="86" customWidth="1"/>
    <col min="1032" max="1032" width="16" style="86" customWidth="1"/>
    <col min="1033" max="1286" width="9" style="86"/>
    <col min="1287" max="1287" width="8.375" style="86" customWidth="1"/>
    <col min="1288" max="1288" width="16" style="86" customWidth="1"/>
    <col min="1289" max="1542" width="9" style="86"/>
    <col min="1543" max="1543" width="8.375" style="86" customWidth="1"/>
    <col min="1544" max="1544" width="16" style="86" customWidth="1"/>
    <col min="1545" max="1798" width="9" style="86"/>
    <col min="1799" max="1799" width="8.375" style="86" customWidth="1"/>
    <col min="1800" max="1800" width="16" style="86" customWidth="1"/>
    <col min="1801" max="2054" width="9" style="86"/>
    <col min="2055" max="2055" width="8.375" style="86" customWidth="1"/>
    <col min="2056" max="2056" width="16" style="86" customWidth="1"/>
    <col min="2057" max="2310" width="9" style="86"/>
    <col min="2311" max="2311" width="8.375" style="86" customWidth="1"/>
    <col min="2312" max="2312" width="16" style="86" customWidth="1"/>
    <col min="2313" max="2566" width="9" style="86"/>
    <col min="2567" max="2567" width="8.375" style="86" customWidth="1"/>
    <col min="2568" max="2568" width="16" style="86" customWidth="1"/>
    <col min="2569" max="2822" width="9" style="86"/>
    <col min="2823" max="2823" width="8.375" style="86" customWidth="1"/>
    <col min="2824" max="2824" width="16" style="86" customWidth="1"/>
    <col min="2825" max="3078" width="9" style="86"/>
    <col min="3079" max="3079" width="8.375" style="86" customWidth="1"/>
    <col min="3080" max="3080" width="16" style="86" customWidth="1"/>
    <col min="3081" max="3334" width="9" style="86"/>
    <col min="3335" max="3335" width="8.375" style="86" customWidth="1"/>
    <col min="3336" max="3336" width="16" style="86" customWidth="1"/>
    <col min="3337" max="3590" width="9" style="86"/>
    <col min="3591" max="3591" width="8.375" style="86" customWidth="1"/>
    <col min="3592" max="3592" width="16" style="86" customWidth="1"/>
    <col min="3593" max="3846" width="9" style="86"/>
    <col min="3847" max="3847" width="8.375" style="86" customWidth="1"/>
    <col min="3848" max="3848" width="16" style="86" customWidth="1"/>
    <col min="3849" max="4102" width="9" style="86"/>
    <col min="4103" max="4103" width="8.375" style="86" customWidth="1"/>
    <col min="4104" max="4104" width="16" style="86" customWidth="1"/>
    <col min="4105" max="4358" width="9" style="86"/>
    <col min="4359" max="4359" width="8.375" style="86" customWidth="1"/>
    <col min="4360" max="4360" width="16" style="86" customWidth="1"/>
    <col min="4361" max="4614" width="9" style="86"/>
    <col min="4615" max="4615" width="8.375" style="86" customWidth="1"/>
    <col min="4616" max="4616" width="16" style="86" customWidth="1"/>
    <col min="4617" max="4870" width="9" style="86"/>
    <col min="4871" max="4871" width="8.375" style="86" customWidth="1"/>
    <col min="4872" max="4872" width="16" style="86" customWidth="1"/>
    <col min="4873" max="5126" width="9" style="86"/>
    <col min="5127" max="5127" width="8.375" style="86" customWidth="1"/>
    <col min="5128" max="5128" width="16" style="86" customWidth="1"/>
    <col min="5129" max="5382" width="9" style="86"/>
    <col min="5383" max="5383" width="8.375" style="86" customWidth="1"/>
    <col min="5384" max="5384" width="16" style="86" customWidth="1"/>
    <col min="5385" max="5638" width="9" style="86"/>
    <col min="5639" max="5639" width="8.375" style="86" customWidth="1"/>
    <col min="5640" max="5640" width="16" style="86" customWidth="1"/>
    <col min="5641" max="5894" width="9" style="86"/>
    <col min="5895" max="5895" width="8.375" style="86" customWidth="1"/>
    <col min="5896" max="5896" width="16" style="86" customWidth="1"/>
    <col min="5897" max="6150" width="9" style="86"/>
    <col min="6151" max="6151" width="8.375" style="86" customWidth="1"/>
    <col min="6152" max="6152" width="16" style="86" customWidth="1"/>
    <col min="6153" max="6406" width="9" style="86"/>
    <col min="6407" max="6407" width="8.375" style="86" customWidth="1"/>
    <col min="6408" max="6408" width="16" style="86" customWidth="1"/>
    <col min="6409" max="6662" width="9" style="86"/>
    <col min="6663" max="6663" width="8.375" style="86" customWidth="1"/>
    <col min="6664" max="6664" width="16" style="86" customWidth="1"/>
    <col min="6665" max="6918" width="9" style="86"/>
    <col min="6919" max="6919" width="8.375" style="86" customWidth="1"/>
    <col min="6920" max="6920" width="16" style="86" customWidth="1"/>
    <col min="6921" max="7174" width="9" style="86"/>
    <col min="7175" max="7175" width="8.375" style="86" customWidth="1"/>
    <col min="7176" max="7176" width="16" style="86" customWidth="1"/>
    <col min="7177" max="7430" width="9" style="86"/>
    <col min="7431" max="7431" width="8.375" style="86" customWidth="1"/>
    <col min="7432" max="7432" width="16" style="86" customWidth="1"/>
    <col min="7433" max="7686" width="9" style="86"/>
    <col min="7687" max="7687" width="8.375" style="86" customWidth="1"/>
    <col min="7688" max="7688" width="16" style="86" customWidth="1"/>
    <col min="7689" max="7942" width="9" style="86"/>
    <col min="7943" max="7943" width="8.375" style="86" customWidth="1"/>
    <col min="7944" max="7944" width="16" style="86" customWidth="1"/>
    <col min="7945" max="8198" width="9" style="86"/>
    <col min="8199" max="8199" width="8.375" style="86" customWidth="1"/>
    <col min="8200" max="8200" width="16" style="86" customWidth="1"/>
    <col min="8201" max="8454" width="9" style="86"/>
    <col min="8455" max="8455" width="8.375" style="86" customWidth="1"/>
    <col min="8456" max="8456" width="16" style="86" customWidth="1"/>
    <col min="8457" max="8710" width="9" style="86"/>
    <col min="8711" max="8711" width="8.375" style="86" customWidth="1"/>
    <col min="8712" max="8712" width="16" style="86" customWidth="1"/>
    <col min="8713" max="8966" width="9" style="86"/>
    <col min="8967" max="8967" width="8.375" style="86" customWidth="1"/>
    <col min="8968" max="8968" width="16" style="86" customWidth="1"/>
    <col min="8969" max="9222" width="9" style="86"/>
    <col min="9223" max="9223" width="8.375" style="86" customWidth="1"/>
    <col min="9224" max="9224" width="16" style="86" customWidth="1"/>
    <col min="9225" max="9478" width="9" style="86"/>
    <col min="9479" max="9479" width="8.375" style="86" customWidth="1"/>
    <col min="9480" max="9480" width="16" style="86" customWidth="1"/>
    <col min="9481" max="9734" width="9" style="86"/>
    <col min="9735" max="9735" width="8.375" style="86" customWidth="1"/>
    <col min="9736" max="9736" width="16" style="86" customWidth="1"/>
    <col min="9737" max="9990" width="9" style="86"/>
    <col min="9991" max="9991" width="8.375" style="86" customWidth="1"/>
    <col min="9992" max="9992" width="16" style="86" customWidth="1"/>
    <col min="9993" max="10246" width="9" style="86"/>
    <col min="10247" max="10247" width="8.375" style="86" customWidth="1"/>
    <col min="10248" max="10248" width="16" style="86" customWidth="1"/>
    <col min="10249" max="10502" width="9" style="86"/>
    <col min="10503" max="10503" width="8.375" style="86" customWidth="1"/>
    <col min="10504" max="10504" width="16" style="86" customWidth="1"/>
    <col min="10505" max="10758" width="9" style="86"/>
    <col min="10759" max="10759" width="8.375" style="86" customWidth="1"/>
    <col min="10760" max="10760" width="16" style="86" customWidth="1"/>
    <col min="10761" max="11014" width="9" style="86"/>
    <col min="11015" max="11015" width="8.375" style="86" customWidth="1"/>
    <col min="11016" max="11016" width="16" style="86" customWidth="1"/>
    <col min="11017" max="11270" width="9" style="86"/>
    <col min="11271" max="11271" width="8.375" style="86" customWidth="1"/>
    <col min="11272" max="11272" width="16" style="86" customWidth="1"/>
    <col min="11273" max="11526" width="9" style="86"/>
    <col min="11527" max="11527" width="8.375" style="86" customWidth="1"/>
    <col min="11528" max="11528" width="16" style="86" customWidth="1"/>
    <col min="11529" max="11782" width="9" style="86"/>
    <col min="11783" max="11783" width="8.375" style="86" customWidth="1"/>
    <col min="11784" max="11784" width="16" style="86" customWidth="1"/>
    <col min="11785" max="12038" width="9" style="86"/>
    <col min="12039" max="12039" width="8.375" style="86" customWidth="1"/>
    <col min="12040" max="12040" width="16" style="86" customWidth="1"/>
    <col min="12041" max="12294" width="9" style="86"/>
    <col min="12295" max="12295" width="8.375" style="86" customWidth="1"/>
    <col min="12296" max="12296" width="16" style="86" customWidth="1"/>
    <col min="12297" max="12550" width="9" style="86"/>
    <col min="12551" max="12551" width="8.375" style="86" customWidth="1"/>
    <col min="12552" max="12552" width="16" style="86" customWidth="1"/>
    <col min="12553" max="12806" width="9" style="86"/>
    <col min="12807" max="12807" width="8.375" style="86" customWidth="1"/>
    <col min="12808" max="12808" width="16" style="86" customWidth="1"/>
    <col min="12809" max="13062" width="9" style="86"/>
    <col min="13063" max="13063" width="8.375" style="86" customWidth="1"/>
    <col min="13064" max="13064" width="16" style="86" customWidth="1"/>
    <col min="13065" max="13318" width="9" style="86"/>
    <col min="13319" max="13319" width="8.375" style="86" customWidth="1"/>
    <col min="13320" max="13320" width="16" style="86" customWidth="1"/>
    <col min="13321" max="13574" width="9" style="86"/>
    <col min="13575" max="13575" width="8.375" style="86" customWidth="1"/>
    <col min="13576" max="13576" width="16" style="86" customWidth="1"/>
    <col min="13577" max="13830" width="9" style="86"/>
    <col min="13831" max="13831" width="8.375" style="86" customWidth="1"/>
    <col min="13832" max="13832" width="16" style="86" customWidth="1"/>
    <col min="13833" max="14086" width="9" style="86"/>
    <col min="14087" max="14087" width="8.375" style="86" customWidth="1"/>
    <col min="14088" max="14088" width="16" style="86" customWidth="1"/>
    <col min="14089" max="14342" width="9" style="86"/>
    <col min="14343" max="14343" width="8.375" style="86" customWidth="1"/>
    <col min="14344" max="14344" width="16" style="86" customWidth="1"/>
    <col min="14345" max="14598" width="9" style="86"/>
    <col min="14599" max="14599" width="8.375" style="86" customWidth="1"/>
    <col min="14600" max="14600" width="16" style="86" customWidth="1"/>
    <col min="14601" max="14854" width="9" style="86"/>
    <col min="14855" max="14855" width="8.375" style="86" customWidth="1"/>
    <col min="14856" max="14856" width="16" style="86" customWidth="1"/>
    <col min="14857" max="15110" width="9" style="86"/>
    <col min="15111" max="15111" width="8.375" style="86" customWidth="1"/>
    <col min="15112" max="15112" width="16" style="86" customWidth="1"/>
    <col min="15113" max="15366" width="9" style="86"/>
    <col min="15367" max="15367" width="8.375" style="86" customWidth="1"/>
    <col min="15368" max="15368" width="16" style="86" customWidth="1"/>
    <col min="15369" max="15622" width="9" style="86"/>
    <col min="15623" max="15623" width="8.375" style="86" customWidth="1"/>
    <col min="15624" max="15624" width="16" style="86" customWidth="1"/>
    <col min="15625" max="15878" width="9" style="86"/>
    <col min="15879" max="15879" width="8.375" style="86" customWidth="1"/>
    <col min="15880" max="15880" width="16" style="86" customWidth="1"/>
    <col min="15881" max="16134" width="9" style="86"/>
    <col min="16135" max="16135" width="8.375" style="86" customWidth="1"/>
    <col min="16136" max="16136" width="16" style="86" customWidth="1"/>
    <col min="16137" max="16384" width="9" style="86"/>
  </cols>
  <sheetData>
    <row r="1" spans="1:9" ht="20.100000000000001" customHeight="1">
      <c r="A1" s="184"/>
      <c r="B1" s="125"/>
      <c r="C1" s="125"/>
      <c r="D1" s="125"/>
      <c r="E1" s="125"/>
      <c r="F1" s="125"/>
      <c r="G1" s="125"/>
      <c r="H1" s="184"/>
      <c r="I1" s="125"/>
    </row>
    <row r="2" spans="1:9" s="87" customFormat="1" ht="20.100000000000001" customHeight="1">
      <c r="A2" s="177"/>
      <c r="B2" s="177"/>
      <c r="C2" s="177"/>
      <c r="D2" s="177"/>
      <c r="E2" s="177"/>
      <c r="F2" s="177"/>
      <c r="G2" s="177"/>
      <c r="H2" s="177"/>
      <c r="I2" s="177"/>
    </row>
    <row r="3" spans="1:9" s="87" customFormat="1" ht="20.100000000000001" customHeight="1">
      <c r="A3" s="177"/>
      <c r="B3" s="177"/>
      <c r="C3" s="177"/>
      <c r="D3" s="177"/>
      <c r="E3" s="177"/>
      <c r="F3" s="177"/>
      <c r="G3" s="177"/>
      <c r="H3" s="178" t="s">
        <v>84</v>
      </c>
      <c r="I3" s="177"/>
    </row>
    <row r="4" spans="1:9" s="87" customFormat="1" ht="20.100000000000001" customHeight="1">
      <c r="A4" s="177"/>
      <c r="B4" s="177"/>
      <c r="C4" s="177"/>
      <c r="D4" s="177"/>
      <c r="E4" s="177"/>
      <c r="F4" s="177"/>
      <c r="G4" s="177"/>
      <c r="H4" s="177"/>
      <c r="I4" s="177"/>
    </row>
    <row r="5" spans="1:9" s="87" customFormat="1" ht="20.100000000000001" customHeight="1">
      <c r="A5" s="572" t="s">
        <v>85</v>
      </c>
      <c r="B5" s="572"/>
      <c r="C5" s="572"/>
      <c r="D5" s="177"/>
      <c r="E5" s="177"/>
      <c r="F5" s="177"/>
      <c r="G5" s="177"/>
      <c r="H5" s="177"/>
      <c r="I5" s="177"/>
    </row>
    <row r="6" spans="1:9" s="87" customFormat="1" ht="20.100000000000001" customHeight="1">
      <c r="A6" s="572" t="s">
        <v>86</v>
      </c>
      <c r="B6" s="572"/>
      <c r="C6" s="572"/>
      <c r="D6" s="177"/>
      <c r="E6" s="177"/>
      <c r="F6" s="177"/>
      <c r="G6" s="177"/>
      <c r="H6" s="177"/>
      <c r="I6" s="177"/>
    </row>
    <row r="7" spans="1:9" s="87" customFormat="1" ht="20.100000000000001" customHeight="1">
      <c r="A7" s="572"/>
      <c r="B7" s="572"/>
      <c r="C7" s="572"/>
      <c r="D7" s="177"/>
      <c r="E7" s="177"/>
      <c r="F7" s="177"/>
      <c r="G7" s="177"/>
      <c r="H7" s="177"/>
      <c r="I7" s="177"/>
    </row>
    <row r="8" spans="1:9" s="87" customFormat="1" ht="20.100000000000001" customHeight="1">
      <c r="A8" s="179"/>
      <c r="B8" s="179"/>
      <c r="C8" s="179"/>
      <c r="D8" s="177"/>
      <c r="E8" s="177"/>
      <c r="F8" s="177"/>
      <c r="G8" s="177"/>
      <c r="H8" s="177"/>
      <c r="I8" s="177"/>
    </row>
    <row r="9" spans="1:9" s="87" customFormat="1" ht="20.100000000000001" customHeight="1">
      <c r="A9" s="179"/>
      <c r="B9" s="179"/>
      <c r="C9" s="179"/>
      <c r="D9" s="177"/>
      <c r="E9" s="177"/>
      <c r="F9" s="177"/>
      <c r="G9" s="177"/>
      <c r="H9" s="177"/>
      <c r="I9" s="177"/>
    </row>
    <row r="10" spans="1:9" s="87" customFormat="1" ht="20.100000000000001" customHeight="1">
      <c r="A10" s="177"/>
      <c r="B10" s="177"/>
      <c r="C10" s="177"/>
      <c r="D10" s="177"/>
      <c r="E10" s="177"/>
      <c r="F10" s="177"/>
      <c r="G10" s="177"/>
      <c r="H10" s="177"/>
      <c r="I10" s="177"/>
    </row>
    <row r="11" spans="1:9" s="87" customFormat="1" ht="20.100000000000001" customHeight="1">
      <c r="A11" s="177"/>
      <c r="B11" s="177"/>
      <c r="C11" s="177"/>
      <c r="D11" s="177"/>
      <c r="E11" s="179"/>
      <c r="F11" s="177"/>
      <c r="G11" s="177"/>
      <c r="H11" s="177"/>
      <c r="I11" s="177"/>
    </row>
    <row r="12" spans="1:9" s="87" customFormat="1" ht="20.100000000000001" customHeight="1">
      <c r="A12" s="177"/>
      <c r="B12" s="177"/>
      <c r="C12" s="177"/>
      <c r="D12" s="177"/>
      <c r="E12" s="179"/>
      <c r="F12" s="177" t="s">
        <v>87</v>
      </c>
      <c r="G12" s="177"/>
      <c r="H12" s="177"/>
      <c r="I12" s="177"/>
    </row>
    <row r="13" spans="1:9" s="87" customFormat="1" ht="20.100000000000001" customHeight="1">
      <c r="A13" s="177"/>
      <c r="B13" s="177"/>
      <c r="C13" s="177"/>
      <c r="D13" s="177"/>
      <c r="E13" s="179"/>
      <c r="F13" s="177" t="s">
        <v>88</v>
      </c>
      <c r="G13" s="177"/>
      <c r="H13" s="177"/>
      <c r="I13" s="177"/>
    </row>
    <row r="14" spans="1:9" s="87" customFormat="1" ht="20.100000000000001" customHeight="1">
      <c r="A14" s="177"/>
      <c r="B14" s="177"/>
      <c r="C14" s="177"/>
      <c r="D14" s="177"/>
      <c r="E14" s="180"/>
      <c r="F14" s="177"/>
      <c r="G14" s="177"/>
      <c r="H14" s="177"/>
      <c r="I14" s="177"/>
    </row>
    <row r="15" spans="1:9" s="87" customFormat="1" ht="20.100000000000001" customHeight="1">
      <c r="A15" s="177"/>
      <c r="B15" s="177"/>
      <c r="C15" s="177"/>
      <c r="D15" s="177"/>
      <c r="E15" s="177"/>
      <c r="F15" s="177"/>
      <c r="G15" s="177"/>
      <c r="H15" s="177"/>
      <c r="I15" s="177"/>
    </row>
    <row r="16" spans="1:9" s="87" customFormat="1" ht="20.100000000000001" customHeight="1">
      <c r="A16" s="177"/>
      <c r="B16" s="177"/>
      <c r="C16" s="125"/>
      <c r="D16" s="177"/>
      <c r="E16" s="177"/>
      <c r="F16" s="177"/>
      <c r="G16" s="177"/>
      <c r="H16" s="177"/>
      <c r="I16" s="177"/>
    </row>
    <row r="17" spans="1:9" s="87" customFormat="1" ht="20.100000000000001" customHeight="1">
      <c r="A17" s="177"/>
      <c r="B17" s="177"/>
      <c r="C17" s="177"/>
      <c r="D17" s="177"/>
      <c r="E17" s="177"/>
      <c r="F17" s="177"/>
      <c r="G17" s="177"/>
      <c r="H17" s="177"/>
      <c r="I17" s="177"/>
    </row>
    <row r="18" spans="1:9" s="87" customFormat="1" ht="20.100000000000001" customHeight="1">
      <c r="A18" s="177"/>
      <c r="B18" s="177"/>
      <c r="C18" s="177"/>
      <c r="D18" s="177"/>
      <c r="E18" s="177"/>
      <c r="F18" s="177"/>
      <c r="G18" s="177"/>
      <c r="H18" s="177"/>
      <c r="I18" s="177"/>
    </row>
    <row r="19" spans="1:9" ht="20.100000000000001" customHeight="1">
      <c r="A19" s="573" t="str">
        <f>様式1!E7</f>
        <v>○○○国（案件名）</v>
      </c>
      <c r="B19" s="573"/>
      <c r="C19" s="573"/>
      <c r="D19" s="573"/>
      <c r="E19" s="573"/>
      <c r="F19" s="573"/>
      <c r="G19" s="573"/>
      <c r="H19" s="573"/>
      <c r="I19" s="573"/>
    </row>
    <row r="20" spans="1:9" ht="20.100000000000001" customHeight="1">
      <c r="A20" s="573"/>
      <c r="B20" s="573"/>
      <c r="C20" s="573"/>
      <c r="D20" s="573"/>
      <c r="E20" s="573"/>
      <c r="F20" s="573"/>
      <c r="G20" s="573"/>
      <c r="H20" s="573"/>
      <c r="I20" s="573"/>
    </row>
    <row r="21" spans="1:9" ht="20.100000000000001" customHeight="1">
      <c r="A21" s="574" t="s">
        <v>89</v>
      </c>
      <c r="B21" s="574"/>
      <c r="C21" s="574"/>
      <c r="D21" s="574"/>
      <c r="E21" s="574"/>
      <c r="F21" s="574"/>
      <c r="G21" s="574"/>
      <c r="H21" s="574"/>
      <c r="I21" s="574"/>
    </row>
    <row r="22" spans="1:9" ht="20.100000000000001" customHeight="1">
      <c r="A22" s="181"/>
      <c r="B22" s="181"/>
      <c r="C22" s="181"/>
      <c r="D22" s="181"/>
      <c r="E22" s="181"/>
      <c r="F22" s="181"/>
      <c r="G22" s="181"/>
      <c r="H22" s="181"/>
      <c r="I22" s="125"/>
    </row>
    <row r="23" spans="1:9" ht="20.100000000000001" customHeight="1">
      <c r="A23" s="181"/>
      <c r="B23" s="181"/>
      <c r="C23" s="181"/>
      <c r="D23" s="181"/>
      <c r="E23" s="181"/>
      <c r="F23" s="181"/>
      <c r="G23" s="181"/>
      <c r="H23" s="181"/>
      <c r="I23" s="125"/>
    </row>
    <row r="24" spans="1:9" ht="20.100000000000001" customHeight="1">
      <c r="A24" s="575" t="s">
        <v>90</v>
      </c>
      <c r="B24" s="575"/>
      <c r="C24" s="575"/>
      <c r="D24" s="575"/>
      <c r="E24" s="575"/>
      <c r="F24" s="575"/>
      <c r="G24" s="575"/>
      <c r="H24" s="575"/>
      <c r="I24" s="125"/>
    </row>
    <row r="25" spans="1:9" ht="20.100000000000001" customHeight="1">
      <c r="A25" s="125"/>
      <c r="B25" s="125"/>
      <c r="C25" s="125"/>
      <c r="D25" s="125"/>
      <c r="E25" s="125"/>
      <c r="F25" s="125"/>
      <c r="G25" s="125"/>
      <c r="H25" s="125"/>
      <c r="I25" s="125"/>
    </row>
    <row r="26" spans="1:9" ht="20.100000000000001" customHeight="1">
      <c r="A26" s="125"/>
      <c r="B26" s="125"/>
      <c r="C26" s="125"/>
      <c r="D26" s="125"/>
      <c r="E26" s="125"/>
      <c r="F26" s="125"/>
      <c r="G26" s="125"/>
      <c r="H26" s="125"/>
      <c r="I26" s="125"/>
    </row>
    <row r="27" spans="1:9" ht="20.100000000000001" customHeight="1">
      <c r="A27" s="125"/>
      <c r="B27" s="125"/>
      <c r="C27" s="125"/>
      <c r="D27" s="125"/>
      <c r="E27" s="125"/>
      <c r="F27" s="125"/>
      <c r="G27" s="125"/>
      <c r="H27" s="125"/>
      <c r="I27" s="125"/>
    </row>
    <row r="28" spans="1:9" ht="20.100000000000001" customHeight="1">
      <c r="A28" s="571" t="s">
        <v>91</v>
      </c>
      <c r="B28" s="571"/>
      <c r="C28" s="571"/>
      <c r="D28" s="571"/>
      <c r="E28" s="571"/>
      <c r="F28" s="571"/>
      <c r="G28" s="571"/>
      <c r="H28" s="571"/>
      <c r="I28" s="125"/>
    </row>
    <row r="29" spans="1:9" ht="20.100000000000001" customHeight="1">
      <c r="A29" s="125"/>
      <c r="B29" s="125"/>
      <c r="C29" s="125"/>
      <c r="D29" s="125"/>
      <c r="E29" s="125"/>
      <c r="F29" s="125"/>
      <c r="G29" s="125"/>
      <c r="H29" s="125"/>
      <c r="I29" s="125"/>
    </row>
    <row r="30" spans="1:9" ht="20.100000000000001" customHeight="1">
      <c r="A30" s="125" t="s">
        <v>92</v>
      </c>
      <c r="B30" s="125"/>
      <c r="C30" s="182">
        <f>様式1!G32</f>
        <v>0</v>
      </c>
      <c r="D30" s="183" t="s">
        <v>93</v>
      </c>
      <c r="E30" s="125" t="s">
        <v>94</v>
      </c>
      <c r="F30" s="125"/>
      <c r="G30" s="125"/>
      <c r="H30" s="182">
        <f>様式1!G31</f>
        <v>0</v>
      </c>
      <c r="I30" s="125" t="s">
        <v>95</v>
      </c>
    </row>
    <row r="31" spans="1:9" ht="20.100000000000001" customHeight="1">
      <c r="A31" s="125"/>
      <c r="B31" s="125"/>
      <c r="C31" s="125"/>
      <c r="D31" s="125"/>
      <c r="E31" s="125"/>
      <c r="F31" s="125"/>
      <c r="G31" s="125"/>
      <c r="H31" s="125"/>
      <c r="I31" s="125"/>
    </row>
    <row r="32" spans="1:9" ht="20.100000000000001" customHeight="1">
      <c r="A32" s="125"/>
      <c r="B32" s="125"/>
      <c r="C32" s="125"/>
      <c r="D32" s="125"/>
      <c r="E32" s="125"/>
      <c r="F32" s="125"/>
      <c r="G32" s="125"/>
      <c r="H32" s="125"/>
      <c r="I32" s="125"/>
    </row>
    <row r="33" spans="1:9" ht="20.100000000000001" customHeight="1">
      <c r="A33" s="125" t="s">
        <v>96</v>
      </c>
      <c r="B33" s="125"/>
      <c r="C33" s="125"/>
      <c r="D33" s="125"/>
      <c r="E33" s="125"/>
      <c r="F33" s="125"/>
      <c r="G33" s="125"/>
      <c r="H33" s="125"/>
      <c r="I33" s="125"/>
    </row>
    <row r="34" spans="1:9" ht="20.100000000000001" customHeight="1">
      <c r="A34" s="125"/>
      <c r="B34" s="125"/>
      <c r="C34" s="125"/>
      <c r="D34" s="125"/>
      <c r="E34" s="125"/>
      <c r="F34" s="125"/>
      <c r="G34" s="125"/>
      <c r="H34" s="125"/>
      <c r="I34" s="125"/>
    </row>
    <row r="35" spans="1:9" ht="20.100000000000001" customHeight="1">
      <c r="A35" s="125"/>
      <c r="B35" s="125"/>
      <c r="C35" s="125"/>
      <c r="D35" s="125"/>
      <c r="E35" s="125"/>
      <c r="F35" s="125"/>
      <c r="G35" s="125"/>
      <c r="H35" s="125"/>
      <c r="I35" s="125"/>
    </row>
    <row r="36" spans="1:9" ht="20.100000000000001" customHeight="1">
      <c r="A36" s="125"/>
      <c r="B36" s="125"/>
      <c r="C36" s="125"/>
      <c r="D36" s="125"/>
      <c r="E36" s="125"/>
      <c r="F36" s="125"/>
      <c r="G36" s="125"/>
      <c r="H36" s="125"/>
      <c r="I36" s="125"/>
    </row>
    <row r="37" spans="1:9" ht="20.100000000000001" customHeight="1">
      <c r="A37" s="125"/>
      <c r="B37" s="125"/>
      <c r="C37" s="125"/>
      <c r="D37" s="125"/>
      <c r="E37" s="125"/>
      <c r="F37" s="125"/>
      <c r="G37" s="125"/>
      <c r="H37" s="125"/>
      <c r="I37" s="125"/>
    </row>
    <row r="38" spans="1:9" ht="20.100000000000001" customHeight="1">
      <c r="A38" s="125"/>
      <c r="B38" s="125"/>
      <c r="C38" s="125"/>
      <c r="D38" s="125"/>
      <c r="E38" s="125"/>
      <c r="F38" s="125"/>
      <c r="G38" s="125"/>
      <c r="H38" s="125"/>
      <c r="I38" s="125"/>
    </row>
    <row r="39" spans="1:9" ht="20.100000000000001" customHeight="1">
      <c r="A39" s="125"/>
      <c r="B39" s="125"/>
      <c r="C39" s="125"/>
      <c r="D39" s="125"/>
      <c r="E39" s="125"/>
      <c r="F39" s="125"/>
      <c r="G39" s="125"/>
      <c r="H39" s="185" t="s">
        <v>97</v>
      </c>
      <c r="I39" s="125"/>
    </row>
    <row r="40" spans="1:9" ht="20.100000000000001" customHeight="1">
      <c r="A40" s="125"/>
      <c r="B40" s="125"/>
      <c r="C40" s="125"/>
      <c r="D40" s="125"/>
      <c r="E40" s="125"/>
      <c r="F40" s="125"/>
      <c r="G40" s="125"/>
      <c r="H40" s="125"/>
      <c r="I40" s="125"/>
    </row>
    <row r="41" spans="1:9" ht="20.100000000000001" customHeight="1">
      <c r="A41" s="125"/>
      <c r="B41" s="125"/>
      <c r="C41" s="125"/>
      <c r="D41" s="125"/>
      <c r="E41" s="125"/>
      <c r="F41" s="125"/>
      <c r="G41" s="125"/>
      <c r="H41" s="125"/>
      <c r="I41" s="125"/>
    </row>
    <row r="42" spans="1:9" ht="20.100000000000001" customHeight="1">
      <c r="A42" s="125"/>
      <c r="B42" s="125"/>
      <c r="C42" s="125"/>
      <c r="D42" s="125"/>
      <c r="E42" s="125"/>
      <c r="F42" s="125"/>
      <c r="G42" s="125"/>
      <c r="H42" s="125"/>
      <c r="I42" s="125"/>
    </row>
    <row r="43" spans="1:9" ht="20.100000000000001" customHeight="1">
      <c r="A43" s="125"/>
      <c r="B43" s="125"/>
      <c r="C43" s="125"/>
      <c r="D43" s="125"/>
      <c r="E43" s="125"/>
      <c r="F43" s="125"/>
      <c r="G43" s="125"/>
      <c r="I43" s="12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pageSetUpPr fitToPage="1"/>
  </sheetPr>
  <dimension ref="A1:U33"/>
  <sheetViews>
    <sheetView showGridLines="0" view="pageBreakPreview" topLeftCell="A19" zoomScaleNormal="100" zoomScaleSheetLayoutView="100" workbookViewId="0">
      <selection activeCell="K25" sqref="K25"/>
    </sheetView>
  </sheetViews>
  <sheetFormatPr defaultColWidth="9" defaultRowHeight="14.25"/>
  <cols>
    <col min="1" max="1" width="1.875" style="4" customWidth="1"/>
    <col min="2" max="2" width="4.875" style="4" customWidth="1"/>
    <col min="3" max="3" width="7.125" style="4" customWidth="1"/>
    <col min="4" max="4" width="4.875" style="4" customWidth="1"/>
    <col min="5" max="5" width="39.25" style="4" customWidth="1"/>
    <col min="6" max="6" width="4.37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576" t="str">
        <f>IF(B5="見積金額内訳書","",IF(B5="最終見積金額内訳書","",Q6))</f>
        <v/>
      </c>
      <c r="B1" s="576"/>
      <c r="C1" s="576"/>
      <c r="D1" s="576"/>
      <c r="F1" s="40"/>
    </row>
    <row r="2" spans="1:21" ht="20.100000000000001" customHeight="1" thickBot="1">
      <c r="A2" s="578"/>
      <c r="B2" s="578"/>
      <c r="G2" s="16"/>
      <c r="J2" t="s">
        <v>98</v>
      </c>
    </row>
    <row r="3" spans="1:21" ht="20.100000000000001" customHeight="1" thickBot="1">
      <c r="B3" s="583" t="s">
        <v>99</v>
      </c>
      <c r="C3" s="582"/>
      <c r="D3" s="582"/>
      <c r="E3" s="582"/>
      <c r="F3" s="582"/>
      <c r="G3" s="582"/>
      <c r="J3" s="327">
        <v>0.1</v>
      </c>
    </row>
    <row r="4" spans="1:21" ht="20.100000000000001" customHeight="1">
      <c r="B4" s="580"/>
      <c r="C4" s="581"/>
      <c r="D4" s="581"/>
      <c r="E4" s="581"/>
      <c r="F4" s="581"/>
      <c r="G4" s="581"/>
      <c r="H4" s="18"/>
      <c r="I4" s="17"/>
      <c r="J4" s="17"/>
      <c r="K4" s="17"/>
      <c r="L4" s="17"/>
      <c r="O4" s="4" t="s">
        <v>100</v>
      </c>
      <c r="Q4" s="4" t="s">
        <v>101</v>
      </c>
      <c r="S4" s="43" t="s">
        <v>102</v>
      </c>
      <c r="U4" s="4" t="s">
        <v>103</v>
      </c>
    </row>
    <row r="5" spans="1:21" ht="20.100000000000001" customHeight="1">
      <c r="B5" s="582" t="s">
        <v>100</v>
      </c>
      <c r="C5" s="582"/>
      <c r="D5" s="582"/>
      <c r="E5" s="582"/>
      <c r="F5" s="582"/>
      <c r="G5" s="582"/>
      <c r="H5" s="18"/>
      <c r="I5" s="17"/>
      <c r="J5" s="17"/>
      <c r="K5" s="17"/>
      <c r="L5" s="17"/>
      <c r="O5" s="4" t="s">
        <v>104</v>
      </c>
      <c r="Q5" s="4" t="s">
        <v>105</v>
      </c>
      <c r="S5" s="4" t="s">
        <v>106</v>
      </c>
      <c r="U5" s="4" t="s">
        <v>107</v>
      </c>
    </row>
    <row r="6" spans="1:21" ht="20.100000000000001" customHeight="1">
      <c r="C6" s="41"/>
      <c r="D6" s="41"/>
      <c r="E6" s="41"/>
      <c r="F6" s="41"/>
      <c r="G6" s="41"/>
      <c r="H6" s="41"/>
      <c r="I6" s="42"/>
      <c r="J6" s="42"/>
      <c r="K6" s="42"/>
      <c r="L6" s="42"/>
      <c r="M6" s="42"/>
      <c r="N6" s="42"/>
      <c r="O6" s="4" t="s">
        <v>108</v>
      </c>
      <c r="P6" s="42"/>
      <c r="Q6" s="42" t="s">
        <v>109</v>
      </c>
    </row>
    <row r="7" spans="1:21" ht="20.100000000000001" customHeight="1">
      <c r="B7" s="587" t="str">
        <f>IF(B5="契約金額内訳書",U5,U4)</f>
        <v>提案事業名</v>
      </c>
      <c r="C7" s="587"/>
      <c r="D7" s="250"/>
      <c r="E7" s="584" t="s">
        <v>110</v>
      </c>
      <c r="F7" s="585"/>
      <c r="G7" s="585"/>
      <c r="H7" s="41"/>
      <c r="I7" s="42"/>
      <c r="J7" s="42"/>
      <c r="K7" s="42"/>
      <c r="L7" s="42"/>
      <c r="M7" s="42"/>
      <c r="N7" s="42"/>
      <c r="O7" s="42"/>
      <c r="P7" s="42"/>
      <c r="Q7" s="88" t="s">
        <v>111</v>
      </c>
    </row>
    <row r="8" spans="1:21" ht="20.100000000000001" customHeight="1">
      <c r="B8" s="587"/>
      <c r="C8" s="587"/>
      <c r="D8" s="250"/>
      <c r="E8" s="586"/>
      <c r="F8" s="586"/>
      <c r="G8" s="586"/>
      <c r="H8" s="41"/>
      <c r="I8" s="42"/>
      <c r="J8" s="42"/>
      <c r="K8" s="42"/>
      <c r="L8" s="42"/>
      <c r="M8" s="42"/>
      <c r="N8" s="42"/>
      <c r="O8" s="42"/>
      <c r="P8" s="42"/>
      <c r="Q8" s="88"/>
    </row>
    <row r="9" spans="1:21" ht="20.100000000000001" customHeight="1">
      <c r="B9" s="250" t="str">
        <f>IF(B5="契約金額内訳書",S5,S4)</f>
        <v>事業提案法人名</v>
      </c>
      <c r="C9" s="250"/>
      <c r="D9" s="250"/>
      <c r="E9" s="44" t="s">
        <v>112</v>
      </c>
      <c r="F9" s="44"/>
      <c r="G9" s="44"/>
      <c r="H9" s="41"/>
      <c r="I9" s="42"/>
      <c r="J9" s="42"/>
      <c r="K9" s="42"/>
      <c r="L9" s="42"/>
      <c r="M9" s="42"/>
      <c r="N9" s="42"/>
      <c r="O9" s="42"/>
      <c r="P9" s="42"/>
      <c r="Q9" s="42"/>
    </row>
    <row r="10" spans="1:21" ht="20.100000000000001" customHeight="1">
      <c r="C10" s="41"/>
      <c r="D10" s="45"/>
      <c r="E10" s="46"/>
      <c r="F10" s="46"/>
      <c r="G10" s="46"/>
      <c r="H10" s="41"/>
      <c r="I10" s="42"/>
      <c r="J10" s="42"/>
      <c r="K10" s="42"/>
      <c r="L10" s="42"/>
      <c r="M10" s="42"/>
      <c r="N10" s="42"/>
      <c r="O10" s="42"/>
      <c r="P10" s="42"/>
      <c r="Q10" s="42"/>
    </row>
    <row r="11" spans="1:21" ht="20.100000000000001" customHeight="1">
      <c r="I11" s="42"/>
      <c r="J11" s="42"/>
      <c r="K11" s="42"/>
      <c r="L11" s="42"/>
      <c r="M11" s="42"/>
      <c r="N11" s="42"/>
      <c r="O11" s="127" t="s">
        <v>113</v>
      </c>
      <c r="P11" s="42"/>
      <c r="Q11" s="42"/>
      <c r="U11" s="4" t="s">
        <v>114</v>
      </c>
    </row>
    <row r="12" spans="1:21" ht="30" customHeight="1" thickBot="1">
      <c r="B12" s="251" t="str">
        <f>IF(B5="見積金額内訳書",Q4,IF(B5="契約金額内訳書",Q5,Q7))</f>
        <v>見積金額</v>
      </c>
      <c r="C12" s="252"/>
      <c r="D12" s="253"/>
      <c r="E12" s="24">
        <f>G32</f>
        <v>0</v>
      </c>
      <c r="F12" s="25" t="s">
        <v>115</v>
      </c>
      <c r="I12" s="42"/>
      <c r="J12" s="42"/>
      <c r="K12" s="42"/>
      <c r="L12" s="42"/>
      <c r="M12" s="42"/>
      <c r="N12" s="42"/>
      <c r="O12" s="126" t="s">
        <v>99</v>
      </c>
      <c r="P12" s="126"/>
      <c r="Q12" s="42"/>
      <c r="U12" s="4" t="s">
        <v>116</v>
      </c>
    </row>
    <row r="13" spans="1:21" ht="15" customHeight="1">
      <c r="I13" s="42"/>
      <c r="J13" s="42"/>
      <c r="K13" s="42"/>
      <c r="L13" s="42"/>
      <c r="M13" s="42"/>
      <c r="N13" s="42"/>
      <c r="O13" s="126" t="s">
        <v>117</v>
      </c>
      <c r="P13" s="126"/>
      <c r="Q13" s="42"/>
      <c r="U13" s="4" t="s">
        <v>118</v>
      </c>
    </row>
    <row r="14" spans="1:21" ht="15" customHeight="1">
      <c r="I14" s="42"/>
      <c r="J14" s="42"/>
      <c r="K14" s="42"/>
      <c r="L14" s="42"/>
      <c r="M14" s="42"/>
      <c r="N14" s="42"/>
      <c r="O14" s="126" t="s">
        <v>119</v>
      </c>
      <c r="P14" s="126"/>
      <c r="Q14" s="42"/>
      <c r="U14" s="4" t="s">
        <v>120</v>
      </c>
    </row>
    <row r="15" spans="1:21" ht="15" customHeight="1">
      <c r="I15" s="42"/>
      <c r="J15" s="42"/>
      <c r="K15" s="42"/>
      <c r="L15" s="42"/>
      <c r="M15" s="42"/>
      <c r="N15" s="42"/>
      <c r="O15" s="126"/>
      <c r="P15" s="126"/>
      <c r="Q15" s="42"/>
      <c r="U15" s="4" t="s">
        <v>121</v>
      </c>
    </row>
    <row r="16" spans="1:21" ht="30" customHeight="1" thickBot="1">
      <c r="B16" s="18" t="s">
        <v>122</v>
      </c>
      <c r="C16" s="577" t="s">
        <v>123</v>
      </c>
      <c r="D16" s="577"/>
      <c r="E16" s="577"/>
      <c r="F16" s="19"/>
      <c r="G16" s="20">
        <f>G17+G18+G19</f>
        <v>0</v>
      </c>
      <c r="H16" s="20" t="s">
        <v>115</v>
      </c>
      <c r="O16" s="126"/>
      <c r="P16" s="126"/>
      <c r="U16" s="4" t="s">
        <v>124</v>
      </c>
    </row>
    <row r="17" spans="2:17" ht="24.95" customHeight="1" thickTop="1">
      <c r="C17" s="21" t="s">
        <v>125</v>
      </c>
      <c r="D17" s="591" t="s">
        <v>126</v>
      </c>
      <c r="E17" s="591"/>
      <c r="F17" s="43"/>
      <c r="G17" s="246">
        <f>様式2_2_2その他原価・一般管理費等!$D$30</f>
        <v>0</v>
      </c>
      <c r="H17" s="246" t="s">
        <v>115</v>
      </c>
      <c r="O17" s="126"/>
    </row>
    <row r="18" spans="2:17" ht="24.95" customHeight="1">
      <c r="C18" s="21" t="s">
        <v>127</v>
      </c>
      <c r="D18" s="591" t="s">
        <v>128</v>
      </c>
      <c r="E18" s="591"/>
      <c r="F18" s="43"/>
      <c r="G18" s="247">
        <f>様式2_2_2その他原価・一般管理費等!$F$30</f>
        <v>0</v>
      </c>
      <c r="H18" s="247" t="s">
        <v>115</v>
      </c>
      <c r="O18" s="126"/>
    </row>
    <row r="19" spans="2:17" ht="24.95" customHeight="1">
      <c r="B19" s="21"/>
      <c r="C19" s="21" t="s">
        <v>129</v>
      </c>
      <c r="D19" s="590" t="s">
        <v>130</v>
      </c>
      <c r="E19" s="590"/>
      <c r="F19" s="22"/>
      <c r="G19" s="247">
        <f>様式2_2_2その他原価・一般管理費等!$H$30</f>
        <v>0</v>
      </c>
      <c r="H19" s="247" t="s">
        <v>115</v>
      </c>
    </row>
    <row r="20" spans="2:17" ht="30" customHeight="1" thickBot="1">
      <c r="B20" s="18" t="s">
        <v>131</v>
      </c>
      <c r="C20" s="19" t="s">
        <v>132</v>
      </c>
      <c r="D20" s="19"/>
      <c r="E20" s="19"/>
      <c r="F20" s="19"/>
      <c r="G20" s="20">
        <f>G21+G22+G25+G26+G27</f>
        <v>0</v>
      </c>
      <c r="H20" s="20" t="s">
        <v>115</v>
      </c>
      <c r="I20" s="42"/>
      <c r="J20" s="42"/>
      <c r="K20" s="42"/>
      <c r="L20" s="42"/>
      <c r="M20" s="42"/>
      <c r="N20" s="42"/>
      <c r="O20" s="42"/>
      <c r="P20" s="42"/>
      <c r="Q20" s="42"/>
    </row>
    <row r="21" spans="2:17" ht="24.95" customHeight="1" thickTop="1">
      <c r="B21" s="21"/>
      <c r="C21" s="21" t="s">
        <v>125</v>
      </c>
      <c r="D21" s="22" t="s">
        <v>133</v>
      </c>
      <c r="E21" s="22"/>
      <c r="F21" s="22"/>
      <c r="G21" s="246">
        <f>様式2_3機材!$F$5</f>
        <v>0</v>
      </c>
      <c r="H21" s="246" t="s">
        <v>115</v>
      </c>
      <c r="I21" s="42"/>
      <c r="J21" s="42"/>
      <c r="K21" s="42"/>
      <c r="L21" s="42"/>
      <c r="M21" s="42"/>
      <c r="N21" s="42"/>
      <c r="O21" s="42"/>
      <c r="P21" s="42"/>
      <c r="Q21" s="42"/>
    </row>
    <row r="22" spans="2:17" ht="24.95" customHeight="1">
      <c r="C22" s="21" t="s">
        <v>134</v>
      </c>
      <c r="D22" s="4" t="s">
        <v>135</v>
      </c>
      <c r="G22" s="247">
        <f>G23+G24</f>
        <v>0</v>
      </c>
      <c r="H22" s="247" t="s">
        <v>115</v>
      </c>
    </row>
    <row r="23" spans="2:17" ht="24.95" customHeight="1">
      <c r="C23" s="21"/>
      <c r="E23" s="4" t="s">
        <v>136</v>
      </c>
      <c r="G23" s="247">
        <f>様式2_4旅費!$F$4</f>
        <v>0</v>
      </c>
      <c r="H23" s="247" t="s">
        <v>115</v>
      </c>
      <c r="I23" s="245"/>
    </row>
    <row r="24" spans="2:17" ht="24.95" customHeight="1">
      <c r="C24" s="21"/>
      <c r="E24" s="4" t="s">
        <v>137</v>
      </c>
      <c r="G24" s="247">
        <f>様式2_4旅費!$F$6</f>
        <v>0</v>
      </c>
      <c r="H24" s="247" t="s">
        <v>115</v>
      </c>
    </row>
    <row r="25" spans="2:17" ht="24.95" customHeight="1">
      <c r="C25" s="35" t="s">
        <v>138</v>
      </c>
      <c r="D25" s="22" t="s">
        <v>139</v>
      </c>
      <c r="G25" s="247">
        <f>様式2_5現地活動費!$E$3</f>
        <v>0</v>
      </c>
      <c r="H25" s="247" t="s">
        <v>115</v>
      </c>
    </row>
    <row r="26" spans="2:17" ht="27" customHeight="1">
      <c r="C26" s="35" t="s">
        <v>140</v>
      </c>
      <c r="D26" s="4" t="s">
        <v>141</v>
      </c>
      <c r="G26" s="247">
        <f>'様式2_6本邦受入活動費&amp;管理費'!$E$4</f>
        <v>0</v>
      </c>
      <c r="H26" s="247" t="s">
        <v>115</v>
      </c>
    </row>
    <row r="27" spans="2:17">
      <c r="C27" s="128"/>
      <c r="G27" s="248"/>
      <c r="H27" s="248"/>
    </row>
    <row r="28" spans="2:17">
      <c r="B28" s="21"/>
      <c r="C28" s="21"/>
      <c r="D28" s="22"/>
      <c r="G28" s="249"/>
      <c r="H28" s="249"/>
    </row>
    <row r="29" spans="2:17" ht="30" customHeight="1" thickBot="1">
      <c r="B29" s="18" t="s">
        <v>142</v>
      </c>
      <c r="C29" s="577" t="s">
        <v>143</v>
      </c>
      <c r="D29" s="577"/>
      <c r="E29" s="577"/>
      <c r="F29" s="22"/>
      <c r="G29" s="20">
        <f>'様式2_6本邦受入活動費&amp;管理費'!E25</f>
        <v>0</v>
      </c>
      <c r="H29" s="20" t="s">
        <v>115</v>
      </c>
    </row>
    <row r="30" spans="2:17" ht="30" customHeight="1" thickTop="1" thickBot="1">
      <c r="B30" s="18" t="s">
        <v>144</v>
      </c>
      <c r="C30" s="579" t="s">
        <v>145</v>
      </c>
      <c r="D30" s="579"/>
      <c r="E30" s="579"/>
      <c r="F30" s="138"/>
      <c r="G30" s="23">
        <f>G16+G20+G29</f>
        <v>0</v>
      </c>
      <c r="H30" s="23" t="s">
        <v>115</v>
      </c>
    </row>
    <row r="31" spans="2:17" ht="30" customHeight="1" thickTop="1" thickBot="1">
      <c r="B31" s="18" t="s">
        <v>146</v>
      </c>
      <c r="C31" s="579" t="s">
        <v>147</v>
      </c>
      <c r="D31" s="579"/>
      <c r="E31" s="579"/>
      <c r="F31" s="14"/>
      <c r="G31" s="23">
        <f>G30*J3</f>
        <v>0</v>
      </c>
      <c r="H31" s="23" t="s">
        <v>115</v>
      </c>
    </row>
    <row r="32" spans="2:17" ht="30" customHeight="1" thickTop="1" thickBot="1">
      <c r="B32" s="18" t="s">
        <v>148</v>
      </c>
      <c r="C32" s="579" t="s">
        <v>149</v>
      </c>
      <c r="D32" s="579"/>
      <c r="E32" s="579"/>
      <c r="F32" s="579"/>
      <c r="G32" s="23">
        <f>G30+G31</f>
        <v>0</v>
      </c>
      <c r="H32" s="23" t="s">
        <v>115</v>
      </c>
    </row>
    <row r="33" spans="2:8" ht="51" customHeight="1" thickTop="1">
      <c r="B33" s="588"/>
      <c r="C33" s="588"/>
      <c r="D33" s="588"/>
      <c r="E33" s="589"/>
      <c r="F33" s="589"/>
      <c r="G33" s="589"/>
      <c r="H33" s="589"/>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topLeftCell="A16" zoomScaleNormal="86" zoomScaleSheetLayoutView="100" workbookViewId="0">
      <selection activeCell="K25" sqref="K25"/>
    </sheetView>
  </sheetViews>
  <sheetFormatPr defaultColWidth="9" defaultRowHeight="14.25"/>
  <cols>
    <col min="1" max="1" width="4.625" style="15" customWidth="1"/>
    <col min="2" max="2" width="14.625" style="15" customWidth="1"/>
    <col min="3" max="3" width="15.625" style="15" customWidth="1"/>
    <col min="4" max="4" width="6.625" style="139" customWidth="1"/>
    <col min="5" max="5" width="12.625" style="15" customWidth="1"/>
    <col min="6" max="6" width="10.625" style="15" customWidth="1"/>
    <col min="7" max="7" width="12" style="15" customWidth="1"/>
    <col min="8" max="8" width="7.875" style="15" customWidth="1"/>
    <col min="9" max="9" width="5.625" style="139" customWidth="1"/>
    <col min="10" max="10" width="10.625" style="15" customWidth="1"/>
    <col min="11" max="11" width="16" style="15" hidden="1" customWidth="1"/>
    <col min="12" max="12" width="11.75" style="15" hidden="1" customWidth="1"/>
    <col min="13" max="13" width="10.625" style="15" customWidth="1"/>
    <col min="14" max="15" width="11.375" style="15" hidden="1" customWidth="1"/>
    <col min="16" max="16" width="10.625" style="15" customWidth="1"/>
    <col min="17" max="18" width="11.375" style="15" hidden="1" customWidth="1"/>
    <col min="19" max="19" width="11.375" style="15" customWidth="1"/>
    <col min="20" max="21" width="11.375" style="15" hidden="1" customWidth="1"/>
    <col min="22" max="22" width="11.375" style="15" customWidth="1"/>
    <col min="23" max="30" width="11.375" style="15" hidden="1" customWidth="1"/>
    <col min="31" max="31" width="10.625" style="15" customWidth="1"/>
    <col min="32" max="32" width="8.875" style="15" hidden="1" customWidth="1"/>
    <col min="33" max="33" width="13.375" style="15" hidden="1" customWidth="1"/>
    <col min="34" max="34" width="10.625" style="15" customWidth="1"/>
    <col min="35" max="35" width="14.875" style="15" customWidth="1"/>
    <col min="36" max="56" width="12.625" style="15" hidden="1" customWidth="1"/>
    <col min="57" max="16384" width="9" style="15"/>
  </cols>
  <sheetData>
    <row r="2" spans="1:56" ht="15" customHeight="1">
      <c r="A2" s="601" t="str">
        <f>IF(様式1!B5="見積金額内訳書",様式2_1人件費!AK2,IF(様式1!B5="最終見積金額内訳書",様式2_1人件費!AK4,様式2_1人件費!AK3))</f>
        <v>見積金額内訳明細</v>
      </c>
      <c r="B2" s="602"/>
      <c r="C2" s="602"/>
      <c r="D2" s="602"/>
      <c r="E2" s="602"/>
      <c r="F2" s="602"/>
      <c r="G2" s="602"/>
      <c r="H2" s="602"/>
      <c r="I2" s="602"/>
      <c r="J2" s="40"/>
      <c r="K2" s="40"/>
      <c r="L2" s="40"/>
      <c r="M2" s="40"/>
      <c r="N2" s="40"/>
      <c r="O2" s="40"/>
      <c r="P2" s="40"/>
      <c r="Q2" s="40"/>
      <c r="R2" s="40"/>
      <c r="S2" s="40"/>
      <c r="T2" s="40"/>
      <c r="U2" s="40"/>
      <c r="V2" s="40"/>
      <c r="W2" s="40"/>
      <c r="X2" s="40"/>
      <c r="Y2" s="40"/>
      <c r="Z2" s="40"/>
      <c r="AA2" s="40"/>
      <c r="AB2" s="40"/>
      <c r="AC2" s="40"/>
      <c r="AD2" s="40"/>
      <c r="AE2" s="40"/>
      <c r="AF2" s="40"/>
      <c r="AG2" s="40"/>
      <c r="AH2" s="40"/>
      <c r="AI2" s="40"/>
      <c r="AK2" s="15" t="s">
        <v>150</v>
      </c>
    </row>
    <row r="3" spans="1:56" ht="15" customHeight="1">
      <c r="A3" s="40"/>
      <c r="B3" s="139"/>
      <c r="C3" s="139"/>
      <c r="E3" s="139"/>
      <c r="F3" s="139"/>
      <c r="G3" s="139"/>
      <c r="H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K3" s="15" t="s">
        <v>151</v>
      </c>
    </row>
    <row r="4" spans="1:56" ht="15" customHeight="1">
      <c r="A4" s="236" t="s">
        <v>152</v>
      </c>
      <c r="B4" s="236"/>
      <c r="C4" s="236"/>
      <c r="D4" s="237"/>
      <c r="E4" s="237"/>
      <c r="AK4" s="15" t="s">
        <v>153</v>
      </c>
    </row>
    <row r="5" spans="1:56" ht="15" customHeight="1" thickBot="1">
      <c r="B5" s="29"/>
      <c r="C5" s="29"/>
    </row>
    <row r="6" spans="1:56" ht="15" customHeight="1" thickBot="1">
      <c r="E6" s="594">
        <f>様式2_2_2その他原価・一般管理費等!$D$30+様式2_2_2その他原価・一般管理費等!$F$30+様式2_2_2その他原価・一般管理費等!$H$30</f>
        <v>0</v>
      </c>
      <c r="F6" s="595"/>
      <c r="G6" s="15" t="s">
        <v>115</v>
      </c>
    </row>
    <row r="7" spans="1:56" ht="15" customHeight="1"/>
    <row r="8" spans="1:56" ht="15" customHeight="1" thickBot="1">
      <c r="A8" s="15" t="s">
        <v>154</v>
      </c>
      <c r="E8" s="592">
        <f>G89</f>
        <v>0</v>
      </c>
      <c r="F8" s="593"/>
      <c r="G8" s="15" t="s">
        <v>115</v>
      </c>
    </row>
    <row r="9" spans="1:56" ht="15" customHeight="1" thickTop="1">
      <c r="E9" s="91"/>
    </row>
    <row r="10" spans="1:56" ht="15" customHeight="1" thickBot="1">
      <c r="B10" s="15" t="s">
        <v>155</v>
      </c>
      <c r="J10" s="236" t="s">
        <v>156</v>
      </c>
      <c r="K10" s="299"/>
      <c r="L10" s="299"/>
      <c r="M10" s="296"/>
      <c r="N10" s="296"/>
      <c r="O10" s="296"/>
      <c r="P10" s="296"/>
      <c r="Q10" s="296"/>
      <c r="R10" s="296"/>
      <c r="S10" s="296"/>
      <c r="T10" s="296"/>
      <c r="U10" s="296"/>
      <c r="V10" s="296"/>
      <c r="W10" s="296"/>
      <c r="X10" s="296"/>
      <c r="Y10" s="296"/>
      <c r="Z10" s="296"/>
      <c r="AA10" s="296"/>
      <c r="AB10" s="296"/>
      <c r="AC10" s="296"/>
      <c r="AD10" s="296"/>
      <c r="AE10" s="299"/>
      <c r="AF10" s="296"/>
      <c r="AG10" s="296"/>
      <c r="AH10" s="296"/>
      <c r="AJ10" s="297" t="s">
        <v>157</v>
      </c>
      <c r="AK10" s="298"/>
      <c r="AL10" s="298"/>
      <c r="AM10" s="236"/>
      <c r="AN10" s="236"/>
      <c r="AO10" s="236"/>
      <c r="AP10" s="236"/>
      <c r="AQ10" s="236"/>
      <c r="AR10" s="236"/>
      <c r="AS10" s="236"/>
      <c r="AT10" s="236"/>
      <c r="AU10" s="236"/>
      <c r="AV10" s="236"/>
      <c r="AW10" s="236"/>
      <c r="AX10" s="236"/>
      <c r="AY10" s="236"/>
      <c r="AZ10" s="236"/>
      <c r="BA10" s="236"/>
      <c r="BB10" s="236"/>
      <c r="BC10" s="236"/>
      <c r="BD10" s="236"/>
    </row>
    <row r="11" spans="1:56" ht="15" customHeight="1" thickBot="1">
      <c r="J11" s="598">
        <v>1</v>
      </c>
      <c r="K11" s="599"/>
      <c r="L11" s="600"/>
      <c r="M11" s="598">
        <v>2</v>
      </c>
      <c r="N11" s="599"/>
      <c r="O11" s="600"/>
      <c r="P11" s="598">
        <v>3</v>
      </c>
      <c r="Q11" s="599"/>
      <c r="R11" s="600"/>
      <c r="S11" s="598">
        <v>4</v>
      </c>
      <c r="T11" s="599"/>
      <c r="U11" s="600"/>
      <c r="V11" s="598">
        <v>5</v>
      </c>
      <c r="W11" s="599"/>
      <c r="X11" s="600"/>
      <c r="Y11" s="598">
        <v>6</v>
      </c>
      <c r="Z11" s="599"/>
      <c r="AA11" s="600"/>
      <c r="AB11" s="598">
        <v>7</v>
      </c>
      <c r="AC11" s="599"/>
      <c r="AD11" s="600"/>
      <c r="AE11" s="598" t="s">
        <v>158</v>
      </c>
      <c r="AF11" s="599"/>
      <c r="AG11" s="600"/>
      <c r="AH11" s="280"/>
      <c r="AJ11" s="608">
        <v>1</v>
      </c>
      <c r="AK11" s="606"/>
      <c r="AL11" s="606"/>
      <c r="AM11" s="605">
        <v>2</v>
      </c>
      <c r="AN11" s="606"/>
      <c r="AO11" s="607"/>
      <c r="AP11" s="605">
        <v>3</v>
      </c>
      <c r="AQ11" s="606"/>
      <c r="AR11" s="607"/>
      <c r="AS11" s="605">
        <v>4</v>
      </c>
      <c r="AT11" s="606"/>
      <c r="AU11" s="607"/>
      <c r="AV11" s="605">
        <v>5</v>
      </c>
      <c r="AW11" s="606"/>
      <c r="AX11" s="607"/>
      <c r="AY11" s="605">
        <v>6</v>
      </c>
      <c r="AZ11" s="606"/>
      <c r="BA11" s="607"/>
      <c r="BB11" s="605">
        <v>7</v>
      </c>
      <c r="BC11" s="606"/>
      <c r="BD11" s="607"/>
    </row>
    <row r="12" spans="1:56" ht="30" customHeight="1">
      <c r="A12" s="423" t="s">
        <v>159</v>
      </c>
      <c r="B12" s="47" t="s">
        <v>160</v>
      </c>
      <c r="C12" s="47" t="s">
        <v>161</v>
      </c>
      <c r="D12" s="417" t="s">
        <v>162</v>
      </c>
      <c r="E12" s="417" t="s">
        <v>163</v>
      </c>
      <c r="F12" s="417" t="s">
        <v>164</v>
      </c>
      <c r="G12" s="417" t="s">
        <v>165</v>
      </c>
      <c r="H12" s="417" t="s">
        <v>166</v>
      </c>
      <c r="I12" s="417" t="s">
        <v>167</v>
      </c>
      <c r="J12" s="564" t="str">
        <f>J11&amp;"回目部分払い対象日数"</f>
        <v>1回目部分払い対象日数</v>
      </c>
      <c r="K12" s="415" t="str">
        <f>J11&amp;"回目
部分払いM/M"</f>
        <v>1回目
部分払いM/M</v>
      </c>
      <c r="L12" s="416" t="str">
        <f>J11&amp;"回目部分払い金額"</f>
        <v>1回目部分払い金額</v>
      </c>
      <c r="M12" s="414" t="str">
        <f>M11&amp;"回目部分払い対象日数"</f>
        <v>2回目部分払い対象日数</v>
      </c>
      <c r="N12" s="415" t="str">
        <f>M11&amp;"回目
部分払いM/M"</f>
        <v>2回目
部分払いM/M</v>
      </c>
      <c r="O12" s="416" t="str">
        <f>M11&amp;"回目部分払い金額"</f>
        <v>2回目部分払い金額</v>
      </c>
      <c r="P12" s="414" t="str">
        <f>P11&amp;"回目部分払い対象日数"</f>
        <v>3回目部分払い対象日数</v>
      </c>
      <c r="Q12" s="415" t="str">
        <f>P11&amp;"回目
部分払いM/M"</f>
        <v>3回目
部分払いM/M</v>
      </c>
      <c r="R12" s="416" t="str">
        <f>P11&amp;"回目部分払い金額"</f>
        <v>3回目部分払い金額</v>
      </c>
      <c r="S12" s="414" t="str">
        <f>S11&amp;"回目部分払い対象日数"</f>
        <v>4回目部分払い対象日数</v>
      </c>
      <c r="T12" s="415" t="str">
        <f>S11&amp;"回目
部分払いM/M"</f>
        <v>4回目
部分払いM/M</v>
      </c>
      <c r="U12" s="416" t="str">
        <f>S11&amp;"回目部分払い金額"</f>
        <v>4回目部分払い金額</v>
      </c>
      <c r="V12" s="414" t="str">
        <f>V11&amp;"回目部分払い対象日数"</f>
        <v>5回目部分払い対象日数</v>
      </c>
      <c r="W12" s="415" t="str">
        <f>V11&amp;"回目
部分払いM/M"</f>
        <v>5回目
部分払いM/M</v>
      </c>
      <c r="X12" s="416" t="str">
        <f>V11&amp;"回目部分払い金額"</f>
        <v>5回目部分払い金額</v>
      </c>
      <c r="Y12" s="414" t="str">
        <f>Y11&amp;"回目部分払い対象日数"</f>
        <v>6回目部分払い対象日数</v>
      </c>
      <c r="Z12" s="415" t="str">
        <f>Y11&amp;"回目
部分払いM/M"</f>
        <v>6回目
部分払いM/M</v>
      </c>
      <c r="AA12" s="416" t="str">
        <f>Y11&amp;"回目部分払い金額"</f>
        <v>6回目部分払い金額</v>
      </c>
      <c r="AB12" s="414" t="str">
        <f>AB11&amp;"回目部分払い対象日数"</f>
        <v>7回目部分払い対象日数</v>
      </c>
      <c r="AC12" s="415" t="str">
        <f>AB11&amp;"回目
部分払いM/M"</f>
        <v>7回目
部分払いM/M</v>
      </c>
      <c r="AD12" s="416" t="str">
        <f>AB11&amp;"回目部分払い金額"</f>
        <v>7回目部分払い金額</v>
      </c>
      <c r="AE12" s="414" t="str">
        <f>AE11&amp;"対象日数"</f>
        <v>精算対象日数</v>
      </c>
      <c r="AF12" s="275" t="str">
        <f>AE11&amp;"時M/M"</f>
        <v>精算時M/M</v>
      </c>
      <c r="AG12" s="276" t="str">
        <f>AE11&amp;"金額"</f>
        <v>精算金額</v>
      </c>
      <c r="AH12" s="424" t="s">
        <v>168</v>
      </c>
      <c r="AJ12" s="288" t="str">
        <f>AJ11&amp;"回目直接人件費"</f>
        <v>1回目直接人件費</v>
      </c>
      <c r="AK12" s="288" t="str">
        <f>AJ11&amp;"回目その他原価金額"</f>
        <v>1回目その他原価金額</v>
      </c>
      <c r="AL12" s="290" t="str">
        <f>AJ11&amp;"一般管理費金額"</f>
        <v>1一般管理費金額</v>
      </c>
      <c r="AM12" s="292" t="str">
        <f>AM11&amp;"回目直接人件費"</f>
        <v>2回目直接人件費</v>
      </c>
      <c r="AN12" s="288" t="str">
        <f>AM11&amp;"回目その他原価金額"</f>
        <v>2回目その他原価金額</v>
      </c>
      <c r="AO12" s="293" t="str">
        <f>AM11&amp;"一般管理費金額"</f>
        <v>2一般管理費金額</v>
      </c>
      <c r="AP12" s="292" t="str">
        <f>AP11&amp;"回目直接人件費"</f>
        <v>3回目直接人件費</v>
      </c>
      <c r="AQ12" s="288" t="str">
        <f>AP11&amp;"回目その他原価金額"</f>
        <v>3回目その他原価金額</v>
      </c>
      <c r="AR12" s="293" t="str">
        <f>AP11&amp;"一般管理費金額"</f>
        <v>3一般管理費金額</v>
      </c>
      <c r="AS12" s="292" t="str">
        <f>AS11&amp;"回目直接人件費"</f>
        <v>4回目直接人件費</v>
      </c>
      <c r="AT12" s="288" t="str">
        <f>AS11&amp;"回目その他原価金額"</f>
        <v>4回目その他原価金額</v>
      </c>
      <c r="AU12" s="293" t="str">
        <f>AS11&amp;"一般管理費金額"</f>
        <v>4一般管理費金額</v>
      </c>
      <c r="AV12" s="292" t="str">
        <f>AV11&amp;"回目直接人件費"</f>
        <v>5回目直接人件費</v>
      </c>
      <c r="AW12" s="288" t="str">
        <f>AV11&amp;"回目その他原価金額"</f>
        <v>5回目その他原価金額</v>
      </c>
      <c r="AX12" s="293" t="str">
        <f>AV11&amp;"一般管理費金額"</f>
        <v>5一般管理費金額</v>
      </c>
      <c r="AY12" s="292" t="str">
        <f>AY11&amp;"回目直接人件費"</f>
        <v>6回目直接人件費</v>
      </c>
      <c r="AZ12" s="288" t="str">
        <f>AY11&amp;"回目その他原価金額"</f>
        <v>6回目その他原価金額</v>
      </c>
      <c r="BA12" s="293" t="str">
        <f>AY11&amp;"一般管理費金額"</f>
        <v>6一般管理費金額</v>
      </c>
      <c r="BB12" s="292" t="str">
        <f>BB11&amp;"回目直接人件費"</f>
        <v>7回目直接人件費</v>
      </c>
      <c r="BC12" s="288" t="str">
        <f>BB11&amp;"回目その他原価金額"</f>
        <v>7回目その他原価金額</v>
      </c>
      <c r="BD12" s="293" t="str">
        <f>BB11&amp;"一般管理費金額"</f>
        <v>7一般管理費金額</v>
      </c>
    </row>
    <row r="13" spans="1:56" ht="27.95" customHeight="1">
      <c r="A13" s="142"/>
      <c r="B13" s="365" t="str">
        <f>IF($A13="","",VLOOKUP($A13,従事者明細!$A$3:$L$52,2,FALSE))</f>
        <v/>
      </c>
      <c r="C13" s="489" t="str">
        <f>IF($A13="","",VLOOKUP($A13,従事者明細!$A$3:$L$52,3,FALSE))</f>
        <v/>
      </c>
      <c r="D13" s="366" t="str">
        <f>IF($A13="","",VLOOKUP($A13,従事者明細!$A$3:$L$52,6,FALSE))</f>
        <v/>
      </c>
      <c r="E13" s="365" t="str">
        <f>IF($A13="","",VLOOKUP($A13,従事者明細!$A$3:$L$52,10,FALSE))</f>
        <v/>
      </c>
      <c r="F13" s="367" t="str">
        <f>IF(I13="","",ROUND(I13/30,2))</f>
        <v/>
      </c>
      <c r="G13" s="368" t="str">
        <f>IF(D13="","",E13*ROUND(F13,2))</f>
        <v/>
      </c>
      <c r="H13" s="369" t="str">
        <f>IF($A13="","",VLOOKUP($A13,従事者明細!$A$3:$F$52,4,FALSE))</f>
        <v/>
      </c>
      <c r="I13" s="142"/>
      <c r="J13" s="565"/>
      <c r="K13" s="269"/>
      <c r="L13" s="273"/>
      <c r="M13" s="351"/>
      <c r="N13" s="269" t="str">
        <f>IF(M13="","",ROUND(M13/30,2))</f>
        <v/>
      </c>
      <c r="O13" s="273" t="str">
        <f>IF(M13="","",N13*$E13)</f>
        <v/>
      </c>
      <c r="P13" s="351"/>
      <c r="Q13" s="269" t="str">
        <f>IF(P13="","",ROUND(P13/30,2))</f>
        <v/>
      </c>
      <c r="R13" s="273" t="str">
        <f>IF(P13="","",Q13*$E13)</f>
        <v/>
      </c>
      <c r="S13" s="351"/>
      <c r="T13" s="269" t="str">
        <f>IF(S13="","",ROUND(S13/30,2))</f>
        <v/>
      </c>
      <c r="U13" s="273" t="str">
        <f>IF(S13="","",T13*$E13)</f>
        <v/>
      </c>
      <c r="V13" s="351"/>
      <c r="W13" s="269" t="str">
        <f>IF(V13="","",ROUND(V13/30,2))</f>
        <v/>
      </c>
      <c r="X13" s="273" t="str">
        <f>IF(V13="","",W13*$E13)</f>
        <v/>
      </c>
      <c r="Y13" s="272"/>
      <c r="Z13" s="269" t="str">
        <f>IF(Y13="","",ROUND(Y13/30,2))</f>
        <v/>
      </c>
      <c r="AA13" s="273" t="str">
        <f>IF(Y13="","",Z13*$E13)</f>
        <v/>
      </c>
      <c r="AB13" s="272"/>
      <c r="AC13" s="269" t="str">
        <f>IF(AB13="","",ROUND(AB13/30,2))</f>
        <v/>
      </c>
      <c r="AD13" s="273" t="str">
        <f>IF(AB13="","",AC13*$E13)</f>
        <v/>
      </c>
      <c r="AE13" s="351"/>
      <c r="AF13" s="269" t="str">
        <f>IF(AE13="","",ROUND(AE13/30,2))</f>
        <v/>
      </c>
      <c r="AG13" s="273" t="str">
        <f>IF(AE13="","",AF13*$E13)</f>
        <v/>
      </c>
      <c r="AH13" s="281">
        <f>$I13-SUM(M13,J13,P13,S13,V13,Y13,AB13,AE13)</f>
        <v>0</v>
      </c>
      <c r="AJ13" s="289" t="e">
        <f>IF(#REF!="","",VLOOKUP(#REF!,$J$70:$L$84,3,FALSE))</f>
        <v>#REF!</v>
      </c>
      <c r="AK13" s="289" t="e">
        <f>IF(#REF!="","",ROUND(AJ13*#REF!,0))</f>
        <v>#REF!</v>
      </c>
      <c r="AL13" s="291" t="e">
        <f>IF(#REF!="","",ROUND((AJ13+AK13)*#REF!,0))</f>
        <v>#REF!</v>
      </c>
      <c r="AM13" s="294" t="e">
        <f>IF(#REF!="","",VLOOKUP(#REF!,$M$70:$O$84,3,FALSE))</f>
        <v>#REF!</v>
      </c>
      <c r="AN13" s="309" t="e">
        <f>IF(#REF!="","",ROUND(AM13*#REF!,0))</f>
        <v>#REF!</v>
      </c>
      <c r="AO13" s="273" t="e">
        <f>IF(#REF!="","",ROUND((AM13+AN13)*#REF!,0))</f>
        <v>#REF!</v>
      </c>
      <c r="AP13" s="294" t="e">
        <f>IF(#REF!="","",VLOOKUP(#REF!,$P$70:$R$84,3,FALSE))</f>
        <v>#REF!</v>
      </c>
      <c r="AQ13" s="289" t="e">
        <f>IF(#REF!="","",ROUND(AP13*#REF!,0))</f>
        <v>#REF!</v>
      </c>
      <c r="AR13" s="295" t="e">
        <f>IF(#REF!="","",ROUND((AP13+AQ13)*#REF!,0))</f>
        <v>#REF!</v>
      </c>
      <c r="AS13" s="294" t="e">
        <f>IF(#REF!="","",VLOOKUP(#REF!,$S$70:$U$84,3,FALSE))</f>
        <v>#REF!</v>
      </c>
      <c r="AT13" s="289" t="e">
        <f>IF(#REF!="","",ROUND(AS13*#REF!,0))</f>
        <v>#REF!</v>
      </c>
      <c r="AU13" s="295" t="e">
        <f>IF(#REF!="","",ROUND((AS13+AT13)*#REF!,0))</f>
        <v>#REF!</v>
      </c>
      <c r="AV13" s="294" t="e">
        <f>IF(#REF!="","",VLOOKUP(#REF!,$V$70:$X$84,3,FALSE))</f>
        <v>#REF!</v>
      </c>
      <c r="AW13" s="289" t="e">
        <f>IF(#REF!="","",ROUND(AV13*#REF!,0))</f>
        <v>#REF!</v>
      </c>
      <c r="AX13" s="295" t="e">
        <f>IF(#REF!="","",ROUND((AV13+AW13)*#REF!,0))</f>
        <v>#REF!</v>
      </c>
      <c r="AY13" s="294" t="e">
        <f>IF(#REF!="","",VLOOKUP(#REF!,$Y$70:$AA$84,3,FALSE))</f>
        <v>#REF!</v>
      </c>
      <c r="AZ13" s="289" t="e">
        <f>IF(#REF!="","",ROUND(AY13*#REF!,0))</f>
        <v>#REF!</v>
      </c>
      <c r="BA13" s="295" t="e">
        <f>IF(#REF!="","",ROUND((AY13+AZ13)*#REF!,0))</f>
        <v>#REF!</v>
      </c>
      <c r="BB13" s="294" t="e">
        <f>IF(#REF!="","",VLOOKUP(#REF!,$AB$70:$AD$84,3,FALSE))</f>
        <v>#REF!</v>
      </c>
      <c r="BC13" s="289" t="e">
        <f>IF(#REF!="","",ROUND(BB13*#REF!,0))</f>
        <v>#REF!</v>
      </c>
      <c r="BD13" s="295" t="e">
        <f>IF(#REF!="","",ROUND((BB13+BC13)*#REF!,0))</f>
        <v>#REF!</v>
      </c>
    </row>
    <row r="14" spans="1:56" ht="27.95" customHeight="1">
      <c r="A14" s="142"/>
      <c r="B14" s="365" t="str">
        <f>IF($A14="","",VLOOKUP($A14,従事者明細!$A$3:$L$52,2,FALSE))</f>
        <v/>
      </c>
      <c r="C14" s="489" t="str">
        <f>IF($A14="","",VLOOKUP($A14,従事者明細!$A$3:$L$52,3,FALSE))</f>
        <v/>
      </c>
      <c r="D14" s="366" t="str">
        <f>IF($A14="","",VLOOKUP($A14,従事者明細!$A$3:$L$52,6,FALSE))</f>
        <v/>
      </c>
      <c r="E14" s="365" t="str">
        <f>IF($A14="","",VLOOKUP($A14,従事者明細!$A$3:$L$52,10,FALSE))</f>
        <v/>
      </c>
      <c r="F14" s="367" t="str">
        <f>IF(I14="","",ROUND(I14/30,2))</f>
        <v/>
      </c>
      <c r="G14" s="368" t="str">
        <f>IF(D14="","",E14*ROUND(F14,2))</f>
        <v/>
      </c>
      <c r="H14" s="369" t="str">
        <f>IF($A14="","",VLOOKUP($A14,従事者明細!$A$3:$F$52,4,FALSE))</f>
        <v/>
      </c>
      <c r="I14" s="142"/>
      <c r="J14" s="565"/>
      <c r="K14" s="269"/>
      <c r="L14" s="273"/>
      <c r="M14" s="351"/>
      <c r="N14" s="269" t="str">
        <f t="shared" ref="N14:N27" si="0">IF(M14="","",ROUND(M14/30,2))</f>
        <v/>
      </c>
      <c r="O14" s="273" t="str">
        <f t="shared" ref="O14:O27" si="1">IF(M14="","",N14*$E14)</f>
        <v/>
      </c>
      <c r="P14" s="351"/>
      <c r="Q14" s="269" t="str">
        <f t="shared" ref="Q14:Q27" si="2">IF(P14="","",ROUND(P14/30,2))</f>
        <v/>
      </c>
      <c r="R14" s="273" t="str">
        <f t="shared" ref="R14:R27" si="3">IF(P14="","",Q14*$E14)</f>
        <v/>
      </c>
      <c r="S14" s="351"/>
      <c r="T14" s="269" t="str">
        <f t="shared" ref="T14:T27" si="4">IF(S14="","",ROUND(S14/30,2))</f>
        <v/>
      </c>
      <c r="U14" s="273" t="str">
        <f t="shared" ref="U14:U27" si="5">IF(S14="","",T14*$E14)</f>
        <v/>
      </c>
      <c r="V14" s="351"/>
      <c r="W14" s="269" t="str">
        <f t="shared" ref="W14:W27" si="6">IF(V14="","",ROUND(V14/30,2))</f>
        <v/>
      </c>
      <c r="X14" s="273" t="str">
        <f t="shared" ref="X14:X27" si="7">IF(V14="","",W14*$E14)</f>
        <v/>
      </c>
      <c r="Y14" s="272"/>
      <c r="Z14" s="269" t="str">
        <f t="shared" ref="Z14:Z27" si="8">IF(Y14="","",ROUND(Y14/30,2))</f>
        <v/>
      </c>
      <c r="AA14" s="273" t="str">
        <f t="shared" ref="AA14:AA27" si="9">IF(Y14="","",Z14*$E14)</f>
        <v/>
      </c>
      <c r="AB14" s="272"/>
      <c r="AC14" s="269" t="str">
        <f t="shared" ref="AC14:AC27" si="10">IF(AB14="","",ROUND(AB14/30,2))</f>
        <v/>
      </c>
      <c r="AD14" s="273" t="str">
        <f t="shared" ref="AD14:AD27" si="11">IF(AB14="","",AC14*$E14)</f>
        <v/>
      </c>
      <c r="AE14" s="351"/>
      <c r="AF14" s="269" t="str">
        <f t="shared" ref="AF14:AF27" si="12">IF(AE14="","",ROUND(AE14/30,2))</f>
        <v/>
      </c>
      <c r="AG14" s="273" t="str">
        <f t="shared" ref="AG14:AG27" si="13">IF(AE14="","",AF14*$E14)</f>
        <v/>
      </c>
      <c r="AH14" s="281">
        <f t="shared" ref="AH14:AH26" si="14">$I14-SUM(M14,J14,P14,S14,V14,Y14,AB14,AE14)</f>
        <v>0</v>
      </c>
      <c r="AJ14" s="289" t="e">
        <f>IF(#REF!="","",VLOOKUP(#REF!,$J$70:$L$84,3,FALSE))</f>
        <v>#REF!</v>
      </c>
      <c r="AK14" s="289" t="e">
        <f>IF(#REF!="","",ROUND(AJ14*#REF!,0))</f>
        <v>#REF!</v>
      </c>
      <c r="AL14" s="291" t="e">
        <f>IF(#REF!="","",ROUND((AJ14+AK14)*#REF!,0))</f>
        <v>#REF!</v>
      </c>
      <c r="AM14" s="294" t="e">
        <f>IF(#REF!="","",VLOOKUP(#REF!,$M$70:$O$84,3,FALSE))</f>
        <v>#REF!</v>
      </c>
      <c r="AN14" s="289" t="e">
        <f>IF(#REF!="","",ROUND(AM14*#REF!,0))</f>
        <v>#REF!</v>
      </c>
      <c r="AO14" s="295" t="e">
        <f>IF(#REF!="","",ROUND((AM14+AN14)*#REF!,0))</f>
        <v>#REF!</v>
      </c>
      <c r="AP14" s="294" t="e">
        <f>IF(#REF!="","",VLOOKUP(#REF!,$P$70:$R$84,3,FALSE))</f>
        <v>#REF!</v>
      </c>
      <c r="AQ14" s="289" t="e">
        <f>IF(#REF!="","",ROUND(AP14*#REF!,0))</f>
        <v>#REF!</v>
      </c>
      <c r="AR14" s="295" t="e">
        <f>IF(#REF!="","",ROUND((AP14+AQ14)*#REF!,0))</f>
        <v>#REF!</v>
      </c>
      <c r="AS14" s="294" t="e">
        <f>IF(#REF!="","",VLOOKUP(#REF!,$S$70:$U$84,3,FALSE))</f>
        <v>#REF!</v>
      </c>
      <c r="AT14" s="289" t="e">
        <f>IF(#REF!="","",ROUND(AS14*#REF!,0))</f>
        <v>#REF!</v>
      </c>
      <c r="AU14" s="295" t="e">
        <f>IF(#REF!="","",ROUND((AS14+AT14)*#REF!,0))</f>
        <v>#REF!</v>
      </c>
      <c r="AV14" s="294" t="e">
        <f>IF(#REF!="","",VLOOKUP(#REF!,$V$70:$X$84,3,FALSE))</f>
        <v>#REF!</v>
      </c>
      <c r="AW14" s="289" t="e">
        <f>IF(#REF!="","",ROUND(AV14*#REF!,0))</f>
        <v>#REF!</v>
      </c>
      <c r="AX14" s="295" t="e">
        <f>IF(#REF!="","",ROUND((AV14+AW14)*#REF!,0))</f>
        <v>#REF!</v>
      </c>
      <c r="AY14" s="294" t="e">
        <f>IF(#REF!="","",VLOOKUP(#REF!,$Y$70:$AA$84,3,FALSE))</f>
        <v>#REF!</v>
      </c>
      <c r="AZ14" s="289" t="e">
        <f>IF(#REF!="","",ROUND(AY14*#REF!,0))</f>
        <v>#REF!</v>
      </c>
      <c r="BA14" s="295" t="e">
        <f>IF(#REF!="","",ROUND((AY14+AZ14)*#REF!,0))</f>
        <v>#REF!</v>
      </c>
      <c r="BB14" s="294" t="e">
        <f>IF(#REF!="","",VLOOKUP(#REF!,$AB$70:$AD$84,3,FALSE))</f>
        <v>#REF!</v>
      </c>
      <c r="BC14" s="289" t="e">
        <f>IF(#REF!="","",ROUND(BB14*#REF!,0))</f>
        <v>#REF!</v>
      </c>
      <c r="BD14" s="295" t="e">
        <f>IF(#REF!="","",ROUND((BB14+BC14)*#REF!,0))</f>
        <v>#REF!</v>
      </c>
    </row>
    <row r="15" spans="1:56" ht="27.95" customHeight="1">
      <c r="A15" s="142"/>
      <c r="B15" s="365" t="str">
        <f>IF($A15="","",VLOOKUP($A15,従事者明細!$A$3:$L$52,2,FALSE))</f>
        <v/>
      </c>
      <c r="C15" s="489" t="str">
        <f>IF($A15="","",VLOOKUP($A15,従事者明細!$A$3:$L$52,3,FALSE))</f>
        <v/>
      </c>
      <c r="D15" s="366" t="str">
        <f>IF($A15="","",VLOOKUP($A15,従事者明細!$A$3:$L$52,6,FALSE))</f>
        <v/>
      </c>
      <c r="E15" s="365" t="str">
        <f>IF($A15="","",VLOOKUP($A15,従事者明細!$A$3:$L$52,10,FALSE))</f>
        <v/>
      </c>
      <c r="F15" s="367" t="str">
        <f t="shared" ref="F15:F27" si="15">IF(I15="","",ROUND(I15/30,2))</f>
        <v/>
      </c>
      <c r="G15" s="368" t="str">
        <f t="shared" ref="G15:G27" si="16">IF(D15="","",E15*ROUND(F15,2))</f>
        <v/>
      </c>
      <c r="H15" s="369" t="str">
        <f>IF($A15="","",VLOOKUP($A15,従事者明細!$A$3:$F$52,4,FALSE))</f>
        <v/>
      </c>
      <c r="I15" s="142"/>
      <c r="J15" s="565"/>
      <c r="K15" s="269"/>
      <c r="L15" s="273"/>
      <c r="M15" s="351"/>
      <c r="N15" s="269" t="str">
        <f t="shared" si="0"/>
        <v/>
      </c>
      <c r="O15" s="273" t="str">
        <f t="shared" si="1"/>
        <v/>
      </c>
      <c r="P15" s="351"/>
      <c r="Q15" s="269" t="str">
        <f t="shared" si="2"/>
        <v/>
      </c>
      <c r="R15" s="273" t="str">
        <f t="shared" si="3"/>
        <v/>
      </c>
      <c r="S15" s="351"/>
      <c r="T15" s="269" t="str">
        <f t="shared" si="4"/>
        <v/>
      </c>
      <c r="U15" s="273" t="str">
        <f t="shared" si="5"/>
        <v/>
      </c>
      <c r="V15" s="351"/>
      <c r="W15" s="269" t="str">
        <f t="shared" si="6"/>
        <v/>
      </c>
      <c r="X15" s="273" t="str">
        <f t="shared" si="7"/>
        <v/>
      </c>
      <c r="Y15" s="272"/>
      <c r="Z15" s="269" t="str">
        <f t="shared" si="8"/>
        <v/>
      </c>
      <c r="AA15" s="273" t="str">
        <f t="shared" si="9"/>
        <v/>
      </c>
      <c r="AB15" s="272"/>
      <c r="AC15" s="269" t="str">
        <f t="shared" si="10"/>
        <v/>
      </c>
      <c r="AD15" s="273" t="str">
        <f t="shared" si="11"/>
        <v/>
      </c>
      <c r="AE15" s="351"/>
      <c r="AF15" s="269" t="str">
        <f t="shared" si="12"/>
        <v/>
      </c>
      <c r="AG15" s="273" t="str">
        <f t="shared" si="13"/>
        <v/>
      </c>
      <c r="AH15" s="281">
        <f t="shared" si="14"/>
        <v>0</v>
      </c>
      <c r="AJ15" s="289" t="e">
        <f>IF(#REF!="","",VLOOKUP(#REF!,$J$70:$L$84,3,FALSE))</f>
        <v>#REF!</v>
      </c>
      <c r="AK15" s="289" t="e">
        <f>IF(#REF!="","",ROUND(AJ15*#REF!,0))</f>
        <v>#REF!</v>
      </c>
      <c r="AL15" s="291" t="e">
        <f>IF(#REF!="","",ROUND((AJ15+AK15)*#REF!,0))</f>
        <v>#REF!</v>
      </c>
      <c r="AM15" s="294" t="e">
        <f>IF(#REF!="","",VLOOKUP(#REF!,$M$70:$O$84,3,FALSE))</f>
        <v>#REF!</v>
      </c>
      <c r="AN15" s="289" t="e">
        <f>IF(#REF!="","",ROUND(AM15*#REF!,0))</f>
        <v>#REF!</v>
      </c>
      <c r="AO15" s="295" t="e">
        <f>IF(#REF!="","",ROUND((AM15+AN15)*#REF!,0))</f>
        <v>#REF!</v>
      </c>
      <c r="AP15" s="294" t="e">
        <f>IF(#REF!="","",VLOOKUP(#REF!,$P$70:$R$84,3,FALSE))</f>
        <v>#REF!</v>
      </c>
      <c r="AQ15" s="289" t="e">
        <f>IF(#REF!="","",ROUND(AP15*#REF!,0))</f>
        <v>#REF!</v>
      </c>
      <c r="AR15" s="295" t="e">
        <f>IF(#REF!="","",ROUND((AP15+AQ15)*#REF!,0))</f>
        <v>#REF!</v>
      </c>
      <c r="AS15" s="294" t="e">
        <f>IF(#REF!="","",VLOOKUP(#REF!,$S$70:$U$84,3,FALSE))</f>
        <v>#REF!</v>
      </c>
      <c r="AT15" s="289" t="e">
        <f>IF(#REF!="","",ROUND(AS15*#REF!,0))</f>
        <v>#REF!</v>
      </c>
      <c r="AU15" s="295" t="e">
        <f>IF(#REF!="","",ROUND((AS15+AT15)*#REF!,0))</f>
        <v>#REF!</v>
      </c>
      <c r="AV15" s="294" t="e">
        <f>IF(#REF!="","",VLOOKUP(#REF!,$V$70:$X$84,3,FALSE))</f>
        <v>#REF!</v>
      </c>
      <c r="AW15" s="289" t="e">
        <f>IF(#REF!="","",ROUND(AV15*#REF!,0))</f>
        <v>#REF!</v>
      </c>
      <c r="AX15" s="295" t="e">
        <f>IF(#REF!="","",ROUND((AV15+AW15)*#REF!,0))</f>
        <v>#REF!</v>
      </c>
      <c r="AY15" s="294" t="e">
        <f>IF(#REF!="","",VLOOKUP(#REF!,$Y$70:$AA$84,3,FALSE))</f>
        <v>#REF!</v>
      </c>
      <c r="AZ15" s="289" t="e">
        <f>IF(#REF!="","",ROUND(AY15*#REF!,0))</f>
        <v>#REF!</v>
      </c>
      <c r="BA15" s="295" t="e">
        <f>IF(#REF!="","",ROUND((AY15+AZ15)*#REF!,0))</f>
        <v>#REF!</v>
      </c>
      <c r="BB15" s="294" t="e">
        <f>IF(#REF!="","",VLOOKUP(#REF!,$AB$70:$AD$84,3,FALSE))</f>
        <v>#REF!</v>
      </c>
      <c r="BC15" s="289" t="e">
        <f>IF(#REF!="","",ROUND(BB15*#REF!,0))</f>
        <v>#REF!</v>
      </c>
      <c r="BD15" s="295" t="e">
        <f>IF(#REF!="","",ROUND((BB15+BC15)*#REF!,0))</f>
        <v>#REF!</v>
      </c>
    </row>
    <row r="16" spans="1:56" ht="27.95" customHeight="1">
      <c r="A16" s="142"/>
      <c r="B16" s="365" t="str">
        <f>IF($A16="","",VLOOKUP($A16,従事者明細!$A$3:$L$52,2,FALSE))</f>
        <v/>
      </c>
      <c r="C16" s="489" t="str">
        <f>IF($A16="","",VLOOKUP($A16,従事者明細!$A$3:$L$52,3,FALSE))</f>
        <v/>
      </c>
      <c r="D16" s="366" t="str">
        <f>IF($A16="","",VLOOKUP($A16,従事者明細!$A$3:$L$52,6,FALSE))</f>
        <v/>
      </c>
      <c r="E16" s="365" t="str">
        <f>IF($A16="","",VLOOKUP($A16,従事者明細!$A$3:$L$52,10,FALSE))</f>
        <v/>
      </c>
      <c r="F16" s="367" t="str">
        <f t="shared" si="15"/>
        <v/>
      </c>
      <c r="G16" s="368" t="str">
        <f>IF(D16="","",E16*ROUND(F16,2))</f>
        <v/>
      </c>
      <c r="H16" s="369" t="str">
        <f>IF($A16="","",VLOOKUP($A16,従事者明細!$A$3:$F$52,4,FALSE))</f>
        <v/>
      </c>
      <c r="I16" s="142"/>
      <c r="J16" s="565"/>
      <c r="K16" s="269"/>
      <c r="L16" s="273"/>
      <c r="M16" s="351"/>
      <c r="N16" s="269" t="str">
        <f t="shared" si="0"/>
        <v/>
      </c>
      <c r="O16" s="273" t="str">
        <f t="shared" si="1"/>
        <v/>
      </c>
      <c r="P16" s="351"/>
      <c r="Q16" s="269" t="str">
        <f t="shared" si="2"/>
        <v/>
      </c>
      <c r="R16" s="273" t="str">
        <f t="shared" si="3"/>
        <v/>
      </c>
      <c r="S16" s="351"/>
      <c r="T16" s="269" t="str">
        <f t="shared" si="4"/>
        <v/>
      </c>
      <c r="U16" s="273" t="str">
        <f t="shared" si="5"/>
        <v/>
      </c>
      <c r="V16" s="351"/>
      <c r="W16" s="269" t="str">
        <f t="shared" si="6"/>
        <v/>
      </c>
      <c r="X16" s="273" t="str">
        <f t="shared" si="7"/>
        <v/>
      </c>
      <c r="Y16" s="272"/>
      <c r="Z16" s="269" t="str">
        <f t="shared" si="8"/>
        <v/>
      </c>
      <c r="AA16" s="273" t="str">
        <f t="shared" si="9"/>
        <v/>
      </c>
      <c r="AB16" s="272"/>
      <c r="AC16" s="269" t="str">
        <f t="shared" si="10"/>
        <v/>
      </c>
      <c r="AD16" s="273" t="str">
        <f t="shared" si="11"/>
        <v/>
      </c>
      <c r="AE16" s="351"/>
      <c r="AF16" s="269" t="str">
        <f t="shared" si="12"/>
        <v/>
      </c>
      <c r="AG16" s="273" t="str">
        <f t="shared" si="13"/>
        <v/>
      </c>
      <c r="AH16" s="281">
        <f t="shared" si="14"/>
        <v>0</v>
      </c>
      <c r="AJ16" s="289" t="e">
        <f>IF(#REF!="","",VLOOKUP(#REF!,$J$70:$L$84,3,FALSE))</f>
        <v>#REF!</v>
      </c>
      <c r="AK16" s="289" t="e">
        <f>IF(#REF!="","",ROUND(AJ16*#REF!,0))</f>
        <v>#REF!</v>
      </c>
      <c r="AL16" s="291" t="e">
        <f>IF(#REF!="","",ROUND((AJ16+AK16)*#REF!,0))</f>
        <v>#REF!</v>
      </c>
      <c r="AM16" s="294" t="e">
        <f>IF(#REF!="","",VLOOKUP(#REF!,$M$70:$O$84,3,FALSE))</f>
        <v>#REF!</v>
      </c>
      <c r="AN16" s="289" t="e">
        <f>IF(#REF!="","",ROUND(AM16*#REF!,0))</f>
        <v>#REF!</v>
      </c>
      <c r="AO16" s="295" t="e">
        <f>IF(#REF!="","",ROUND((AM16+AN16)*#REF!,0))</f>
        <v>#REF!</v>
      </c>
      <c r="AP16" s="294" t="e">
        <f>IF(#REF!="","",VLOOKUP(#REF!,$P$70:$R$84,3,FALSE))</f>
        <v>#REF!</v>
      </c>
      <c r="AQ16" s="289" t="e">
        <f>IF(#REF!="","",ROUND(AP16*#REF!,0))</f>
        <v>#REF!</v>
      </c>
      <c r="AR16" s="295" t="e">
        <f>IF(#REF!="","",ROUND((AP16+AQ16)*#REF!,0))</f>
        <v>#REF!</v>
      </c>
      <c r="AS16" s="294" t="e">
        <f>IF(#REF!="","",VLOOKUP(#REF!,$S$70:$U$84,3,FALSE))</f>
        <v>#REF!</v>
      </c>
      <c r="AT16" s="289" t="e">
        <f>IF(#REF!="","",ROUND(AS16*#REF!,0))</f>
        <v>#REF!</v>
      </c>
      <c r="AU16" s="295" t="e">
        <f>IF(#REF!="","",ROUND((AS16+AT16)*#REF!,0))</f>
        <v>#REF!</v>
      </c>
      <c r="AV16" s="294" t="e">
        <f>IF(#REF!="","",VLOOKUP(#REF!,$V$70:$X$84,3,FALSE))</f>
        <v>#REF!</v>
      </c>
      <c r="AW16" s="289" t="e">
        <f>IF(#REF!="","",ROUND(AV16*#REF!,0))</f>
        <v>#REF!</v>
      </c>
      <c r="AX16" s="295" t="e">
        <f>IF(#REF!="","",ROUND((AV16+AW16)*#REF!,0))</f>
        <v>#REF!</v>
      </c>
      <c r="AY16" s="294" t="e">
        <f>IF(#REF!="","",VLOOKUP(#REF!,$Y$70:$AA$84,3,FALSE))</f>
        <v>#REF!</v>
      </c>
      <c r="AZ16" s="289" t="e">
        <f>IF(#REF!="","",ROUND(AY16*#REF!,0))</f>
        <v>#REF!</v>
      </c>
      <c r="BA16" s="295" t="e">
        <f>IF(#REF!="","",ROUND((AY16+AZ16)*#REF!,0))</f>
        <v>#REF!</v>
      </c>
      <c r="BB16" s="294" t="e">
        <f>IF(#REF!="","",VLOOKUP(#REF!,$AB$70:$AD$84,3,FALSE))</f>
        <v>#REF!</v>
      </c>
      <c r="BC16" s="289" t="e">
        <f>IF(#REF!="","",ROUND(BB16*#REF!,0))</f>
        <v>#REF!</v>
      </c>
      <c r="BD16" s="295" t="e">
        <f>IF(#REF!="","",ROUND((BB16+BC16)*#REF!,0))</f>
        <v>#REF!</v>
      </c>
    </row>
    <row r="17" spans="1:56" ht="27.95" customHeight="1">
      <c r="A17" s="408"/>
      <c r="B17" s="365" t="str">
        <f>IF($A17="","",VLOOKUP($A17,従事者明細!$A$3:$L$52,2,FALSE))</f>
        <v/>
      </c>
      <c r="C17" s="489" t="str">
        <f>IF($A17="","",VLOOKUP($A17,従事者明細!$A$3:$L$52,3,FALSE))</f>
        <v/>
      </c>
      <c r="D17" s="366" t="str">
        <f>IF($A17="","",VLOOKUP($A17,従事者明細!$A$3:$L$52,6,FALSE))</f>
        <v/>
      </c>
      <c r="E17" s="365" t="str">
        <f>IF($A17="","",VLOOKUP($A17,従事者明細!$A$3:$L$52,10,FALSE))</f>
        <v/>
      </c>
      <c r="F17" s="367" t="str">
        <f t="shared" si="15"/>
        <v/>
      </c>
      <c r="G17" s="368" t="str">
        <f t="shared" si="16"/>
        <v/>
      </c>
      <c r="H17" s="369" t="str">
        <f>IF($A17="","",VLOOKUP($A17,従事者明細!$A$3:$F$52,4,FALSE))</f>
        <v/>
      </c>
      <c r="I17" s="142"/>
      <c r="J17" s="565"/>
      <c r="K17" s="269"/>
      <c r="L17" s="273"/>
      <c r="M17" s="351"/>
      <c r="N17" s="269" t="str">
        <f t="shared" si="0"/>
        <v/>
      </c>
      <c r="O17" s="273" t="str">
        <f t="shared" si="1"/>
        <v/>
      </c>
      <c r="P17" s="351"/>
      <c r="Q17" s="269" t="str">
        <f t="shared" si="2"/>
        <v/>
      </c>
      <c r="R17" s="273" t="str">
        <f t="shared" si="3"/>
        <v/>
      </c>
      <c r="S17" s="351"/>
      <c r="T17" s="269" t="str">
        <f t="shared" si="4"/>
        <v/>
      </c>
      <c r="U17" s="273" t="str">
        <f t="shared" si="5"/>
        <v/>
      </c>
      <c r="V17" s="351"/>
      <c r="W17" s="269" t="str">
        <f t="shared" si="6"/>
        <v/>
      </c>
      <c r="X17" s="273" t="str">
        <f t="shared" si="7"/>
        <v/>
      </c>
      <c r="Y17" s="272"/>
      <c r="Z17" s="269" t="str">
        <f t="shared" si="8"/>
        <v/>
      </c>
      <c r="AA17" s="273" t="str">
        <f t="shared" si="9"/>
        <v/>
      </c>
      <c r="AB17" s="272"/>
      <c r="AC17" s="269" t="str">
        <f t="shared" si="10"/>
        <v/>
      </c>
      <c r="AD17" s="273" t="str">
        <f t="shared" si="11"/>
        <v/>
      </c>
      <c r="AE17" s="351"/>
      <c r="AF17" s="269" t="str">
        <f t="shared" si="12"/>
        <v/>
      </c>
      <c r="AG17" s="273" t="str">
        <f t="shared" si="13"/>
        <v/>
      </c>
      <c r="AH17" s="281">
        <f t="shared" si="14"/>
        <v>0</v>
      </c>
      <c r="AJ17" s="289" t="e">
        <f>IF(#REF!="","",VLOOKUP(#REF!,$J$70:$L$84,3,FALSE))</f>
        <v>#REF!</v>
      </c>
      <c r="AK17" s="289" t="e">
        <f>IF(#REF!="","",ROUND(AJ17*#REF!,0))</f>
        <v>#REF!</v>
      </c>
      <c r="AL17" s="291" t="e">
        <f>IF(#REF!="","",ROUND((AJ17+AK17)*#REF!,0))</f>
        <v>#REF!</v>
      </c>
      <c r="AM17" s="294" t="e">
        <f>IF(#REF!="","",VLOOKUP(#REF!,$M$70:$O$84,3,FALSE))</f>
        <v>#REF!</v>
      </c>
      <c r="AN17" s="289" t="e">
        <f>IF(#REF!="","",ROUND(AM17*#REF!,0))</f>
        <v>#REF!</v>
      </c>
      <c r="AO17" s="295" t="e">
        <f>IF(#REF!="","",ROUND((AM17+AN17)*#REF!,0))</f>
        <v>#REF!</v>
      </c>
      <c r="AP17" s="294" t="e">
        <f>IF(#REF!="","",VLOOKUP(#REF!,$P$70:$R$84,3,FALSE))</f>
        <v>#REF!</v>
      </c>
      <c r="AQ17" s="289" t="e">
        <f>IF(#REF!="","",ROUND(AP17*#REF!,0))</f>
        <v>#REF!</v>
      </c>
      <c r="AR17" s="295" t="e">
        <f>IF(#REF!="","",ROUND((AP17+AQ17)*#REF!,0))</f>
        <v>#REF!</v>
      </c>
      <c r="AS17" s="294" t="e">
        <f>IF(#REF!="","",VLOOKUP(#REF!,$S$70:$U$84,3,FALSE))</f>
        <v>#REF!</v>
      </c>
      <c r="AT17" s="289" t="e">
        <f>IF(#REF!="","",ROUND(AS17*#REF!,0))</f>
        <v>#REF!</v>
      </c>
      <c r="AU17" s="295" t="e">
        <f>IF(#REF!="","",ROUND((AS17+AT17)*#REF!,0))</f>
        <v>#REF!</v>
      </c>
      <c r="AV17" s="294" t="e">
        <f>IF(#REF!="","",VLOOKUP(#REF!,$V$70:$X$84,3,FALSE))</f>
        <v>#REF!</v>
      </c>
      <c r="AW17" s="289" t="e">
        <f>IF(#REF!="","",ROUND(AV17*#REF!,0))</f>
        <v>#REF!</v>
      </c>
      <c r="AX17" s="295" t="e">
        <f>IF(#REF!="","",ROUND((AV17+AW17)*#REF!,0))</f>
        <v>#REF!</v>
      </c>
      <c r="AY17" s="294" t="e">
        <f>IF(#REF!="","",VLOOKUP(#REF!,$Y$70:$AA$84,3,FALSE))</f>
        <v>#REF!</v>
      </c>
      <c r="AZ17" s="289" t="e">
        <f>IF(#REF!="","",ROUND(AY17*#REF!,0))</f>
        <v>#REF!</v>
      </c>
      <c r="BA17" s="295" t="e">
        <f>IF(#REF!="","",ROUND((AY17+AZ17)*#REF!,0))</f>
        <v>#REF!</v>
      </c>
      <c r="BB17" s="294" t="e">
        <f>IF(#REF!="","",VLOOKUP(#REF!,$AB$70:$AD$84,3,FALSE))</f>
        <v>#REF!</v>
      </c>
      <c r="BC17" s="289" t="e">
        <f>IF(#REF!="","",ROUND(BB17*#REF!,0))</f>
        <v>#REF!</v>
      </c>
      <c r="BD17" s="295" t="e">
        <f>IF(#REF!="","",ROUND((BB17+BC17)*#REF!,0))</f>
        <v>#REF!</v>
      </c>
    </row>
    <row r="18" spans="1:56" ht="27.95" customHeight="1">
      <c r="A18" s="408"/>
      <c r="B18" s="365" t="str">
        <f>IF($A18="","",VLOOKUP($A18,従事者明細!$A$3:$L$52,2,FALSE))</f>
        <v/>
      </c>
      <c r="C18" s="489" t="str">
        <f>IF($A18="","",VLOOKUP($A18,従事者明細!$A$3:$L$52,3,FALSE))</f>
        <v/>
      </c>
      <c r="D18" s="366" t="str">
        <f>IF($A18="","",VLOOKUP($A18,従事者明細!$A$3:$L$52,6,FALSE))</f>
        <v/>
      </c>
      <c r="E18" s="365" t="str">
        <f>IF($A18="","",VLOOKUP($A18,従事者明細!$A$3:$L$52,10,FALSE))</f>
        <v/>
      </c>
      <c r="F18" s="367" t="str">
        <f t="shared" si="15"/>
        <v/>
      </c>
      <c r="G18" s="368" t="str">
        <f t="shared" si="16"/>
        <v/>
      </c>
      <c r="H18" s="369" t="str">
        <f>IF($A18="","",VLOOKUP($A18,従事者明細!$A$3:$F$52,4,FALSE))</f>
        <v/>
      </c>
      <c r="I18" s="142"/>
      <c r="J18" s="565"/>
      <c r="K18" s="269"/>
      <c r="L18" s="273"/>
      <c r="M18" s="351"/>
      <c r="N18" s="269" t="str">
        <f t="shared" si="0"/>
        <v/>
      </c>
      <c r="O18" s="273" t="str">
        <f t="shared" si="1"/>
        <v/>
      </c>
      <c r="P18" s="351"/>
      <c r="Q18" s="269" t="str">
        <f t="shared" si="2"/>
        <v/>
      </c>
      <c r="R18" s="273" t="str">
        <f t="shared" si="3"/>
        <v/>
      </c>
      <c r="S18" s="351"/>
      <c r="T18" s="269" t="str">
        <f t="shared" si="4"/>
        <v/>
      </c>
      <c r="U18" s="273" t="str">
        <f t="shared" si="5"/>
        <v/>
      </c>
      <c r="V18" s="351"/>
      <c r="W18" s="269" t="str">
        <f t="shared" si="6"/>
        <v/>
      </c>
      <c r="X18" s="273" t="str">
        <f t="shared" si="7"/>
        <v/>
      </c>
      <c r="Y18" s="272"/>
      <c r="Z18" s="269" t="str">
        <f t="shared" si="8"/>
        <v/>
      </c>
      <c r="AA18" s="273" t="str">
        <f t="shared" si="9"/>
        <v/>
      </c>
      <c r="AB18" s="272"/>
      <c r="AC18" s="269" t="str">
        <f t="shared" si="10"/>
        <v/>
      </c>
      <c r="AD18" s="273" t="str">
        <f t="shared" si="11"/>
        <v/>
      </c>
      <c r="AE18" s="351"/>
      <c r="AF18" s="269" t="str">
        <f t="shared" si="12"/>
        <v/>
      </c>
      <c r="AG18" s="273" t="str">
        <f t="shared" si="13"/>
        <v/>
      </c>
      <c r="AH18" s="281">
        <f t="shared" si="14"/>
        <v>0</v>
      </c>
      <c r="AJ18" s="289" t="e">
        <f>IF(#REF!="","",VLOOKUP(#REF!,$J$70:$L$84,3,FALSE))</f>
        <v>#REF!</v>
      </c>
      <c r="AK18" s="289" t="e">
        <f>IF(#REF!="","",ROUND(AJ18*#REF!,0))</f>
        <v>#REF!</v>
      </c>
      <c r="AL18" s="291" t="e">
        <f>IF(#REF!="","",ROUND((AJ18+AK18)*#REF!,0))</f>
        <v>#REF!</v>
      </c>
      <c r="AM18" s="294" t="e">
        <f>IF(#REF!="","",VLOOKUP(#REF!,$M$70:$O$84,3,FALSE))</f>
        <v>#REF!</v>
      </c>
      <c r="AN18" s="289" t="e">
        <f>IF(#REF!="","",ROUND(AM18*#REF!,0))</f>
        <v>#REF!</v>
      </c>
      <c r="AO18" s="295" t="e">
        <f>IF(#REF!="","",ROUND((AM18+AN18)*#REF!,0))</f>
        <v>#REF!</v>
      </c>
      <c r="AP18" s="294" t="e">
        <f>IF(#REF!="","",VLOOKUP(#REF!,$P$70:$R$84,3,FALSE))</f>
        <v>#REF!</v>
      </c>
      <c r="AQ18" s="289" t="e">
        <f>IF(#REF!="","",ROUND(AP18*#REF!,0))</f>
        <v>#REF!</v>
      </c>
      <c r="AR18" s="295" t="e">
        <f>IF(#REF!="","",ROUND((AP18+AQ18)*#REF!,0))</f>
        <v>#REF!</v>
      </c>
      <c r="AS18" s="294" t="e">
        <f>IF(#REF!="","",VLOOKUP(#REF!,$S$70:$U$84,3,FALSE))</f>
        <v>#REF!</v>
      </c>
      <c r="AT18" s="289" t="e">
        <f>IF(#REF!="","",ROUND(AS18*#REF!,0))</f>
        <v>#REF!</v>
      </c>
      <c r="AU18" s="295" t="e">
        <f>IF(#REF!="","",ROUND((AS18+AT18)*#REF!,0))</f>
        <v>#REF!</v>
      </c>
      <c r="AV18" s="294" t="e">
        <f>IF(#REF!="","",VLOOKUP(#REF!,$V$70:$X$84,3,FALSE))</f>
        <v>#REF!</v>
      </c>
      <c r="AW18" s="289" t="e">
        <f>IF(#REF!="","",ROUND(AV18*#REF!,0))</f>
        <v>#REF!</v>
      </c>
      <c r="AX18" s="295" t="e">
        <f>IF(#REF!="","",ROUND((AV18+AW18)*#REF!,0))</f>
        <v>#REF!</v>
      </c>
      <c r="AY18" s="294" t="e">
        <f>IF(#REF!="","",VLOOKUP(#REF!,$Y$70:$AA$84,3,FALSE))</f>
        <v>#REF!</v>
      </c>
      <c r="AZ18" s="289" t="e">
        <f>IF(#REF!="","",ROUND(AY18*#REF!,0))</f>
        <v>#REF!</v>
      </c>
      <c r="BA18" s="295" t="e">
        <f>IF(#REF!="","",ROUND((AY18+AZ18)*#REF!,0))</f>
        <v>#REF!</v>
      </c>
      <c r="BB18" s="294" t="e">
        <f>IF(#REF!="","",VLOOKUP(#REF!,$AB$70:$AD$84,3,FALSE))</f>
        <v>#REF!</v>
      </c>
      <c r="BC18" s="289" t="e">
        <f>IF(#REF!="","",ROUND(BB18*#REF!,0))</f>
        <v>#REF!</v>
      </c>
      <c r="BD18" s="295" t="e">
        <f>IF(#REF!="","",ROUND((BB18+BC18)*#REF!,0))</f>
        <v>#REF!</v>
      </c>
    </row>
    <row r="19" spans="1:56" ht="27.95" hidden="1" customHeight="1">
      <c r="A19" s="408"/>
      <c r="B19" s="365" t="str">
        <f>IF($A19="","",VLOOKUP($A19,従事者明細!$A$3:$L$52,2,FALSE))</f>
        <v/>
      </c>
      <c r="C19" s="489" t="str">
        <f>IF($A19="","",VLOOKUP($A19,従事者明細!$A$3:$L$52,3,FALSE))</f>
        <v/>
      </c>
      <c r="D19" s="366" t="str">
        <f>IF($A19="","",VLOOKUP($A19,従事者明細!$A$3:$L$52,6,FALSE))</f>
        <v/>
      </c>
      <c r="E19" s="365" t="str">
        <f>IF($A19="","",VLOOKUP($A19,従事者明細!$A$3:$L$52,10,FALSE))</f>
        <v/>
      </c>
      <c r="F19" s="367" t="str">
        <f t="shared" si="15"/>
        <v/>
      </c>
      <c r="G19" s="368" t="str">
        <f t="shared" si="16"/>
        <v/>
      </c>
      <c r="H19" s="369" t="str">
        <f>IF($A19="","",VLOOKUP($A19,従事者明細!$A$3:$F$52,4,FALSE))</f>
        <v/>
      </c>
      <c r="I19" s="142"/>
      <c r="J19" s="351"/>
      <c r="K19" s="269"/>
      <c r="L19" s="273"/>
      <c r="M19" s="351"/>
      <c r="N19" s="269" t="str">
        <f t="shared" si="0"/>
        <v/>
      </c>
      <c r="O19" s="273" t="str">
        <f t="shared" si="1"/>
        <v/>
      </c>
      <c r="P19" s="351"/>
      <c r="Q19" s="269" t="str">
        <f t="shared" si="2"/>
        <v/>
      </c>
      <c r="R19" s="273" t="str">
        <f t="shared" si="3"/>
        <v/>
      </c>
      <c r="S19" s="351"/>
      <c r="T19" s="269" t="str">
        <f t="shared" si="4"/>
        <v/>
      </c>
      <c r="U19" s="273" t="str">
        <f t="shared" si="5"/>
        <v/>
      </c>
      <c r="V19" s="351"/>
      <c r="W19" s="269" t="str">
        <f t="shared" si="6"/>
        <v/>
      </c>
      <c r="X19" s="273" t="str">
        <f t="shared" si="7"/>
        <v/>
      </c>
      <c r="Y19" s="272"/>
      <c r="Z19" s="269" t="str">
        <f t="shared" si="8"/>
        <v/>
      </c>
      <c r="AA19" s="273" t="str">
        <f t="shared" si="9"/>
        <v/>
      </c>
      <c r="AB19" s="272"/>
      <c r="AC19" s="269" t="str">
        <f t="shared" si="10"/>
        <v/>
      </c>
      <c r="AD19" s="273" t="str">
        <f t="shared" si="11"/>
        <v/>
      </c>
      <c r="AE19" s="351"/>
      <c r="AF19" s="269" t="str">
        <f t="shared" si="12"/>
        <v/>
      </c>
      <c r="AG19" s="273" t="str">
        <f t="shared" si="13"/>
        <v/>
      </c>
      <c r="AH19" s="281">
        <f t="shared" si="14"/>
        <v>0</v>
      </c>
      <c r="AJ19" s="289" t="e">
        <f>IF(#REF!="","",VLOOKUP(#REF!,$J$70:$L$84,3,FALSE))</f>
        <v>#REF!</v>
      </c>
      <c r="AK19" s="289" t="e">
        <f>IF(#REF!="","",ROUND(AJ19*#REF!,0))</f>
        <v>#REF!</v>
      </c>
      <c r="AL19" s="291" t="e">
        <f>IF(#REF!="","",ROUND((AJ19+AK19)*#REF!,0))</f>
        <v>#REF!</v>
      </c>
      <c r="AM19" s="294" t="e">
        <f>IF(#REF!="","",VLOOKUP(#REF!,$M$70:$O$84,3,FALSE))</f>
        <v>#REF!</v>
      </c>
      <c r="AN19" s="289" t="e">
        <f>IF(#REF!="","",ROUND(AM19*#REF!,0))</f>
        <v>#REF!</v>
      </c>
      <c r="AO19" s="295" t="e">
        <f>IF(#REF!="","",ROUND((AM19+AN19)*#REF!,0))</f>
        <v>#REF!</v>
      </c>
      <c r="AP19" s="294" t="e">
        <f>IF(#REF!="","",VLOOKUP(#REF!,$P$70:$R$84,3,FALSE))</f>
        <v>#REF!</v>
      </c>
      <c r="AQ19" s="289" t="e">
        <f>IF(#REF!="","",ROUND(AP19*#REF!,0))</f>
        <v>#REF!</v>
      </c>
      <c r="AR19" s="295" t="e">
        <f>IF(#REF!="","",ROUND((AP19+AQ19)*#REF!,0))</f>
        <v>#REF!</v>
      </c>
      <c r="AS19" s="294" t="e">
        <f>IF(#REF!="","",VLOOKUP(#REF!,$S$70:$U$84,3,FALSE))</f>
        <v>#REF!</v>
      </c>
      <c r="AT19" s="289" t="e">
        <f>IF(#REF!="","",ROUND(AS19*#REF!,0))</f>
        <v>#REF!</v>
      </c>
      <c r="AU19" s="295" t="e">
        <f>IF(#REF!="","",ROUND((AS19+AT19)*#REF!,0))</f>
        <v>#REF!</v>
      </c>
      <c r="AV19" s="294" t="e">
        <f>IF(#REF!="","",VLOOKUP(#REF!,$V$70:$X$84,3,FALSE))</f>
        <v>#REF!</v>
      </c>
      <c r="AW19" s="289" t="e">
        <f>IF(#REF!="","",ROUND(AV19*#REF!,0))</f>
        <v>#REF!</v>
      </c>
      <c r="AX19" s="295" t="e">
        <f>IF(#REF!="","",ROUND((AV19+AW19)*#REF!,0))</f>
        <v>#REF!</v>
      </c>
      <c r="AY19" s="294" t="e">
        <f>IF(#REF!="","",VLOOKUP(#REF!,$Y$70:$AA$84,3,FALSE))</f>
        <v>#REF!</v>
      </c>
      <c r="AZ19" s="289" t="e">
        <f>IF(#REF!="","",ROUND(AY19*#REF!,0))</f>
        <v>#REF!</v>
      </c>
      <c r="BA19" s="295" t="e">
        <f>IF(#REF!="","",ROUND((AY19+AZ19)*#REF!,0))</f>
        <v>#REF!</v>
      </c>
      <c r="BB19" s="294" t="e">
        <f>IF(#REF!="","",VLOOKUP(#REF!,$AB$70:$AD$84,3,FALSE))</f>
        <v>#REF!</v>
      </c>
      <c r="BC19" s="289" t="e">
        <f>IF(#REF!="","",ROUND(BB19*#REF!,0))</f>
        <v>#REF!</v>
      </c>
      <c r="BD19" s="295" t="e">
        <f>IF(#REF!="","",ROUND((BB19+BC19)*#REF!,0))</f>
        <v>#REF!</v>
      </c>
    </row>
    <row r="20" spans="1:56" ht="27.95" customHeight="1" thickBot="1">
      <c r="A20" s="408"/>
      <c r="B20" s="365" t="str">
        <f>IF($A20="","",VLOOKUP($A20,従事者明細!$A$3:$L$52,2,FALSE))</f>
        <v/>
      </c>
      <c r="C20" s="418" t="str">
        <f>IF($A20="","",VLOOKUP($A20,従事者明細!$A$3:$L$52,3,FALSE))</f>
        <v/>
      </c>
      <c r="D20" s="366" t="str">
        <f>IF($A20="","",VLOOKUP($A20,従事者明細!$A$3:$L$52,6,FALSE))</f>
        <v/>
      </c>
      <c r="E20" s="365" t="str">
        <f>IF($A20="","",VLOOKUP($A20,従事者明細!$A$3:$L$52,10,FALSE))</f>
        <v/>
      </c>
      <c r="F20" s="367" t="str">
        <f t="shared" si="15"/>
        <v/>
      </c>
      <c r="G20" s="368" t="str">
        <f t="shared" si="16"/>
        <v/>
      </c>
      <c r="H20" s="369" t="str">
        <f>IF($A20="","",VLOOKUP($A20,従事者明細!$A$3:$F$52,4,FALSE))</f>
        <v/>
      </c>
      <c r="I20" s="411"/>
      <c r="J20" s="351"/>
      <c r="K20" s="269" t="str">
        <f t="shared" ref="K20:K27" si="17">IF(J20="","",ROUND(J20/30,2))</f>
        <v/>
      </c>
      <c r="L20" s="273" t="str">
        <f t="shared" ref="L20:L27" si="18">IF(J20="","",K20*$E20)</f>
        <v/>
      </c>
      <c r="M20" s="351"/>
      <c r="N20" s="269" t="str">
        <f t="shared" si="0"/>
        <v/>
      </c>
      <c r="O20" s="273" t="str">
        <f t="shared" si="1"/>
        <v/>
      </c>
      <c r="P20" s="351"/>
      <c r="Q20" s="269" t="str">
        <f t="shared" si="2"/>
        <v/>
      </c>
      <c r="R20" s="273" t="str">
        <f t="shared" si="3"/>
        <v/>
      </c>
      <c r="S20" s="351"/>
      <c r="T20" s="269" t="str">
        <f t="shared" si="4"/>
        <v/>
      </c>
      <c r="U20" s="273" t="str">
        <f t="shared" si="5"/>
        <v/>
      </c>
      <c r="V20" s="351"/>
      <c r="W20" s="269" t="str">
        <f t="shared" si="6"/>
        <v/>
      </c>
      <c r="X20" s="273" t="str">
        <f t="shared" si="7"/>
        <v/>
      </c>
      <c r="Y20" s="272"/>
      <c r="Z20" s="269" t="str">
        <f t="shared" si="8"/>
        <v/>
      </c>
      <c r="AA20" s="273" t="str">
        <f t="shared" si="9"/>
        <v/>
      </c>
      <c r="AB20" s="272"/>
      <c r="AC20" s="269" t="str">
        <f t="shared" si="10"/>
        <v/>
      </c>
      <c r="AD20" s="273" t="str">
        <f t="shared" si="11"/>
        <v/>
      </c>
      <c r="AE20" s="351"/>
      <c r="AF20" s="269" t="str">
        <f t="shared" si="12"/>
        <v/>
      </c>
      <c r="AG20" s="273" t="str">
        <f t="shared" si="13"/>
        <v/>
      </c>
      <c r="AH20" s="281">
        <f t="shared" si="14"/>
        <v>0</v>
      </c>
      <c r="AJ20" s="289" t="e">
        <f>IF(#REF!="","",VLOOKUP(#REF!,$J$70:$L$84,3,FALSE))</f>
        <v>#REF!</v>
      </c>
      <c r="AK20" s="289" t="e">
        <f>IF(#REF!="","",ROUND(AJ20*#REF!,0))</f>
        <v>#REF!</v>
      </c>
      <c r="AL20" s="291" t="e">
        <f>IF(#REF!="","",ROUND((AJ20+AK20)*#REF!,0))</f>
        <v>#REF!</v>
      </c>
      <c r="AM20" s="294" t="e">
        <f>IF(#REF!="","",VLOOKUP(#REF!,$M$70:$O$84,3,FALSE))</f>
        <v>#REF!</v>
      </c>
      <c r="AN20" s="289" t="e">
        <f>IF(#REF!="","",ROUND(AM20*#REF!,0))</f>
        <v>#REF!</v>
      </c>
      <c r="AO20" s="295" t="e">
        <f>IF(#REF!="","",ROUND((AM20+AN20)*#REF!,0))</f>
        <v>#REF!</v>
      </c>
      <c r="AP20" s="294" t="e">
        <f>IF(#REF!="","",VLOOKUP(#REF!,$P$70:$R$84,3,FALSE))</f>
        <v>#REF!</v>
      </c>
      <c r="AQ20" s="289" t="e">
        <f>IF(#REF!="","",ROUND(AP20*#REF!,0))</f>
        <v>#REF!</v>
      </c>
      <c r="AR20" s="295" t="e">
        <f>IF(#REF!="","",ROUND((AP20+AQ20)*#REF!,0))</f>
        <v>#REF!</v>
      </c>
      <c r="AS20" s="294" t="e">
        <f>IF(#REF!="","",VLOOKUP(#REF!,$S$70:$U$84,3,FALSE))</f>
        <v>#REF!</v>
      </c>
      <c r="AT20" s="289" t="e">
        <f>IF(#REF!="","",ROUND(AS20*#REF!,0))</f>
        <v>#REF!</v>
      </c>
      <c r="AU20" s="295" t="e">
        <f>IF(#REF!="","",ROUND((AS20+AT20)*#REF!,0))</f>
        <v>#REF!</v>
      </c>
      <c r="AV20" s="294" t="e">
        <f>IF(#REF!="","",VLOOKUP(#REF!,$V$70:$X$84,3,FALSE))</f>
        <v>#REF!</v>
      </c>
      <c r="AW20" s="289" t="e">
        <f>IF(#REF!="","",ROUND(AV20*#REF!,0))</f>
        <v>#REF!</v>
      </c>
      <c r="AX20" s="295" t="e">
        <f>IF(#REF!="","",ROUND((AV20+AW20)*#REF!,0))</f>
        <v>#REF!</v>
      </c>
      <c r="AY20" s="294" t="e">
        <f>IF(#REF!="","",VLOOKUP(#REF!,$Y$70:$AA$84,3,FALSE))</f>
        <v>#REF!</v>
      </c>
      <c r="AZ20" s="289" t="e">
        <f>IF(#REF!="","",ROUND(AY20*#REF!,0))</f>
        <v>#REF!</v>
      </c>
      <c r="BA20" s="295" t="e">
        <f>IF(#REF!="","",ROUND((AY20+AZ20)*#REF!,0))</f>
        <v>#REF!</v>
      </c>
      <c r="BB20" s="294" t="e">
        <f>IF(#REF!="","",VLOOKUP(#REF!,$AB$70:$AD$84,3,FALSE))</f>
        <v>#REF!</v>
      </c>
      <c r="BC20" s="289" t="e">
        <f>IF(#REF!="","",ROUND(BB20*#REF!,0))</f>
        <v>#REF!</v>
      </c>
      <c r="BD20" s="295" t="e">
        <f>IF(#REF!="","",ROUND((BB20+BC20)*#REF!,0))</f>
        <v>#REF!</v>
      </c>
    </row>
    <row r="21" spans="1:56" ht="20.100000000000001" hidden="1" customHeight="1">
      <c r="A21" s="408"/>
      <c r="B21" s="365" t="str">
        <f>IF($A21="","",VLOOKUP($A21,従事者明細!$A$3:$L$52,2,FALSE))</f>
        <v/>
      </c>
      <c r="C21" s="418" t="str">
        <f>IF($A21="","",VLOOKUP($A21,従事者明細!$A$3:$L$52,3,FALSE))</f>
        <v/>
      </c>
      <c r="D21" s="366" t="str">
        <f>IF($A21="","",VLOOKUP($A21,従事者明細!$A$3:$L$52,6,FALSE))</f>
        <v/>
      </c>
      <c r="E21" s="365" t="str">
        <f>IF($A21="","",VLOOKUP($A21,従事者明細!$A$3:$L$52,10,FALSE))</f>
        <v/>
      </c>
      <c r="F21" s="367" t="str">
        <f t="shared" si="15"/>
        <v/>
      </c>
      <c r="G21" s="368" t="str">
        <f t="shared" si="16"/>
        <v/>
      </c>
      <c r="H21" s="369" t="str">
        <f>IF($A21="","",VLOOKUP($A21,従事者明細!$A$3:$F$52,4,FALSE))</f>
        <v/>
      </c>
      <c r="I21" s="411"/>
      <c r="J21" s="351"/>
      <c r="K21" s="269" t="str">
        <f t="shared" si="17"/>
        <v/>
      </c>
      <c r="L21" s="273" t="str">
        <f t="shared" si="18"/>
        <v/>
      </c>
      <c r="M21" s="351"/>
      <c r="N21" s="269" t="str">
        <f t="shared" si="0"/>
        <v/>
      </c>
      <c r="O21" s="273" t="str">
        <f t="shared" si="1"/>
        <v/>
      </c>
      <c r="P21" s="351"/>
      <c r="Q21" s="269" t="str">
        <f t="shared" si="2"/>
        <v/>
      </c>
      <c r="R21" s="273" t="str">
        <f t="shared" si="3"/>
        <v/>
      </c>
      <c r="S21" s="351"/>
      <c r="T21" s="269" t="str">
        <f t="shared" si="4"/>
        <v/>
      </c>
      <c r="U21" s="273" t="str">
        <f t="shared" si="5"/>
        <v/>
      </c>
      <c r="V21" s="351"/>
      <c r="W21" s="269" t="str">
        <f t="shared" si="6"/>
        <v/>
      </c>
      <c r="X21" s="273" t="str">
        <f t="shared" si="7"/>
        <v/>
      </c>
      <c r="Y21" s="272"/>
      <c r="Z21" s="269" t="str">
        <f t="shared" si="8"/>
        <v/>
      </c>
      <c r="AA21" s="273" t="str">
        <f t="shared" si="9"/>
        <v/>
      </c>
      <c r="AB21" s="272"/>
      <c r="AC21" s="269" t="str">
        <f t="shared" si="10"/>
        <v/>
      </c>
      <c r="AD21" s="273" t="str">
        <f t="shared" si="11"/>
        <v/>
      </c>
      <c r="AE21" s="351"/>
      <c r="AF21" s="269" t="str">
        <f t="shared" si="12"/>
        <v/>
      </c>
      <c r="AG21" s="273" t="str">
        <f t="shared" si="13"/>
        <v/>
      </c>
      <c r="AH21" s="281">
        <f t="shared" si="14"/>
        <v>0</v>
      </c>
      <c r="AJ21" s="289" t="e">
        <f>IF(#REF!="","",VLOOKUP(#REF!,$J$70:$L$84,3,FALSE))</f>
        <v>#REF!</v>
      </c>
      <c r="AK21" s="289" t="e">
        <f>IF(#REF!="","",ROUND(AJ21*#REF!,0))</f>
        <v>#REF!</v>
      </c>
      <c r="AL21" s="291" t="e">
        <f>IF(#REF!="","",ROUND((AJ21+AK21)*#REF!,0))</f>
        <v>#REF!</v>
      </c>
      <c r="AM21" s="294" t="e">
        <f>IF(#REF!="","",VLOOKUP(#REF!,$M$70:$O$84,3,FALSE))</f>
        <v>#REF!</v>
      </c>
      <c r="AN21" s="289" t="e">
        <f>IF(#REF!="","",ROUND(AM21*#REF!,0))</f>
        <v>#REF!</v>
      </c>
      <c r="AO21" s="295" t="e">
        <f>IF(#REF!="","",ROUND((AM21+AN21)*#REF!,0))</f>
        <v>#REF!</v>
      </c>
      <c r="AP21" s="294" t="e">
        <f>IF(#REF!="","",VLOOKUP(#REF!,$P$70:$R$84,3,FALSE))</f>
        <v>#REF!</v>
      </c>
      <c r="AQ21" s="289" t="e">
        <f>IF(#REF!="","",ROUND(AP21*#REF!,0))</f>
        <v>#REF!</v>
      </c>
      <c r="AR21" s="295" t="e">
        <f>IF(#REF!="","",ROUND((AP21+AQ21)*#REF!,0))</f>
        <v>#REF!</v>
      </c>
      <c r="AS21" s="294" t="e">
        <f>IF(#REF!="","",VLOOKUP(#REF!,$S$70:$U$84,3,FALSE))</f>
        <v>#REF!</v>
      </c>
      <c r="AT21" s="289" t="e">
        <f>IF(#REF!="","",ROUND(AS21*#REF!,0))</f>
        <v>#REF!</v>
      </c>
      <c r="AU21" s="295" t="e">
        <f>IF(#REF!="","",ROUND((AS21+AT21)*#REF!,0))</f>
        <v>#REF!</v>
      </c>
      <c r="AV21" s="294" t="e">
        <f>IF(#REF!="","",VLOOKUP(#REF!,$V$70:$X$84,3,FALSE))</f>
        <v>#REF!</v>
      </c>
      <c r="AW21" s="289" t="e">
        <f>IF(#REF!="","",ROUND(AV21*#REF!,0))</f>
        <v>#REF!</v>
      </c>
      <c r="AX21" s="295" t="e">
        <f>IF(#REF!="","",ROUND((AV21+AW21)*#REF!,0))</f>
        <v>#REF!</v>
      </c>
      <c r="AY21" s="294" t="e">
        <f>IF(#REF!="","",VLOOKUP(#REF!,$Y$70:$AA$84,3,FALSE))</f>
        <v>#REF!</v>
      </c>
      <c r="AZ21" s="289" t="e">
        <f>IF(#REF!="","",ROUND(AY21*#REF!,0))</f>
        <v>#REF!</v>
      </c>
      <c r="BA21" s="295" t="e">
        <f>IF(#REF!="","",ROUND((AY21+AZ21)*#REF!,0))</f>
        <v>#REF!</v>
      </c>
      <c r="BB21" s="294" t="e">
        <f>IF(#REF!="","",VLOOKUP(#REF!,$AB$70:$AD$84,3,FALSE))</f>
        <v>#REF!</v>
      </c>
      <c r="BC21" s="289" t="e">
        <f>IF(#REF!="","",ROUND(BB21*#REF!,0))</f>
        <v>#REF!</v>
      </c>
      <c r="BD21" s="295" t="e">
        <f>IF(#REF!="","",ROUND((BB21+BC21)*#REF!,0))</f>
        <v>#REF!</v>
      </c>
    </row>
    <row r="22" spans="1:56" ht="20.100000000000001" hidden="1" customHeight="1">
      <c r="A22" s="408"/>
      <c r="B22" s="365" t="str">
        <f>IF($A22="","",VLOOKUP($A22,従事者明細!$A$3:$L$52,2,FALSE))</f>
        <v/>
      </c>
      <c r="C22" s="418" t="str">
        <f>IF($A22="","",VLOOKUP($A22,従事者明細!$A$3:$L$52,3,FALSE))</f>
        <v/>
      </c>
      <c r="D22" s="366" t="str">
        <f>IF($A22="","",VLOOKUP($A22,従事者明細!$A$3:$L$52,6,FALSE))</f>
        <v/>
      </c>
      <c r="E22" s="365" t="str">
        <f>IF($A22="","",VLOOKUP($A22,従事者明細!$A$3:$L$52,10,FALSE))</f>
        <v/>
      </c>
      <c r="F22" s="367" t="str">
        <f t="shared" si="15"/>
        <v/>
      </c>
      <c r="G22" s="368" t="str">
        <f t="shared" si="16"/>
        <v/>
      </c>
      <c r="H22" s="369" t="str">
        <f>IF($A22="","",VLOOKUP($A22,従事者明細!$A$3:$F$52,4,FALSE))</f>
        <v/>
      </c>
      <c r="I22" s="411"/>
      <c r="J22" s="351"/>
      <c r="K22" s="269" t="str">
        <f t="shared" si="17"/>
        <v/>
      </c>
      <c r="L22" s="273" t="str">
        <f t="shared" si="18"/>
        <v/>
      </c>
      <c r="M22" s="351"/>
      <c r="N22" s="269" t="str">
        <f t="shared" si="0"/>
        <v/>
      </c>
      <c r="O22" s="273" t="str">
        <f t="shared" si="1"/>
        <v/>
      </c>
      <c r="P22" s="351"/>
      <c r="Q22" s="269" t="str">
        <f t="shared" si="2"/>
        <v/>
      </c>
      <c r="R22" s="273" t="str">
        <f t="shared" si="3"/>
        <v/>
      </c>
      <c r="S22" s="351"/>
      <c r="T22" s="269" t="str">
        <f t="shared" si="4"/>
        <v/>
      </c>
      <c r="U22" s="273" t="str">
        <f t="shared" si="5"/>
        <v/>
      </c>
      <c r="V22" s="351"/>
      <c r="W22" s="269" t="str">
        <f t="shared" si="6"/>
        <v/>
      </c>
      <c r="X22" s="273" t="str">
        <f t="shared" si="7"/>
        <v/>
      </c>
      <c r="Y22" s="272"/>
      <c r="Z22" s="269" t="str">
        <f t="shared" si="8"/>
        <v/>
      </c>
      <c r="AA22" s="273" t="str">
        <f t="shared" si="9"/>
        <v/>
      </c>
      <c r="AB22" s="272"/>
      <c r="AC22" s="269" t="str">
        <f t="shared" si="10"/>
        <v/>
      </c>
      <c r="AD22" s="273" t="str">
        <f t="shared" si="11"/>
        <v/>
      </c>
      <c r="AE22" s="351"/>
      <c r="AF22" s="269" t="str">
        <f t="shared" si="12"/>
        <v/>
      </c>
      <c r="AG22" s="273" t="str">
        <f t="shared" si="13"/>
        <v/>
      </c>
      <c r="AH22" s="281">
        <f t="shared" si="14"/>
        <v>0</v>
      </c>
      <c r="AJ22" s="289" t="e">
        <f>IF(#REF!="","",VLOOKUP(#REF!,$J$70:$L$84,3,FALSE))</f>
        <v>#REF!</v>
      </c>
      <c r="AK22" s="289" t="e">
        <f>IF(#REF!="","",ROUND(AJ22*#REF!,0))</f>
        <v>#REF!</v>
      </c>
      <c r="AL22" s="291" t="e">
        <f>IF(#REF!="","",ROUND((AJ22+AK22)*#REF!,0))</f>
        <v>#REF!</v>
      </c>
      <c r="AM22" s="294" t="e">
        <f>IF(#REF!="","",VLOOKUP(#REF!,$M$70:$O$84,3,FALSE))</f>
        <v>#REF!</v>
      </c>
      <c r="AN22" s="289" t="e">
        <f>IF(#REF!="","",ROUND(AM22*#REF!,0))</f>
        <v>#REF!</v>
      </c>
      <c r="AO22" s="295" t="e">
        <f>IF(#REF!="","",ROUND((AM22+AN22)*#REF!,0))</f>
        <v>#REF!</v>
      </c>
      <c r="AP22" s="294" t="e">
        <f>IF(#REF!="","",VLOOKUP(#REF!,$P$70:$R$84,3,FALSE))</f>
        <v>#REF!</v>
      </c>
      <c r="AQ22" s="289" t="e">
        <f>IF(#REF!="","",ROUND(AP22*#REF!,0))</f>
        <v>#REF!</v>
      </c>
      <c r="AR22" s="295" t="e">
        <f>IF(#REF!="","",ROUND((AP22+AQ22)*#REF!,0))</f>
        <v>#REF!</v>
      </c>
      <c r="AS22" s="294" t="e">
        <f>IF(#REF!="","",VLOOKUP(#REF!,$S$70:$U$84,3,FALSE))</f>
        <v>#REF!</v>
      </c>
      <c r="AT22" s="289" t="e">
        <f>IF(#REF!="","",ROUND(AS22*#REF!,0))</f>
        <v>#REF!</v>
      </c>
      <c r="AU22" s="295" t="e">
        <f>IF(#REF!="","",ROUND((AS22+AT22)*#REF!,0))</f>
        <v>#REF!</v>
      </c>
      <c r="AV22" s="294" t="e">
        <f>IF(#REF!="","",VLOOKUP(#REF!,$V$70:$X$84,3,FALSE))</f>
        <v>#REF!</v>
      </c>
      <c r="AW22" s="289" t="e">
        <f>IF(#REF!="","",ROUND(AV22*#REF!,0))</f>
        <v>#REF!</v>
      </c>
      <c r="AX22" s="295" t="e">
        <f>IF(#REF!="","",ROUND((AV22+AW22)*#REF!,0))</f>
        <v>#REF!</v>
      </c>
      <c r="AY22" s="294" t="e">
        <f>IF(#REF!="","",VLOOKUP(#REF!,$Y$70:$AA$84,3,FALSE))</f>
        <v>#REF!</v>
      </c>
      <c r="AZ22" s="289" t="e">
        <f>IF(#REF!="","",ROUND(AY22*#REF!,0))</f>
        <v>#REF!</v>
      </c>
      <c r="BA22" s="295" t="e">
        <f>IF(#REF!="","",ROUND((AY22+AZ22)*#REF!,0))</f>
        <v>#REF!</v>
      </c>
      <c r="BB22" s="294" t="e">
        <f>IF(#REF!="","",VLOOKUP(#REF!,$AB$70:$AD$84,3,FALSE))</f>
        <v>#REF!</v>
      </c>
      <c r="BC22" s="289" t="e">
        <f>IF(#REF!="","",ROUND(BB22*#REF!,0))</f>
        <v>#REF!</v>
      </c>
      <c r="BD22" s="295" t="e">
        <f>IF(#REF!="","",ROUND((BB22+BC22)*#REF!,0))</f>
        <v>#REF!</v>
      </c>
    </row>
    <row r="23" spans="1:56" ht="20.100000000000001" hidden="1" customHeight="1">
      <c r="A23" s="142"/>
      <c r="B23" s="162" t="str">
        <f>IF($A23="","",VLOOKUP($A23,従事者明細!$A$3:$L$52,2,FALSE))</f>
        <v/>
      </c>
      <c r="C23" s="162" t="str">
        <f>IF($A23="","",VLOOKUP($A23,従事者明細!$A$3:$L$52,3,FALSE))</f>
        <v/>
      </c>
      <c r="D23" s="80" t="str">
        <f>IF($A23="","",VLOOKUP($A23,従事者明細!$A$3:$L$52,6,FALSE))</f>
        <v/>
      </c>
      <c r="E23" s="162" t="str">
        <f>IF($A23="","",VLOOKUP($A23,従事者明細!$A$3:$L$52,10,FALSE))</f>
        <v/>
      </c>
      <c r="F23" s="163" t="str">
        <f t="shared" si="15"/>
        <v/>
      </c>
      <c r="G23" s="164" t="str">
        <f t="shared" si="16"/>
        <v/>
      </c>
      <c r="H23" s="165" t="str">
        <f>IF($A23="","",VLOOKUP($A23,従事者明細!$A$3:$F$52,4,FALSE))</f>
        <v/>
      </c>
      <c r="I23" s="456"/>
      <c r="J23" s="351"/>
      <c r="K23" s="269" t="str">
        <f t="shared" si="17"/>
        <v/>
      </c>
      <c r="L23" s="273" t="str">
        <f t="shared" si="18"/>
        <v/>
      </c>
      <c r="M23" s="351"/>
      <c r="N23" s="269" t="str">
        <f t="shared" si="0"/>
        <v/>
      </c>
      <c r="O23" s="273" t="str">
        <f t="shared" si="1"/>
        <v/>
      </c>
      <c r="P23" s="351"/>
      <c r="Q23" s="269" t="str">
        <f t="shared" si="2"/>
        <v/>
      </c>
      <c r="R23" s="273" t="str">
        <f t="shared" si="3"/>
        <v/>
      </c>
      <c r="S23" s="351"/>
      <c r="T23" s="269" t="str">
        <f t="shared" si="4"/>
        <v/>
      </c>
      <c r="U23" s="273" t="str">
        <f t="shared" si="5"/>
        <v/>
      </c>
      <c r="V23" s="351"/>
      <c r="W23" s="269" t="str">
        <f t="shared" si="6"/>
        <v/>
      </c>
      <c r="X23" s="273" t="str">
        <f t="shared" si="7"/>
        <v/>
      </c>
      <c r="Y23" s="272"/>
      <c r="Z23" s="269" t="str">
        <f t="shared" si="8"/>
        <v/>
      </c>
      <c r="AA23" s="273" t="str">
        <f t="shared" si="9"/>
        <v/>
      </c>
      <c r="AB23" s="272"/>
      <c r="AC23" s="269" t="str">
        <f t="shared" si="10"/>
        <v/>
      </c>
      <c r="AD23" s="273" t="str">
        <f t="shared" si="11"/>
        <v/>
      </c>
      <c r="AE23" s="351"/>
      <c r="AF23" s="269" t="str">
        <f t="shared" si="12"/>
        <v/>
      </c>
      <c r="AG23" s="273" t="str">
        <f t="shared" si="13"/>
        <v/>
      </c>
      <c r="AH23" s="281">
        <f t="shared" si="14"/>
        <v>0</v>
      </c>
      <c r="AJ23" s="289" t="e">
        <f>IF(#REF!="","",VLOOKUP(#REF!,$J$70:$L$84,3,FALSE))</f>
        <v>#REF!</v>
      </c>
      <c r="AK23" s="289" t="e">
        <f>IF(#REF!="","",ROUND(AJ23*#REF!,0))</f>
        <v>#REF!</v>
      </c>
      <c r="AL23" s="291" t="e">
        <f>IF(#REF!="","",ROUND((AJ23+AK23)*#REF!,0))</f>
        <v>#REF!</v>
      </c>
      <c r="AM23" s="294" t="e">
        <f>IF(#REF!="","",VLOOKUP(#REF!,$M$70:$O$84,3,FALSE))</f>
        <v>#REF!</v>
      </c>
      <c r="AN23" s="289" t="e">
        <f>IF(#REF!="","",ROUND(AM23*#REF!,0))</f>
        <v>#REF!</v>
      </c>
      <c r="AO23" s="295" t="e">
        <f>IF(#REF!="","",ROUND((AM23+AN23)*#REF!,0))</f>
        <v>#REF!</v>
      </c>
      <c r="AP23" s="294" t="e">
        <f>IF(#REF!="","",VLOOKUP(#REF!,$P$70:$R$84,3,FALSE))</f>
        <v>#REF!</v>
      </c>
      <c r="AQ23" s="289" t="e">
        <f>IF(#REF!="","",ROUND(AP23*#REF!,0))</f>
        <v>#REF!</v>
      </c>
      <c r="AR23" s="295" t="e">
        <f>IF(#REF!="","",ROUND((AP23+AQ23)*#REF!,0))</f>
        <v>#REF!</v>
      </c>
      <c r="AS23" s="294" t="e">
        <f>IF(#REF!="","",VLOOKUP(#REF!,$S$70:$U$84,3,FALSE))</f>
        <v>#REF!</v>
      </c>
      <c r="AT23" s="289" t="e">
        <f>IF(#REF!="","",ROUND(AS23*#REF!,0))</f>
        <v>#REF!</v>
      </c>
      <c r="AU23" s="295" t="e">
        <f>IF(#REF!="","",ROUND((AS23+AT23)*#REF!,0))</f>
        <v>#REF!</v>
      </c>
      <c r="AV23" s="294" t="e">
        <f>IF(#REF!="","",VLOOKUP(#REF!,$V$70:$X$84,3,FALSE))</f>
        <v>#REF!</v>
      </c>
      <c r="AW23" s="289" t="e">
        <f>IF(#REF!="","",ROUND(AV23*#REF!,0))</f>
        <v>#REF!</v>
      </c>
      <c r="AX23" s="295" t="e">
        <f>IF(#REF!="","",ROUND((AV23+AW23)*#REF!,0))</f>
        <v>#REF!</v>
      </c>
      <c r="AY23" s="294" t="e">
        <f>IF(#REF!="","",VLOOKUP(#REF!,$Y$70:$AA$84,3,FALSE))</f>
        <v>#REF!</v>
      </c>
      <c r="AZ23" s="289" t="e">
        <f>IF(#REF!="","",ROUND(AY23*#REF!,0))</f>
        <v>#REF!</v>
      </c>
      <c r="BA23" s="295" t="e">
        <f>IF(#REF!="","",ROUND((AY23+AZ23)*#REF!,0))</f>
        <v>#REF!</v>
      </c>
      <c r="BB23" s="294" t="e">
        <f>IF(#REF!="","",VLOOKUP(#REF!,$AB$70:$AD$84,3,FALSE))</f>
        <v>#REF!</v>
      </c>
      <c r="BC23" s="289" t="e">
        <f>IF(#REF!="","",ROUND(BB23*#REF!,0))</f>
        <v>#REF!</v>
      </c>
      <c r="BD23" s="295" t="e">
        <f>IF(#REF!="","",ROUND((BB23+BC23)*#REF!,0))</f>
        <v>#REF!</v>
      </c>
    </row>
    <row r="24" spans="1:56" ht="20.100000000000001" hidden="1" customHeight="1">
      <c r="A24" s="142"/>
      <c r="B24" s="162" t="str">
        <f>IF($A24="","",VLOOKUP($A24,従事者明細!$A$3:$L$52,2,FALSE))</f>
        <v/>
      </c>
      <c r="C24" s="162" t="str">
        <f>IF($A24="","",VLOOKUP($A24,従事者明細!$A$3:$L$52,3,FALSE))</f>
        <v/>
      </c>
      <c r="D24" s="80" t="str">
        <f>IF($A24="","",VLOOKUP($A24,従事者明細!$A$3:$L$52,6,FALSE))</f>
        <v/>
      </c>
      <c r="E24" s="162" t="str">
        <f>IF($A24="","",VLOOKUP($A24,従事者明細!$A$3:$L$52,10,FALSE))</f>
        <v/>
      </c>
      <c r="F24" s="163" t="str">
        <f t="shared" si="15"/>
        <v/>
      </c>
      <c r="G24" s="164" t="str">
        <f t="shared" si="16"/>
        <v/>
      </c>
      <c r="H24" s="165" t="str">
        <f>IF($A24="","",VLOOKUP($A24,従事者明細!$A$3:$F$52,4,FALSE))</f>
        <v/>
      </c>
      <c r="I24" s="456"/>
      <c r="J24" s="351"/>
      <c r="K24" s="269" t="str">
        <f t="shared" si="17"/>
        <v/>
      </c>
      <c r="L24" s="273" t="str">
        <f t="shared" si="18"/>
        <v/>
      </c>
      <c r="M24" s="351"/>
      <c r="N24" s="269" t="str">
        <f t="shared" si="0"/>
        <v/>
      </c>
      <c r="O24" s="273" t="str">
        <f t="shared" si="1"/>
        <v/>
      </c>
      <c r="P24" s="351"/>
      <c r="Q24" s="269" t="str">
        <f t="shared" si="2"/>
        <v/>
      </c>
      <c r="R24" s="273" t="str">
        <f t="shared" si="3"/>
        <v/>
      </c>
      <c r="S24" s="351"/>
      <c r="T24" s="269" t="str">
        <f t="shared" si="4"/>
        <v/>
      </c>
      <c r="U24" s="273" t="str">
        <f t="shared" si="5"/>
        <v/>
      </c>
      <c r="V24" s="351"/>
      <c r="W24" s="269" t="str">
        <f t="shared" si="6"/>
        <v/>
      </c>
      <c r="X24" s="273" t="str">
        <f t="shared" si="7"/>
        <v/>
      </c>
      <c r="Y24" s="272"/>
      <c r="Z24" s="269" t="str">
        <f t="shared" si="8"/>
        <v/>
      </c>
      <c r="AA24" s="273" t="str">
        <f t="shared" si="9"/>
        <v/>
      </c>
      <c r="AB24" s="272"/>
      <c r="AC24" s="269" t="str">
        <f t="shared" si="10"/>
        <v/>
      </c>
      <c r="AD24" s="273" t="str">
        <f t="shared" si="11"/>
        <v/>
      </c>
      <c r="AE24" s="351"/>
      <c r="AF24" s="269" t="str">
        <f t="shared" si="12"/>
        <v/>
      </c>
      <c r="AG24" s="273" t="str">
        <f t="shared" si="13"/>
        <v/>
      </c>
      <c r="AH24" s="281">
        <f t="shared" si="14"/>
        <v>0</v>
      </c>
      <c r="AJ24" s="289" t="e">
        <f>IF(#REF!="","",VLOOKUP(#REF!,$J$70:$L$84,3,FALSE))</f>
        <v>#REF!</v>
      </c>
      <c r="AK24" s="289" t="e">
        <f>IF(#REF!="","",ROUND(AJ24*#REF!,0))</f>
        <v>#REF!</v>
      </c>
      <c r="AL24" s="291" t="e">
        <f>IF(#REF!="","",ROUND((AJ24+AK24)*#REF!,0))</f>
        <v>#REF!</v>
      </c>
      <c r="AM24" s="294" t="e">
        <f>IF(#REF!="","",VLOOKUP(#REF!,$M$70:$O$84,3,FALSE))</f>
        <v>#REF!</v>
      </c>
      <c r="AN24" s="289" t="e">
        <f>IF(#REF!="","",ROUND(AM24*#REF!,0))</f>
        <v>#REF!</v>
      </c>
      <c r="AO24" s="295" t="e">
        <f>IF(#REF!="","",ROUND((AM24+AN24)*#REF!,0))</f>
        <v>#REF!</v>
      </c>
      <c r="AP24" s="294" t="e">
        <f>IF(#REF!="","",VLOOKUP(#REF!,$P$70:$R$84,3,FALSE))</f>
        <v>#REF!</v>
      </c>
      <c r="AQ24" s="289" t="e">
        <f>IF(#REF!="","",ROUND(AP24*#REF!,0))</f>
        <v>#REF!</v>
      </c>
      <c r="AR24" s="295" t="e">
        <f>IF(#REF!="","",ROUND((AP24+AQ24)*#REF!,0))</f>
        <v>#REF!</v>
      </c>
      <c r="AS24" s="294" t="e">
        <f>IF(#REF!="","",VLOOKUP(#REF!,$S$70:$U$84,3,FALSE))</f>
        <v>#REF!</v>
      </c>
      <c r="AT24" s="289" t="e">
        <f>IF(#REF!="","",ROUND(AS24*#REF!,0))</f>
        <v>#REF!</v>
      </c>
      <c r="AU24" s="295" t="e">
        <f>IF(#REF!="","",ROUND((AS24+AT24)*#REF!,0))</f>
        <v>#REF!</v>
      </c>
      <c r="AV24" s="294" t="e">
        <f>IF(#REF!="","",VLOOKUP(#REF!,$V$70:$X$84,3,FALSE))</f>
        <v>#REF!</v>
      </c>
      <c r="AW24" s="289" t="e">
        <f>IF(#REF!="","",ROUND(AV24*#REF!,0))</f>
        <v>#REF!</v>
      </c>
      <c r="AX24" s="295" t="e">
        <f>IF(#REF!="","",ROUND((AV24+AW24)*#REF!,0))</f>
        <v>#REF!</v>
      </c>
      <c r="AY24" s="294" t="e">
        <f>IF(#REF!="","",VLOOKUP(#REF!,$Y$70:$AA$84,3,FALSE))</f>
        <v>#REF!</v>
      </c>
      <c r="AZ24" s="289" t="e">
        <f>IF(#REF!="","",ROUND(AY24*#REF!,0))</f>
        <v>#REF!</v>
      </c>
      <c r="BA24" s="295" t="e">
        <f>IF(#REF!="","",ROUND((AY24+AZ24)*#REF!,0))</f>
        <v>#REF!</v>
      </c>
      <c r="BB24" s="294" t="e">
        <f>IF(#REF!="","",VLOOKUP(#REF!,$AB$70:$AD$84,3,FALSE))</f>
        <v>#REF!</v>
      </c>
      <c r="BC24" s="289" t="e">
        <f>IF(#REF!="","",ROUND(BB24*#REF!,0))</f>
        <v>#REF!</v>
      </c>
      <c r="BD24" s="295" t="e">
        <f>IF(#REF!="","",ROUND((BB24+BC24)*#REF!,0))</f>
        <v>#REF!</v>
      </c>
    </row>
    <row r="25" spans="1:56" ht="20.100000000000001" hidden="1" customHeight="1">
      <c r="A25" s="142"/>
      <c r="B25" s="162" t="str">
        <f>IF($A25="","",VLOOKUP($A25,従事者明細!$A$3:$L$52,2,FALSE))</f>
        <v/>
      </c>
      <c r="C25" s="162" t="str">
        <f>IF($A25="","",VLOOKUP($A25,従事者明細!$A$3:$L$52,3,FALSE))</f>
        <v/>
      </c>
      <c r="D25" s="80" t="str">
        <f>IF($A25="","",VLOOKUP($A25,従事者明細!$A$3:$L$52,6,FALSE))</f>
        <v/>
      </c>
      <c r="E25" s="162" t="str">
        <f>IF($A25="","",VLOOKUP($A25,従事者明細!$A$3:$L$52,10,FALSE))</f>
        <v/>
      </c>
      <c r="F25" s="163" t="str">
        <f t="shared" si="15"/>
        <v/>
      </c>
      <c r="G25" s="164" t="str">
        <f t="shared" si="16"/>
        <v/>
      </c>
      <c r="H25" s="165" t="str">
        <f>IF($A25="","",VLOOKUP($A25,従事者明細!$A$3:$F$52,4,FALSE))</f>
        <v/>
      </c>
      <c r="I25" s="456"/>
      <c r="J25" s="351"/>
      <c r="K25" s="269" t="str">
        <f t="shared" si="17"/>
        <v/>
      </c>
      <c r="L25" s="273" t="str">
        <f t="shared" si="18"/>
        <v/>
      </c>
      <c r="M25" s="351"/>
      <c r="N25" s="269" t="str">
        <f t="shared" si="0"/>
        <v/>
      </c>
      <c r="O25" s="273" t="str">
        <f t="shared" si="1"/>
        <v/>
      </c>
      <c r="P25" s="351"/>
      <c r="Q25" s="269" t="str">
        <f t="shared" si="2"/>
        <v/>
      </c>
      <c r="R25" s="273" t="str">
        <f t="shared" si="3"/>
        <v/>
      </c>
      <c r="S25" s="351"/>
      <c r="T25" s="269" t="str">
        <f t="shared" si="4"/>
        <v/>
      </c>
      <c r="U25" s="273" t="str">
        <f t="shared" si="5"/>
        <v/>
      </c>
      <c r="V25" s="351"/>
      <c r="W25" s="269" t="str">
        <f t="shared" si="6"/>
        <v/>
      </c>
      <c r="X25" s="273" t="str">
        <f t="shared" si="7"/>
        <v/>
      </c>
      <c r="Y25" s="272"/>
      <c r="Z25" s="269" t="str">
        <f t="shared" si="8"/>
        <v/>
      </c>
      <c r="AA25" s="273" t="str">
        <f t="shared" si="9"/>
        <v/>
      </c>
      <c r="AB25" s="272"/>
      <c r="AC25" s="269" t="str">
        <f t="shared" si="10"/>
        <v/>
      </c>
      <c r="AD25" s="273" t="str">
        <f t="shared" si="11"/>
        <v/>
      </c>
      <c r="AE25" s="351"/>
      <c r="AF25" s="269" t="str">
        <f t="shared" si="12"/>
        <v/>
      </c>
      <c r="AG25" s="273" t="str">
        <f t="shared" si="13"/>
        <v/>
      </c>
      <c r="AH25" s="281">
        <f t="shared" si="14"/>
        <v>0</v>
      </c>
      <c r="AJ25" s="289" t="e">
        <f>IF(#REF!="","",VLOOKUP(#REF!,$J$70:$L$84,3,FALSE))</f>
        <v>#REF!</v>
      </c>
      <c r="AK25" s="289" t="e">
        <f>IF(#REF!="","",ROUND(AJ25*#REF!,0))</f>
        <v>#REF!</v>
      </c>
      <c r="AL25" s="291" t="e">
        <f>IF(#REF!="","",ROUND((AJ25+AK25)*#REF!,0))</f>
        <v>#REF!</v>
      </c>
      <c r="AM25" s="294" t="e">
        <f>IF(#REF!="","",VLOOKUP(#REF!,$M$70:$O$84,3,FALSE))</f>
        <v>#REF!</v>
      </c>
      <c r="AN25" s="289" t="e">
        <f>IF(#REF!="","",ROUND(AM25*#REF!,0))</f>
        <v>#REF!</v>
      </c>
      <c r="AO25" s="295" t="e">
        <f>IF(#REF!="","",ROUND((AM25+AN25)*#REF!,0))</f>
        <v>#REF!</v>
      </c>
      <c r="AP25" s="294" t="e">
        <f>IF(#REF!="","",VLOOKUP(#REF!,$P$70:$R$84,3,FALSE))</f>
        <v>#REF!</v>
      </c>
      <c r="AQ25" s="289" t="e">
        <f>IF(#REF!="","",ROUND(AP25*#REF!,0))</f>
        <v>#REF!</v>
      </c>
      <c r="AR25" s="295" t="e">
        <f>IF(#REF!="","",ROUND((AP25+AQ25)*#REF!,0))</f>
        <v>#REF!</v>
      </c>
      <c r="AS25" s="294" t="e">
        <f>IF(#REF!="","",VLOOKUP(#REF!,$S$70:$U$84,3,FALSE))</f>
        <v>#REF!</v>
      </c>
      <c r="AT25" s="289" t="e">
        <f>IF(#REF!="","",ROUND(AS25*#REF!,0))</f>
        <v>#REF!</v>
      </c>
      <c r="AU25" s="295" t="e">
        <f>IF(#REF!="","",ROUND((AS25+AT25)*#REF!,0))</f>
        <v>#REF!</v>
      </c>
      <c r="AV25" s="294" t="e">
        <f>IF(#REF!="","",VLOOKUP(#REF!,$V$70:$X$84,3,FALSE))</f>
        <v>#REF!</v>
      </c>
      <c r="AW25" s="289" t="e">
        <f>IF(#REF!="","",ROUND(AV25*#REF!,0))</f>
        <v>#REF!</v>
      </c>
      <c r="AX25" s="295" t="e">
        <f>IF(#REF!="","",ROUND((AV25+AW25)*#REF!,0))</f>
        <v>#REF!</v>
      </c>
      <c r="AY25" s="294" t="e">
        <f>IF(#REF!="","",VLOOKUP(#REF!,$Y$70:$AA$84,3,FALSE))</f>
        <v>#REF!</v>
      </c>
      <c r="AZ25" s="289" t="e">
        <f>IF(#REF!="","",ROUND(AY25*#REF!,0))</f>
        <v>#REF!</v>
      </c>
      <c r="BA25" s="295" t="e">
        <f>IF(#REF!="","",ROUND((AY25+AZ25)*#REF!,0))</f>
        <v>#REF!</v>
      </c>
      <c r="BB25" s="294" t="e">
        <f>IF(#REF!="","",VLOOKUP(#REF!,$AB$70:$AD$84,3,FALSE))</f>
        <v>#REF!</v>
      </c>
      <c r="BC25" s="289" t="e">
        <f>IF(#REF!="","",ROUND(BB25*#REF!,0))</f>
        <v>#REF!</v>
      </c>
      <c r="BD25" s="295" t="e">
        <f>IF(#REF!="","",ROUND((BB25+BC25)*#REF!,0))</f>
        <v>#REF!</v>
      </c>
    </row>
    <row r="26" spans="1:56" ht="20.100000000000001" hidden="1" customHeight="1">
      <c r="A26" s="142"/>
      <c r="B26" s="162" t="str">
        <f>IF($A26="","",VLOOKUP($A26,従事者明細!$A$3:$L$52,2,FALSE))</f>
        <v/>
      </c>
      <c r="C26" s="162" t="str">
        <f>IF($A26="","",VLOOKUP($A26,従事者明細!$A$3:$L$52,3,FALSE))</f>
        <v/>
      </c>
      <c r="D26" s="80" t="str">
        <f>IF($A26="","",VLOOKUP($A26,従事者明細!$A$3:$L$52,6,FALSE))</f>
        <v/>
      </c>
      <c r="E26" s="162" t="str">
        <f>IF($A26="","",VLOOKUP($A26,従事者明細!$A$3:$L$52,10,FALSE))</f>
        <v/>
      </c>
      <c r="F26" s="163" t="str">
        <f t="shared" si="15"/>
        <v/>
      </c>
      <c r="G26" s="164" t="str">
        <f t="shared" si="16"/>
        <v/>
      </c>
      <c r="H26" s="165" t="str">
        <f>IF($A26="","",VLOOKUP($A26,従事者明細!$A$3:$F$52,4,FALSE))</f>
        <v/>
      </c>
      <c r="I26" s="456"/>
      <c r="J26" s="351"/>
      <c r="K26" s="269" t="str">
        <f t="shared" si="17"/>
        <v/>
      </c>
      <c r="L26" s="273" t="str">
        <f t="shared" si="18"/>
        <v/>
      </c>
      <c r="M26" s="351"/>
      <c r="N26" s="269" t="str">
        <f t="shared" si="0"/>
        <v/>
      </c>
      <c r="O26" s="273" t="str">
        <f t="shared" si="1"/>
        <v/>
      </c>
      <c r="P26" s="351"/>
      <c r="Q26" s="269" t="str">
        <f t="shared" si="2"/>
        <v/>
      </c>
      <c r="R26" s="273" t="str">
        <f t="shared" si="3"/>
        <v/>
      </c>
      <c r="S26" s="351"/>
      <c r="T26" s="269" t="str">
        <f t="shared" si="4"/>
        <v/>
      </c>
      <c r="U26" s="273" t="str">
        <f t="shared" si="5"/>
        <v/>
      </c>
      <c r="V26" s="351"/>
      <c r="W26" s="269" t="str">
        <f t="shared" si="6"/>
        <v/>
      </c>
      <c r="X26" s="273" t="str">
        <f t="shared" si="7"/>
        <v/>
      </c>
      <c r="Y26" s="272"/>
      <c r="Z26" s="269" t="str">
        <f t="shared" si="8"/>
        <v/>
      </c>
      <c r="AA26" s="273" t="str">
        <f t="shared" si="9"/>
        <v/>
      </c>
      <c r="AB26" s="272"/>
      <c r="AC26" s="269" t="str">
        <f t="shared" si="10"/>
        <v/>
      </c>
      <c r="AD26" s="273" t="str">
        <f t="shared" si="11"/>
        <v/>
      </c>
      <c r="AE26" s="351"/>
      <c r="AF26" s="269" t="str">
        <f t="shared" si="12"/>
        <v/>
      </c>
      <c r="AG26" s="273" t="str">
        <f t="shared" si="13"/>
        <v/>
      </c>
      <c r="AH26" s="281">
        <f t="shared" si="14"/>
        <v>0</v>
      </c>
      <c r="AJ26" s="289" t="e">
        <f>IF(#REF!="","",VLOOKUP(#REF!,$J$70:$L$84,3,FALSE))</f>
        <v>#REF!</v>
      </c>
      <c r="AK26" s="289" t="e">
        <f>IF(#REF!="","",ROUND(AJ26*#REF!,0))</f>
        <v>#REF!</v>
      </c>
      <c r="AL26" s="291" t="e">
        <f>IF(#REF!="","",ROUND((AJ26+AK26)*#REF!,0))</f>
        <v>#REF!</v>
      </c>
      <c r="AM26" s="294" t="e">
        <f>IF(#REF!="","",VLOOKUP(#REF!,$M$70:$O$84,3,FALSE))</f>
        <v>#REF!</v>
      </c>
      <c r="AN26" s="289" t="e">
        <f>IF(#REF!="","",ROUND(AM26*#REF!,0))</f>
        <v>#REF!</v>
      </c>
      <c r="AO26" s="295" t="e">
        <f>IF(#REF!="","",ROUND((AM26+AN26)*#REF!,0))</f>
        <v>#REF!</v>
      </c>
      <c r="AP26" s="294" t="e">
        <f>IF(#REF!="","",VLOOKUP(#REF!,$P$70:$R$84,3,FALSE))</f>
        <v>#REF!</v>
      </c>
      <c r="AQ26" s="289" t="e">
        <f>IF(#REF!="","",ROUND(AP26*#REF!,0))</f>
        <v>#REF!</v>
      </c>
      <c r="AR26" s="295" t="e">
        <f>IF(#REF!="","",ROUND((AP26+AQ26)*#REF!,0))</f>
        <v>#REF!</v>
      </c>
      <c r="AS26" s="294" t="e">
        <f>IF(#REF!="","",VLOOKUP(#REF!,$S$70:$U$84,3,FALSE))</f>
        <v>#REF!</v>
      </c>
      <c r="AT26" s="289" t="e">
        <f>IF(#REF!="","",ROUND(AS26*#REF!,0))</f>
        <v>#REF!</v>
      </c>
      <c r="AU26" s="295" t="e">
        <f>IF(#REF!="","",ROUND((AS26+AT26)*#REF!,0))</f>
        <v>#REF!</v>
      </c>
      <c r="AV26" s="294" t="e">
        <f>IF(#REF!="","",VLOOKUP(#REF!,$V$70:$X$84,3,FALSE))</f>
        <v>#REF!</v>
      </c>
      <c r="AW26" s="289" t="e">
        <f>IF(#REF!="","",ROUND(AV26*#REF!,0))</f>
        <v>#REF!</v>
      </c>
      <c r="AX26" s="295" t="e">
        <f>IF(#REF!="","",ROUND((AV26+AW26)*#REF!,0))</f>
        <v>#REF!</v>
      </c>
      <c r="AY26" s="294" t="e">
        <f>IF(#REF!="","",VLOOKUP(#REF!,$Y$70:$AA$84,3,FALSE))</f>
        <v>#REF!</v>
      </c>
      <c r="AZ26" s="289" t="e">
        <f>IF(#REF!="","",ROUND(AY26*#REF!,0))</f>
        <v>#REF!</v>
      </c>
      <c r="BA26" s="295" t="e">
        <f>IF(#REF!="","",ROUND((AY26+AZ26)*#REF!,0))</f>
        <v>#REF!</v>
      </c>
      <c r="BB26" s="294" t="e">
        <f>IF(#REF!="","",VLOOKUP(#REF!,$AB$70:$AD$84,3,FALSE))</f>
        <v>#REF!</v>
      </c>
      <c r="BC26" s="289" t="e">
        <f>IF(#REF!="","",ROUND(BB26*#REF!,0))</f>
        <v>#REF!</v>
      </c>
      <c r="BD26" s="295" t="e">
        <f>IF(#REF!="","",ROUND((BB26+BC26)*#REF!,0))</f>
        <v>#REF!</v>
      </c>
    </row>
    <row r="27" spans="1:56" ht="20.100000000000001" hidden="1" customHeight="1" thickBot="1">
      <c r="A27" s="142"/>
      <c r="B27" s="162" t="str">
        <f>IF($A27="","",VLOOKUP($A27,従事者明細!$A$3:$L$52,2,FALSE))</f>
        <v/>
      </c>
      <c r="C27" s="162" t="str">
        <f>IF($A27="","",VLOOKUP($A27,従事者明細!$A$3:$L$52,3,FALSE))</f>
        <v/>
      </c>
      <c r="D27" s="80" t="str">
        <f>IF($A27="","",VLOOKUP($A27,従事者明細!$A$3:$L$52,6,FALSE))</f>
        <v/>
      </c>
      <c r="E27" s="162" t="str">
        <f>IF($A27="","",VLOOKUP($A27,従事者明細!$A$3:$L$52,10,FALSE))</f>
        <v/>
      </c>
      <c r="F27" s="163" t="str">
        <f t="shared" si="15"/>
        <v/>
      </c>
      <c r="G27" s="166" t="str">
        <f t="shared" si="16"/>
        <v/>
      </c>
      <c r="H27" s="165" t="str">
        <f>IF($A27="","",VLOOKUP($A27,従事者明細!$A$3:$F$52,4,FALSE))</f>
        <v/>
      </c>
      <c r="I27" s="412"/>
      <c r="J27" s="352"/>
      <c r="K27" s="278" t="str">
        <f t="shared" si="17"/>
        <v/>
      </c>
      <c r="L27" s="279" t="str">
        <f t="shared" si="18"/>
        <v/>
      </c>
      <c r="M27" s="352"/>
      <c r="N27" s="278" t="str">
        <f t="shared" si="0"/>
        <v/>
      </c>
      <c r="O27" s="279" t="str">
        <f t="shared" si="1"/>
        <v/>
      </c>
      <c r="P27" s="352"/>
      <c r="Q27" s="278" t="str">
        <f t="shared" si="2"/>
        <v/>
      </c>
      <c r="R27" s="279" t="str">
        <f t="shared" si="3"/>
        <v/>
      </c>
      <c r="S27" s="352"/>
      <c r="T27" s="278" t="str">
        <f t="shared" si="4"/>
        <v/>
      </c>
      <c r="U27" s="279" t="str">
        <f t="shared" si="5"/>
        <v/>
      </c>
      <c r="V27" s="352"/>
      <c r="W27" s="278" t="str">
        <f t="shared" si="6"/>
        <v/>
      </c>
      <c r="X27" s="279" t="str">
        <f t="shared" si="7"/>
        <v/>
      </c>
      <c r="Y27" s="277"/>
      <c r="Z27" s="278" t="str">
        <f t="shared" si="8"/>
        <v/>
      </c>
      <c r="AA27" s="279" t="str">
        <f t="shared" si="9"/>
        <v/>
      </c>
      <c r="AB27" s="277"/>
      <c r="AC27" s="278" t="str">
        <f t="shared" si="10"/>
        <v/>
      </c>
      <c r="AD27" s="279" t="str">
        <f t="shared" si="11"/>
        <v/>
      </c>
      <c r="AE27" s="352"/>
      <c r="AF27" s="278" t="str">
        <f t="shared" si="12"/>
        <v/>
      </c>
      <c r="AG27" s="279" t="str">
        <f t="shared" si="13"/>
        <v/>
      </c>
      <c r="AH27" s="282">
        <f>$I27-SUM(M27,J27,P27,S27,V27,Y27,AB27,AE27)</f>
        <v>0</v>
      </c>
      <c r="AJ27" s="289" t="e">
        <f>IF(#REF!="","",VLOOKUP(#REF!,$J$70:$L$84,3,FALSE))</f>
        <v>#REF!</v>
      </c>
      <c r="AK27" s="289" t="e">
        <f>IF(#REF!="","",ROUND(AJ27*#REF!,0))</f>
        <v>#REF!</v>
      </c>
      <c r="AL27" s="291" t="e">
        <f>IF(#REF!="","",ROUND((AJ27+AK27)*#REF!,0))</f>
        <v>#REF!</v>
      </c>
      <c r="AM27" s="294" t="e">
        <f>IF(#REF!="","",VLOOKUP(#REF!,$M$70:$O$84,3,FALSE))</f>
        <v>#REF!</v>
      </c>
      <c r="AN27" s="289" t="e">
        <f>IF(#REF!="","",ROUND(AM27*#REF!,0))</f>
        <v>#REF!</v>
      </c>
      <c r="AO27" s="295" t="e">
        <f>IF(#REF!="","",ROUND((AM27+AN27)*#REF!,0))</f>
        <v>#REF!</v>
      </c>
      <c r="AP27" s="294" t="e">
        <f>IF(#REF!="","",VLOOKUP(#REF!,$P$70:$R$84,3,FALSE))</f>
        <v>#REF!</v>
      </c>
      <c r="AQ27" s="289" t="e">
        <f>IF(#REF!="","",ROUND(AP27*#REF!,0))</f>
        <v>#REF!</v>
      </c>
      <c r="AR27" s="295" t="e">
        <f>IF(#REF!="","",ROUND((AP27+AQ27)*#REF!,0))</f>
        <v>#REF!</v>
      </c>
      <c r="AS27" s="294" t="e">
        <f>IF(#REF!="","",VLOOKUP(#REF!,$S$70:$U$84,3,FALSE))</f>
        <v>#REF!</v>
      </c>
      <c r="AT27" s="289" t="e">
        <f>IF(#REF!="","",ROUND(AS27*#REF!,0))</f>
        <v>#REF!</v>
      </c>
      <c r="AU27" s="295" t="e">
        <f>IF(#REF!="","",ROUND((AS27+AT27)*#REF!,0))</f>
        <v>#REF!</v>
      </c>
      <c r="AV27" s="294" t="e">
        <f>IF(#REF!="","",VLOOKUP(#REF!,$V$70:$X$84,3,FALSE))</f>
        <v>#REF!</v>
      </c>
      <c r="AW27" s="289" t="e">
        <f>IF(#REF!="","",ROUND(AV27*#REF!,0))</f>
        <v>#REF!</v>
      </c>
      <c r="AX27" s="295" t="e">
        <f>IF(#REF!="","",ROUND((AV27+AW27)*#REF!,0))</f>
        <v>#REF!</v>
      </c>
      <c r="AY27" s="294" t="e">
        <f>IF(#REF!="","",VLOOKUP(#REF!,$Y$70:$AA$84,3,FALSE))</f>
        <v>#REF!</v>
      </c>
      <c r="AZ27" s="289" t="e">
        <f>IF(#REF!="","",ROUND(AY27*#REF!,0))</f>
        <v>#REF!</v>
      </c>
      <c r="BA27" s="295" t="e">
        <f>IF(#REF!="","",ROUND((AY27+AZ27)*#REF!,0))</f>
        <v>#REF!</v>
      </c>
      <c r="BB27" s="294" t="e">
        <f>IF(#REF!="","",VLOOKUP(#REF!,$AB$70:$AD$84,3,FALSE))</f>
        <v>#REF!</v>
      </c>
      <c r="BC27" s="289" t="e">
        <f>IF(#REF!="","",ROUND(BB27*#REF!,0))</f>
        <v>#REF!</v>
      </c>
      <c r="BD27" s="295" t="e">
        <f>IF(#REF!="","",ROUND((BB27+BC27)*#REF!,0))</f>
        <v>#REF!</v>
      </c>
    </row>
    <row r="28" spans="1:56" ht="20.100000000000001" customHeight="1" thickBot="1">
      <c r="A28" s="139"/>
      <c r="E28" s="49" t="s">
        <v>169</v>
      </c>
      <c r="F28" s="231">
        <f>SUM(F13:F27)</f>
        <v>0</v>
      </c>
      <c r="G28" s="172">
        <f>SUM(G13:G27)</f>
        <v>0</v>
      </c>
      <c r="I28" s="413">
        <f t="shared" ref="I28:AG28" si="19">SUM(I13:I27)</f>
        <v>0</v>
      </c>
      <c r="J28" s="176">
        <f t="shared" si="19"/>
        <v>0</v>
      </c>
      <c r="K28" s="286">
        <f t="shared" si="19"/>
        <v>0</v>
      </c>
      <c r="L28" s="176">
        <f t="shared" si="19"/>
        <v>0</v>
      </c>
      <c r="M28" s="176">
        <f t="shared" si="19"/>
        <v>0</v>
      </c>
      <c r="N28" s="286">
        <f t="shared" si="19"/>
        <v>0</v>
      </c>
      <c r="O28" s="176">
        <f t="shared" si="19"/>
        <v>0</v>
      </c>
      <c r="P28" s="176">
        <f t="shared" si="19"/>
        <v>0</v>
      </c>
      <c r="Q28" s="286">
        <f t="shared" si="19"/>
        <v>0</v>
      </c>
      <c r="R28" s="176">
        <f t="shared" si="19"/>
        <v>0</v>
      </c>
      <c r="S28" s="176">
        <f t="shared" si="19"/>
        <v>0</v>
      </c>
      <c r="T28" s="286">
        <f t="shared" si="19"/>
        <v>0</v>
      </c>
      <c r="U28" s="176">
        <f t="shared" si="19"/>
        <v>0</v>
      </c>
      <c r="V28" s="176">
        <f t="shared" si="19"/>
        <v>0</v>
      </c>
      <c r="W28" s="286">
        <f t="shared" si="19"/>
        <v>0</v>
      </c>
      <c r="X28" s="176">
        <f t="shared" si="19"/>
        <v>0</v>
      </c>
      <c r="Y28" s="176">
        <f t="shared" si="19"/>
        <v>0</v>
      </c>
      <c r="Z28" s="286">
        <f t="shared" si="19"/>
        <v>0</v>
      </c>
      <c r="AA28" s="176">
        <f t="shared" si="19"/>
        <v>0</v>
      </c>
      <c r="AB28" s="176">
        <f t="shared" si="19"/>
        <v>0</v>
      </c>
      <c r="AC28" s="286">
        <f t="shared" si="19"/>
        <v>0</v>
      </c>
      <c r="AD28" s="176">
        <f t="shared" si="19"/>
        <v>0</v>
      </c>
      <c r="AE28" s="176">
        <f t="shared" si="19"/>
        <v>0</v>
      </c>
      <c r="AF28" s="286">
        <f t="shared" si="19"/>
        <v>0</v>
      </c>
      <c r="AG28" s="176">
        <f t="shared" si="19"/>
        <v>0</v>
      </c>
      <c r="AH28" s="214"/>
      <c r="AJ28" s="289" t="e">
        <f t="shared" ref="AJ28:BD28" si="20">SUM(AJ13:AJ27)</f>
        <v>#REF!</v>
      </c>
      <c r="AK28" s="289" t="e">
        <f t="shared" si="20"/>
        <v>#REF!</v>
      </c>
      <c r="AL28" s="291" t="e">
        <f t="shared" si="20"/>
        <v>#REF!</v>
      </c>
      <c r="AM28" s="289" t="e">
        <f t="shared" si="20"/>
        <v>#REF!</v>
      </c>
      <c r="AN28" s="289" t="e">
        <f t="shared" si="20"/>
        <v>#REF!</v>
      </c>
      <c r="AO28" s="291" t="e">
        <f t="shared" si="20"/>
        <v>#REF!</v>
      </c>
      <c r="AP28" s="289" t="e">
        <f t="shared" si="20"/>
        <v>#REF!</v>
      </c>
      <c r="AQ28" s="289" t="e">
        <f t="shared" si="20"/>
        <v>#REF!</v>
      </c>
      <c r="AR28" s="291" t="e">
        <f t="shared" si="20"/>
        <v>#REF!</v>
      </c>
      <c r="AS28" s="289" t="e">
        <f t="shared" si="20"/>
        <v>#REF!</v>
      </c>
      <c r="AT28" s="289" t="e">
        <f t="shared" si="20"/>
        <v>#REF!</v>
      </c>
      <c r="AU28" s="291" t="e">
        <f t="shared" si="20"/>
        <v>#REF!</v>
      </c>
      <c r="AV28" s="289" t="e">
        <f t="shared" si="20"/>
        <v>#REF!</v>
      </c>
      <c r="AW28" s="289" t="e">
        <f t="shared" si="20"/>
        <v>#REF!</v>
      </c>
      <c r="AX28" s="291" t="e">
        <f t="shared" si="20"/>
        <v>#REF!</v>
      </c>
      <c r="AY28" s="289" t="e">
        <f t="shared" si="20"/>
        <v>#REF!</v>
      </c>
      <c r="AZ28" s="289" t="e">
        <f t="shared" si="20"/>
        <v>#REF!</v>
      </c>
      <c r="BA28" s="291" t="e">
        <f t="shared" si="20"/>
        <v>#REF!</v>
      </c>
      <c r="BB28" s="289" t="e">
        <f t="shared" si="20"/>
        <v>#REF!</v>
      </c>
      <c r="BC28" s="289" t="e">
        <f t="shared" si="20"/>
        <v>#REF!</v>
      </c>
      <c r="BD28" s="291" t="e">
        <f t="shared" si="20"/>
        <v>#REF!</v>
      </c>
    </row>
    <row r="29" spans="1:56" ht="20.100000000000001" customHeight="1">
      <c r="A29" s="139"/>
      <c r="E29" s="49"/>
      <c r="F29" s="270"/>
      <c r="G29" s="214"/>
      <c r="I29" s="460"/>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89" t="e">
        <f t="shared" ref="AJ29:BD29" si="21">ROUNDDOWN(AJ28,-3)</f>
        <v>#REF!</v>
      </c>
      <c r="AK29" s="289" t="e">
        <f t="shared" si="21"/>
        <v>#REF!</v>
      </c>
      <c r="AL29" s="289" t="e">
        <f t="shared" si="21"/>
        <v>#REF!</v>
      </c>
      <c r="AM29" s="289" t="e">
        <f t="shared" si="21"/>
        <v>#REF!</v>
      </c>
      <c r="AN29" s="289" t="e">
        <f t="shared" si="21"/>
        <v>#REF!</v>
      </c>
      <c r="AO29" s="289" t="e">
        <f t="shared" si="21"/>
        <v>#REF!</v>
      </c>
      <c r="AP29" s="289" t="e">
        <f t="shared" si="21"/>
        <v>#REF!</v>
      </c>
      <c r="AQ29" s="289" t="e">
        <f t="shared" si="21"/>
        <v>#REF!</v>
      </c>
      <c r="AR29" s="289" t="e">
        <f t="shared" si="21"/>
        <v>#REF!</v>
      </c>
      <c r="AS29" s="289" t="e">
        <f t="shared" si="21"/>
        <v>#REF!</v>
      </c>
      <c r="AT29" s="289" t="e">
        <f t="shared" si="21"/>
        <v>#REF!</v>
      </c>
      <c r="AU29" s="289" t="e">
        <f t="shared" si="21"/>
        <v>#REF!</v>
      </c>
      <c r="AV29" s="289" t="e">
        <f t="shared" si="21"/>
        <v>#REF!</v>
      </c>
      <c r="AW29" s="289" t="e">
        <f t="shared" si="21"/>
        <v>#REF!</v>
      </c>
      <c r="AX29" s="289" t="e">
        <f t="shared" si="21"/>
        <v>#REF!</v>
      </c>
      <c r="AY29" s="289" t="e">
        <f t="shared" si="21"/>
        <v>#REF!</v>
      </c>
      <c r="AZ29" s="289" t="e">
        <f t="shared" si="21"/>
        <v>#REF!</v>
      </c>
      <c r="BA29" s="289" t="e">
        <f t="shared" si="21"/>
        <v>#REF!</v>
      </c>
      <c r="BB29" s="289" t="e">
        <f t="shared" si="21"/>
        <v>#REF!</v>
      </c>
      <c r="BC29" s="289" t="e">
        <f t="shared" si="21"/>
        <v>#REF!</v>
      </c>
      <c r="BD29" s="289" t="e">
        <f t="shared" si="21"/>
        <v>#REF!</v>
      </c>
    </row>
    <row r="30" spans="1:56" ht="20.100000000000001" hidden="1" customHeight="1">
      <c r="A30" s="139"/>
      <c r="E30" s="49"/>
      <c r="F30" s="596" t="s">
        <v>170</v>
      </c>
      <c r="G30" s="597"/>
      <c r="I30" s="460"/>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L30" s="289" t="e">
        <f>SUM(AJ29:AL29)</f>
        <v>#REF!</v>
      </c>
      <c r="AO30" s="289" t="e">
        <f>SUM(AM29:AO29)</f>
        <v>#REF!</v>
      </c>
      <c r="AR30" s="289" t="e">
        <f>SUM(AP29:AR29)</f>
        <v>#REF!</v>
      </c>
      <c r="AU30" s="289" t="e">
        <f>SUM(AS29:AU29)</f>
        <v>#REF!</v>
      </c>
      <c r="AX30" s="289" t="e">
        <f>SUM(AV29:AX29)</f>
        <v>#REF!</v>
      </c>
      <c r="BA30" s="289" t="e">
        <f>SUM(AY29:BA29)</f>
        <v>#REF!</v>
      </c>
      <c r="BD30" s="289" t="e">
        <f>SUM(BB29:BD29)</f>
        <v>#REF!</v>
      </c>
    </row>
    <row r="31" spans="1:56" ht="20.100000000000001" hidden="1" customHeight="1">
      <c r="A31" s="139"/>
      <c r="B31" s="52"/>
      <c r="C31" s="52"/>
      <c r="F31" s="67" t="s">
        <v>60</v>
      </c>
      <c r="G31" s="164">
        <f>SUMIF($H$13:$H$27,F31,$G$13:$G$27)</f>
        <v>0</v>
      </c>
      <c r="K31" s="596" t="str">
        <f>J11&amp;"回目部分払い金額
所属法人別"</f>
        <v>1回目部分払い金額
所属法人別</v>
      </c>
      <c r="L31" s="597"/>
      <c r="N31" s="596" t="str">
        <f>M11&amp;"回目部分払い金額
所属法人別"</f>
        <v>2回目部分払い金額
所属法人別</v>
      </c>
      <c r="O31" s="597"/>
      <c r="Q31" s="596" t="str">
        <f>P11&amp;"回目部分払い金額
所属法人別"</f>
        <v>3回目部分払い金額
所属法人別</v>
      </c>
      <c r="R31" s="597"/>
      <c r="T31" s="596" t="str">
        <f>S11&amp;"回目部分払い金額
所属法人別"</f>
        <v>4回目部分払い金額
所属法人別</v>
      </c>
      <c r="U31" s="597"/>
      <c r="W31" s="596" t="str">
        <f>V11&amp;"回目部分払い金額
所属法人別"</f>
        <v>5回目部分払い金額
所属法人別</v>
      </c>
      <c r="X31" s="597"/>
      <c r="Z31" s="596" t="str">
        <f>Y11&amp;"回目部分払い金額
所属法人別"</f>
        <v>6回目部分払い金額
所属法人別</v>
      </c>
      <c r="AA31" s="597"/>
      <c r="AC31" s="596" t="str">
        <f>AB11&amp;"回目部分払い金額
所属法人別"</f>
        <v>7回目部分払い金額
所属法人別</v>
      </c>
      <c r="AD31" s="597"/>
    </row>
    <row r="32" spans="1:56" ht="20.100000000000001" hidden="1" customHeight="1">
      <c r="A32" s="139"/>
      <c r="B32" s="52"/>
      <c r="C32" s="52"/>
      <c r="F32" s="67" t="s">
        <v>62</v>
      </c>
      <c r="G32" s="164">
        <f t="shared" ref="G32:G46" si="22">SUMIF($H$13:$H$27,F32,$G$13:$G$27)</f>
        <v>0</v>
      </c>
      <c r="H32" s="91"/>
      <c r="K32" s="67" t="s">
        <v>64</v>
      </c>
      <c r="L32" s="164">
        <f>SUMIF($H$13:$H$27,K32,L$13:L$27)</f>
        <v>0</v>
      </c>
      <c r="N32" s="67" t="s">
        <v>64</v>
      </c>
      <c r="O32" s="164">
        <f t="shared" ref="O32:O46" si="23">SUMIF($H$13:$H$27,N32,O$13:O$27)</f>
        <v>0</v>
      </c>
      <c r="Q32" s="67" t="s">
        <v>64</v>
      </c>
      <c r="R32" s="164">
        <f t="shared" ref="R32:R46" si="24">SUMIF($H$13:$H$27,Q32,R$13:R$27)</f>
        <v>0</v>
      </c>
      <c r="T32" s="67" t="s">
        <v>64</v>
      </c>
      <c r="U32" s="164">
        <f t="shared" ref="U32:U46" si="25">SUMIF($H$13:$H$27,T32,U$13:U$27)</f>
        <v>0</v>
      </c>
      <c r="W32" s="67" t="s">
        <v>64</v>
      </c>
      <c r="X32" s="164">
        <f t="shared" ref="X32:X46" si="26">SUMIF($H$13:$H$27,W32,X$13:X$27)</f>
        <v>0</v>
      </c>
      <c r="Z32" s="67" t="s">
        <v>64</v>
      </c>
      <c r="AA32" s="164">
        <f t="shared" ref="AA32:AA46" si="27">SUMIF($H$13:$H$27,Z32,AA$13:AA$27)</f>
        <v>0</v>
      </c>
      <c r="AC32" s="67" t="s">
        <v>64</v>
      </c>
      <c r="AD32" s="164">
        <f t="shared" ref="AD32:AD46" si="28">SUMIF($H$13:$H$27,AC32,AD$13:AD$27)</f>
        <v>0</v>
      </c>
    </row>
    <row r="33" spans="1:34" ht="20.100000000000001" hidden="1" customHeight="1">
      <c r="A33" s="139"/>
      <c r="B33" s="52"/>
      <c r="C33" s="52"/>
      <c r="F33" s="67" t="s">
        <v>63</v>
      </c>
      <c r="G33" s="164">
        <f t="shared" si="22"/>
        <v>0</v>
      </c>
      <c r="H33" s="91"/>
      <c r="K33" s="67" t="s">
        <v>65</v>
      </c>
      <c r="L33" s="164">
        <f t="shared" ref="L33:L46" si="29">SUMIF($H$13:$H$27,K33,L$13:L$27)</f>
        <v>0</v>
      </c>
      <c r="N33" s="67" t="s">
        <v>65</v>
      </c>
      <c r="O33" s="164">
        <f t="shared" si="23"/>
        <v>0</v>
      </c>
      <c r="Q33" s="67" t="s">
        <v>65</v>
      </c>
      <c r="R33" s="164">
        <f t="shared" si="24"/>
        <v>0</v>
      </c>
      <c r="T33" s="67" t="s">
        <v>65</v>
      </c>
      <c r="U33" s="164">
        <f t="shared" si="25"/>
        <v>0</v>
      </c>
      <c r="W33" s="67" t="s">
        <v>65</v>
      </c>
      <c r="X33" s="164">
        <f t="shared" si="26"/>
        <v>0</v>
      </c>
      <c r="Z33" s="67" t="s">
        <v>65</v>
      </c>
      <c r="AA33" s="164">
        <f t="shared" si="27"/>
        <v>0</v>
      </c>
      <c r="AC33" s="67" t="s">
        <v>65</v>
      </c>
      <c r="AD33" s="164">
        <f t="shared" si="28"/>
        <v>0</v>
      </c>
    </row>
    <row r="34" spans="1:34" ht="20.100000000000001" hidden="1" customHeight="1">
      <c r="A34" s="139"/>
      <c r="B34" s="52"/>
      <c r="C34" s="52"/>
      <c r="F34" s="67" t="s">
        <v>64</v>
      </c>
      <c r="G34" s="164">
        <f t="shared" si="22"/>
        <v>0</v>
      </c>
      <c r="H34" s="91"/>
      <c r="K34" s="67" t="s">
        <v>66</v>
      </c>
      <c r="L34" s="164">
        <f t="shared" si="29"/>
        <v>0</v>
      </c>
      <c r="N34" s="67" t="s">
        <v>66</v>
      </c>
      <c r="O34" s="164">
        <f t="shared" si="23"/>
        <v>0</v>
      </c>
      <c r="Q34" s="67" t="s">
        <v>66</v>
      </c>
      <c r="R34" s="164">
        <f t="shared" si="24"/>
        <v>0</v>
      </c>
      <c r="T34" s="67" t="s">
        <v>66</v>
      </c>
      <c r="U34" s="164">
        <f t="shared" si="25"/>
        <v>0</v>
      </c>
      <c r="W34" s="67" t="s">
        <v>66</v>
      </c>
      <c r="X34" s="164">
        <f t="shared" si="26"/>
        <v>0</v>
      </c>
      <c r="Z34" s="67" t="s">
        <v>66</v>
      </c>
      <c r="AA34" s="164">
        <f t="shared" si="27"/>
        <v>0</v>
      </c>
      <c r="AC34" s="67" t="s">
        <v>66</v>
      </c>
      <c r="AD34" s="164">
        <f t="shared" si="28"/>
        <v>0</v>
      </c>
    </row>
    <row r="35" spans="1:34" ht="20.100000000000001" hidden="1" customHeight="1">
      <c r="A35" s="139"/>
      <c r="B35" s="52"/>
      <c r="C35" s="52"/>
      <c r="F35" s="67" t="s">
        <v>65</v>
      </c>
      <c r="G35" s="164">
        <f t="shared" si="22"/>
        <v>0</v>
      </c>
      <c r="H35" s="91"/>
      <c r="K35" s="67" t="s">
        <v>67</v>
      </c>
      <c r="L35" s="164">
        <f t="shared" si="29"/>
        <v>0</v>
      </c>
      <c r="N35" s="67" t="s">
        <v>67</v>
      </c>
      <c r="O35" s="164">
        <f t="shared" si="23"/>
        <v>0</v>
      </c>
      <c r="Q35" s="67" t="s">
        <v>67</v>
      </c>
      <c r="R35" s="164">
        <f t="shared" si="24"/>
        <v>0</v>
      </c>
      <c r="T35" s="67" t="s">
        <v>67</v>
      </c>
      <c r="U35" s="164">
        <f t="shared" si="25"/>
        <v>0</v>
      </c>
      <c r="W35" s="67" t="s">
        <v>67</v>
      </c>
      <c r="X35" s="164">
        <f t="shared" si="26"/>
        <v>0</v>
      </c>
      <c r="Z35" s="67" t="s">
        <v>67</v>
      </c>
      <c r="AA35" s="164">
        <f t="shared" si="27"/>
        <v>0</v>
      </c>
      <c r="AC35" s="67" t="s">
        <v>67</v>
      </c>
      <c r="AD35" s="164">
        <f t="shared" si="28"/>
        <v>0</v>
      </c>
    </row>
    <row r="36" spans="1:34" ht="20.100000000000001" hidden="1" customHeight="1">
      <c r="A36" s="139"/>
      <c r="B36" s="52"/>
      <c r="C36" s="52"/>
      <c r="F36" s="67" t="s">
        <v>66</v>
      </c>
      <c r="G36" s="164">
        <f t="shared" si="22"/>
        <v>0</v>
      </c>
      <c r="H36" s="91"/>
      <c r="K36" s="67" t="s">
        <v>171</v>
      </c>
      <c r="L36" s="164">
        <f t="shared" si="29"/>
        <v>0</v>
      </c>
      <c r="N36" s="67" t="s">
        <v>171</v>
      </c>
      <c r="O36" s="164">
        <f t="shared" si="23"/>
        <v>0</v>
      </c>
      <c r="Q36" s="67" t="s">
        <v>171</v>
      </c>
      <c r="R36" s="164">
        <f t="shared" si="24"/>
        <v>0</v>
      </c>
      <c r="T36" s="67" t="s">
        <v>171</v>
      </c>
      <c r="U36" s="164">
        <f t="shared" si="25"/>
        <v>0</v>
      </c>
      <c r="W36" s="67" t="s">
        <v>171</v>
      </c>
      <c r="X36" s="164">
        <f t="shared" si="26"/>
        <v>0</v>
      </c>
      <c r="Z36" s="67" t="s">
        <v>171</v>
      </c>
      <c r="AA36" s="164">
        <f t="shared" si="27"/>
        <v>0</v>
      </c>
      <c r="AC36" s="67" t="s">
        <v>171</v>
      </c>
      <c r="AD36" s="164">
        <f t="shared" si="28"/>
        <v>0</v>
      </c>
    </row>
    <row r="37" spans="1:34" ht="20.100000000000001" hidden="1" customHeight="1">
      <c r="A37" s="139"/>
      <c r="B37" s="52"/>
      <c r="C37" s="52"/>
      <c r="F37" s="67" t="s">
        <v>67</v>
      </c>
      <c r="G37" s="164">
        <f t="shared" si="22"/>
        <v>0</v>
      </c>
      <c r="H37" s="91"/>
      <c r="K37" s="67" t="s">
        <v>68</v>
      </c>
      <c r="L37" s="164">
        <f t="shared" si="29"/>
        <v>0</v>
      </c>
      <c r="N37" s="67" t="s">
        <v>68</v>
      </c>
      <c r="O37" s="164">
        <f t="shared" si="23"/>
        <v>0</v>
      </c>
      <c r="Q37" s="67" t="s">
        <v>68</v>
      </c>
      <c r="R37" s="164">
        <f t="shared" si="24"/>
        <v>0</v>
      </c>
      <c r="T37" s="67" t="s">
        <v>68</v>
      </c>
      <c r="U37" s="164">
        <f t="shared" si="25"/>
        <v>0</v>
      </c>
      <c r="W37" s="67" t="s">
        <v>68</v>
      </c>
      <c r="X37" s="164">
        <f t="shared" si="26"/>
        <v>0</v>
      </c>
      <c r="Z37" s="67" t="s">
        <v>68</v>
      </c>
      <c r="AA37" s="164">
        <f t="shared" si="27"/>
        <v>0</v>
      </c>
      <c r="AC37" s="67" t="s">
        <v>68</v>
      </c>
      <c r="AD37" s="164">
        <f t="shared" si="28"/>
        <v>0</v>
      </c>
    </row>
    <row r="38" spans="1:34" ht="20.100000000000001" hidden="1" customHeight="1">
      <c r="A38" s="139"/>
      <c r="B38" s="52"/>
      <c r="C38" s="52"/>
      <c r="F38" s="67" t="s">
        <v>68</v>
      </c>
      <c r="G38" s="164">
        <f t="shared" si="22"/>
        <v>0</v>
      </c>
      <c r="H38" s="91"/>
      <c r="K38" s="67" t="s">
        <v>69</v>
      </c>
      <c r="L38" s="164">
        <f t="shared" si="29"/>
        <v>0</v>
      </c>
      <c r="N38" s="67" t="s">
        <v>69</v>
      </c>
      <c r="O38" s="164">
        <f t="shared" si="23"/>
        <v>0</v>
      </c>
      <c r="Q38" s="67" t="s">
        <v>69</v>
      </c>
      <c r="R38" s="164">
        <f t="shared" si="24"/>
        <v>0</v>
      </c>
      <c r="T38" s="67" t="s">
        <v>69</v>
      </c>
      <c r="U38" s="164">
        <f t="shared" si="25"/>
        <v>0</v>
      </c>
      <c r="W38" s="67" t="s">
        <v>69</v>
      </c>
      <c r="X38" s="164">
        <f t="shared" si="26"/>
        <v>0</v>
      </c>
      <c r="Z38" s="67" t="s">
        <v>69</v>
      </c>
      <c r="AA38" s="164">
        <f t="shared" si="27"/>
        <v>0</v>
      </c>
      <c r="AC38" s="67" t="s">
        <v>69</v>
      </c>
      <c r="AD38" s="164">
        <f t="shared" si="28"/>
        <v>0</v>
      </c>
    </row>
    <row r="39" spans="1:34" ht="20.100000000000001" hidden="1" customHeight="1">
      <c r="A39" s="139"/>
      <c r="B39" s="52"/>
      <c r="C39" s="52"/>
      <c r="F39" s="67" t="s">
        <v>69</v>
      </c>
      <c r="G39" s="164">
        <f t="shared" si="22"/>
        <v>0</v>
      </c>
      <c r="H39" s="91"/>
      <c r="K39" s="67" t="s">
        <v>70</v>
      </c>
      <c r="L39" s="164">
        <f>SUMIF($H$13:$H$27,K39,L$13:L$27)</f>
        <v>0</v>
      </c>
      <c r="N39" s="67" t="s">
        <v>70</v>
      </c>
      <c r="O39" s="164">
        <f t="shared" si="23"/>
        <v>0</v>
      </c>
      <c r="Q39" s="67" t="s">
        <v>70</v>
      </c>
      <c r="R39" s="164">
        <f t="shared" si="24"/>
        <v>0</v>
      </c>
      <c r="T39" s="67" t="s">
        <v>70</v>
      </c>
      <c r="U39" s="164">
        <f t="shared" si="25"/>
        <v>0</v>
      </c>
      <c r="W39" s="67" t="s">
        <v>70</v>
      </c>
      <c r="X39" s="164">
        <f t="shared" si="26"/>
        <v>0</v>
      </c>
      <c r="Z39" s="67" t="s">
        <v>70</v>
      </c>
      <c r="AA39" s="164">
        <f t="shared" si="27"/>
        <v>0</v>
      </c>
      <c r="AC39" s="67" t="s">
        <v>70</v>
      </c>
      <c r="AD39" s="164">
        <f t="shared" si="28"/>
        <v>0</v>
      </c>
    </row>
    <row r="40" spans="1:34" ht="20.100000000000001" hidden="1" customHeight="1">
      <c r="A40" s="139"/>
      <c r="B40" s="52"/>
      <c r="C40" s="52"/>
      <c r="F40" s="67" t="s">
        <v>70</v>
      </c>
      <c r="G40" s="164">
        <f>SUMIF($H$13:$H$27,F40,$G$13:$G$27)</f>
        <v>0</v>
      </c>
      <c r="H40" s="91"/>
      <c r="K40" s="67" t="s">
        <v>71</v>
      </c>
      <c r="L40" s="164">
        <f t="shared" si="29"/>
        <v>0</v>
      </c>
      <c r="N40" s="67" t="s">
        <v>71</v>
      </c>
      <c r="O40" s="164">
        <f t="shared" si="23"/>
        <v>0</v>
      </c>
      <c r="Q40" s="67" t="s">
        <v>71</v>
      </c>
      <c r="R40" s="164">
        <f t="shared" si="24"/>
        <v>0</v>
      </c>
      <c r="T40" s="67" t="s">
        <v>71</v>
      </c>
      <c r="U40" s="164">
        <f t="shared" si="25"/>
        <v>0</v>
      </c>
      <c r="W40" s="67" t="s">
        <v>71</v>
      </c>
      <c r="X40" s="164">
        <f t="shared" si="26"/>
        <v>0</v>
      </c>
      <c r="Z40" s="67" t="s">
        <v>71</v>
      </c>
      <c r="AA40" s="164">
        <f t="shared" si="27"/>
        <v>0</v>
      </c>
      <c r="AC40" s="67" t="s">
        <v>71</v>
      </c>
      <c r="AD40" s="164">
        <f t="shared" si="28"/>
        <v>0</v>
      </c>
    </row>
    <row r="41" spans="1:34" ht="20.100000000000001" hidden="1" customHeight="1">
      <c r="A41" s="139"/>
      <c r="B41" s="52"/>
      <c r="C41" s="52"/>
      <c r="F41" s="67" t="s">
        <v>71</v>
      </c>
      <c r="G41" s="164">
        <f t="shared" si="22"/>
        <v>0</v>
      </c>
      <c r="H41" s="91"/>
      <c r="K41" s="67" t="s">
        <v>172</v>
      </c>
      <c r="L41" s="164">
        <f t="shared" si="29"/>
        <v>0</v>
      </c>
      <c r="N41" s="67" t="s">
        <v>172</v>
      </c>
      <c r="O41" s="164">
        <f t="shared" si="23"/>
        <v>0</v>
      </c>
      <c r="Q41" s="67" t="s">
        <v>172</v>
      </c>
      <c r="R41" s="164">
        <f t="shared" si="24"/>
        <v>0</v>
      </c>
      <c r="T41" s="67" t="s">
        <v>172</v>
      </c>
      <c r="U41" s="164">
        <f t="shared" si="25"/>
        <v>0</v>
      </c>
      <c r="W41" s="67" t="s">
        <v>172</v>
      </c>
      <c r="X41" s="164">
        <f t="shared" si="26"/>
        <v>0</v>
      </c>
      <c r="Z41" s="67" t="s">
        <v>172</v>
      </c>
      <c r="AA41" s="164">
        <f t="shared" si="27"/>
        <v>0</v>
      </c>
      <c r="AC41" s="67" t="s">
        <v>172</v>
      </c>
      <c r="AD41" s="164">
        <f t="shared" si="28"/>
        <v>0</v>
      </c>
    </row>
    <row r="42" spans="1:34" ht="20.100000000000001" hidden="1" customHeight="1">
      <c r="A42" s="139"/>
      <c r="B42" s="52"/>
      <c r="C42" s="52"/>
      <c r="F42" s="67" t="s">
        <v>72</v>
      </c>
      <c r="G42" s="164">
        <f t="shared" si="22"/>
        <v>0</v>
      </c>
      <c r="H42" s="91"/>
      <c r="K42" s="67" t="s">
        <v>72</v>
      </c>
      <c r="L42" s="164">
        <f t="shared" si="29"/>
        <v>0</v>
      </c>
      <c r="N42" s="67" t="s">
        <v>72</v>
      </c>
      <c r="O42" s="164">
        <f t="shared" si="23"/>
        <v>0</v>
      </c>
      <c r="Q42" s="67" t="s">
        <v>72</v>
      </c>
      <c r="R42" s="164">
        <f t="shared" si="24"/>
        <v>0</v>
      </c>
      <c r="T42" s="67" t="s">
        <v>72</v>
      </c>
      <c r="U42" s="164">
        <f t="shared" si="25"/>
        <v>0</v>
      </c>
      <c r="W42" s="67" t="s">
        <v>72</v>
      </c>
      <c r="X42" s="164">
        <f t="shared" si="26"/>
        <v>0</v>
      </c>
      <c r="Z42" s="67" t="s">
        <v>72</v>
      </c>
      <c r="AA42" s="164">
        <f t="shared" si="27"/>
        <v>0</v>
      </c>
      <c r="AC42" s="67" t="s">
        <v>72</v>
      </c>
      <c r="AD42" s="164">
        <f t="shared" si="28"/>
        <v>0</v>
      </c>
    </row>
    <row r="43" spans="1:34" ht="20.100000000000001" hidden="1" customHeight="1">
      <c r="A43" s="139"/>
      <c r="B43" s="52"/>
      <c r="C43" s="52"/>
      <c r="F43" s="67" t="s">
        <v>73</v>
      </c>
      <c r="G43" s="164">
        <f t="shared" si="22"/>
        <v>0</v>
      </c>
      <c r="H43" s="91"/>
      <c r="K43" s="67" t="s">
        <v>73</v>
      </c>
      <c r="L43" s="164">
        <f t="shared" si="29"/>
        <v>0</v>
      </c>
      <c r="N43" s="67" t="s">
        <v>73</v>
      </c>
      <c r="O43" s="164">
        <f t="shared" si="23"/>
        <v>0</v>
      </c>
      <c r="Q43" s="67" t="s">
        <v>73</v>
      </c>
      <c r="R43" s="164">
        <f t="shared" si="24"/>
        <v>0</v>
      </c>
      <c r="T43" s="67" t="s">
        <v>73</v>
      </c>
      <c r="U43" s="164">
        <f t="shared" si="25"/>
        <v>0</v>
      </c>
      <c r="W43" s="67" t="s">
        <v>73</v>
      </c>
      <c r="X43" s="164">
        <f t="shared" si="26"/>
        <v>0</v>
      </c>
      <c r="Z43" s="67" t="s">
        <v>73</v>
      </c>
      <c r="AA43" s="164">
        <f t="shared" si="27"/>
        <v>0</v>
      </c>
      <c r="AC43" s="67" t="s">
        <v>73</v>
      </c>
      <c r="AD43" s="164">
        <f t="shared" si="28"/>
        <v>0</v>
      </c>
    </row>
    <row r="44" spans="1:34" ht="20.100000000000001" hidden="1" customHeight="1">
      <c r="A44" s="139"/>
      <c r="B44" s="52"/>
      <c r="C44" s="52"/>
      <c r="F44" s="67" t="s">
        <v>74</v>
      </c>
      <c r="G44" s="164">
        <f t="shared" si="22"/>
        <v>0</v>
      </c>
      <c r="H44" s="91"/>
      <c r="K44" s="67" t="s">
        <v>74</v>
      </c>
      <c r="L44" s="164">
        <f t="shared" si="29"/>
        <v>0</v>
      </c>
      <c r="N44" s="67" t="s">
        <v>74</v>
      </c>
      <c r="O44" s="164">
        <f t="shared" si="23"/>
        <v>0</v>
      </c>
      <c r="Q44" s="67" t="s">
        <v>74</v>
      </c>
      <c r="R44" s="164">
        <f t="shared" si="24"/>
        <v>0</v>
      </c>
      <c r="T44" s="67" t="s">
        <v>74</v>
      </c>
      <c r="U44" s="164">
        <f t="shared" si="25"/>
        <v>0</v>
      </c>
      <c r="W44" s="67" t="s">
        <v>74</v>
      </c>
      <c r="X44" s="164">
        <f t="shared" si="26"/>
        <v>0</v>
      </c>
      <c r="Z44" s="67" t="s">
        <v>74</v>
      </c>
      <c r="AA44" s="164">
        <f t="shared" si="27"/>
        <v>0</v>
      </c>
      <c r="AC44" s="67" t="s">
        <v>74</v>
      </c>
      <c r="AD44" s="164">
        <f t="shared" si="28"/>
        <v>0</v>
      </c>
    </row>
    <row r="45" spans="1:34" ht="20.100000000000001" hidden="1" customHeight="1">
      <c r="A45" s="139"/>
      <c r="B45" s="52"/>
      <c r="C45" s="52"/>
      <c r="F45" s="67" t="s">
        <v>75</v>
      </c>
      <c r="G45" s="164">
        <f t="shared" si="22"/>
        <v>0</v>
      </c>
      <c r="H45" s="91"/>
      <c r="K45" s="67" t="s">
        <v>75</v>
      </c>
      <c r="L45" s="164">
        <f t="shared" si="29"/>
        <v>0</v>
      </c>
      <c r="N45" s="67" t="s">
        <v>75</v>
      </c>
      <c r="O45" s="164">
        <f t="shared" si="23"/>
        <v>0</v>
      </c>
      <c r="Q45" s="67" t="s">
        <v>75</v>
      </c>
      <c r="R45" s="164">
        <f t="shared" si="24"/>
        <v>0</v>
      </c>
      <c r="T45" s="67" t="s">
        <v>75</v>
      </c>
      <c r="U45" s="164">
        <f t="shared" si="25"/>
        <v>0</v>
      </c>
      <c r="W45" s="67" t="s">
        <v>75</v>
      </c>
      <c r="X45" s="164">
        <f t="shared" si="26"/>
        <v>0</v>
      </c>
      <c r="Z45" s="67" t="s">
        <v>75</v>
      </c>
      <c r="AA45" s="164">
        <f t="shared" si="27"/>
        <v>0</v>
      </c>
      <c r="AC45" s="67" t="s">
        <v>75</v>
      </c>
      <c r="AD45" s="164">
        <f t="shared" si="28"/>
        <v>0</v>
      </c>
    </row>
    <row r="46" spans="1:34" ht="20.100000000000001" hidden="1" customHeight="1">
      <c r="A46" s="139"/>
      <c r="B46" s="52"/>
      <c r="C46" s="52"/>
      <c r="F46" s="67" t="s">
        <v>76</v>
      </c>
      <c r="G46" s="164">
        <f t="shared" si="22"/>
        <v>0</v>
      </c>
      <c r="H46" s="167"/>
      <c r="K46" s="67" t="s">
        <v>76</v>
      </c>
      <c r="L46" s="164">
        <f t="shared" si="29"/>
        <v>0</v>
      </c>
      <c r="N46" s="67" t="s">
        <v>76</v>
      </c>
      <c r="O46" s="164">
        <f t="shared" si="23"/>
        <v>0</v>
      </c>
      <c r="Q46" s="67" t="s">
        <v>76</v>
      </c>
      <c r="R46" s="164">
        <f t="shared" si="24"/>
        <v>0</v>
      </c>
      <c r="T46" s="67" t="s">
        <v>76</v>
      </c>
      <c r="U46" s="164">
        <f t="shared" si="25"/>
        <v>0</v>
      </c>
      <c r="W46" s="67" t="s">
        <v>76</v>
      </c>
      <c r="X46" s="164">
        <f t="shared" si="26"/>
        <v>0</v>
      </c>
      <c r="Z46" s="67" t="s">
        <v>76</v>
      </c>
      <c r="AA46" s="164">
        <f t="shared" si="27"/>
        <v>0</v>
      </c>
      <c r="AC46" s="67" t="s">
        <v>76</v>
      </c>
      <c r="AD46" s="164">
        <f t="shared" si="28"/>
        <v>0</v>
      </c>
    </row>
    <row r="47" spans="1:34" ht="20.100000000000001" hidden="1" customHeight="1">
      <c r="A47" s="139"/>
      <c r="B47" s="52"/>
      <c r="C47" s="52"/>
      <c r="F47" s="67" t="s">
        <v>173</v>
      </c>
      <c r="G47" s="164">
        <f>SUM(G32:G46)</f>
        <v>0</v>
      </c>
      <c r="H47" s="167"/>
      <c r="K47" s="67" t="s">
        <v>173</v>
      </c>
      <c r="L47" s="164">
        <f>SUM(L32:L46)</f>
        <v>0</v>
      </c>
      <c r="N47" s="67" t="s">
        <v>173</v>
      </c>
      <c r="O47" s="164">
        <f>SUM(O32:O46)</f>
        <v>0</v>
      </c>
      <c r="Q47" s="67" t="s">
        <v>173</v>
      </c>
      <c r="R47" s="164">
        <f>SUM(R32:R46)</f>
        <v>0</v>
      </c>
      <c r="T47" s="67" t="s">
        <v>173</v>
      </c>
      <c r="U47" s="164">
        <f>SUM(U32:U46)</f>
        <v>0</v>
      </c>
      <c r="W47" s="67" t="s">
        <v>173</v>
      </c>
      <c r="X47" s="164">
        <f>SUM(X32:X46)</f>
        <v>0</v>
      </c>
      <c r="Z47" s="67" t="s">
        <v>173</v>
      </c>
      <c r="AA47" s="164">
        <f>SUM(AA32:AA46)</f>
        <v>0</v>
      </c>
      <c r="AC47" s="67" t="s">
        <v>173</v>
      </c>
      <c r="AD47" s="164">
        <f>SUM(AD32:AD46)</f>
        <v>0</v>
      </c>
    </row>
    <row r="48" spans="1:34" ht="20.100000000000001" customHeight="1" thickBot="1">
      <c r="A48" s="139"/>
      <c r="B48" s="52"/>
      <c r="C48" s="52"/>
      <c r="F48" s="283"/>
      <c r="G48" s="167"/>
      <c r="H48" s="167"/>
      <c r="J48" s="236" t="s">
        <v>156</v>
      </c>
      <c r="K48" s="299"/>
      <c r="L48" s="299"/>
      <c r="M48" s="296"/>
      <c r="N48" s="296"/>
      <c r="O48" s="296"/>
      <c r="P48" s="296"/>
      <c r="Q48" s="296"/>
      <c r="R48" s="296"/>
      <c r="S48" s="296"/>
      <c r="T48" s="296"/>
      <c r="U48" s="296"/>
      <c r="V48" s="296"/>
      <c r="W48" s="296"/>
      <c r="X48" s="296"/>
      <c r="Y48" s="296"/>
      <c r="Z48" s="296"/>
      <c r="AA48" s="296"/>
      <c r="AB48" s="296"/>
      <c r="AC48" s="296"/>
      <c r="AD48" s="296"/>
      <c r="AE48" s="299"/>
      <c r="AF48" s="296"/>
      <c r="AG48" s="296"/>
      <c r="AH48" s="296"/>
    </row>
    <row r="49" spans="1:35" ht="20.100000000000001" customHeight="1" thickBot="1">
      <c r="A49" s="139"/>
      <c r="B49" s="15" t="s">
        <v>174</v>
      </c>
      <c r="J49" s="598">
        <v>1</v>
      </c>
      <c r="K49" s="599"/>
      <c r="L49" s="600"/>
      <c r="M49" s="598">
        <v>2</v>
      </c>
      <c r="N49" s="599"/>
      <c r="O49" s="600"/>
      <c r="P49" s="598">
        <v>3</v>
      </c>
      <c r="Q49" s="599"/>
      <c r="R49" s="600"/>
      <c r="S49" s="598">
        <v>4</v>
      </c>
      <c r="T49" s="599"/>
      <c r="U49" s="600"/>
      <c r="V49" s="598">
        <v>5</v>
      </c>
      <c r="W49" s="599"/>
      <c r="X49" s="600"/>
      <c r="Y49" s="598">
        <v>6</v>
      </c>
      <c r="Z49" s="599"/>
      <c r="AA49" s="600"/>
      <c r="AB49" s="598">
        <v>7</v>
      </c>
      <c r="AC49" s="599"/>
      <c r="AD49" s="600"/>
      <c r="AE49" s="598" t="s">
        <v>158</v>
      </c>
      <c r="AF49" s="599"/>
      <c r="AG49" s="600"/>
      <c r="AH49" s="280"/>
      <c r="AI49" s="212"/>
    </row>
    <row r="50" spans="1:35" ht="30" customHeight="1">
      <c r="A50" s="423" t="s">
        <v>159</v>
      </c>
      <c r="B50" s="47" t="s">
        <v>160</v>
      </c>
      <c r="C50" s="47" t="s">
        <v>161</v>
      </c>
      <c r="D50" s="417" t="s">
        <v>162</v>
      </c>
      <c r="E50" s="417" t="s">
        <v>163</v>
      </c>
      <c r="F50" s="417" t="s">
        <v>164</v>
      </c>
      <c r="G50" s="417" t="s">
        <v>165</v>
      </c>
      <c r="H50" s="417" t="s">
        <v>166</v>
      </c>
      <c r="I50" s="417" t="s">
        <v>175</v>
      </c>
      <c r="J50" s="564" t="str">
        <f>J49&amp;"回目部分払い対象日数"</f>
        <v>1回目部分払い対象日数</v>
      </c>
      <c r="K50" s="415" t="str">
        <f>J49&amp;"回目
部分払いM/M"</f>
        <v>1回目
部分払いM/M</v>
      </c>
      <c r="L50" s="416" t="str">
        <f>J49&amp;"回目部分払い金額"</f>
        <v>1回目部分払い金額</v>
      </c>
      <c r="M50" s="414" t="str">
        <f>M49&amp;"回目部分払い対象日数"</f>
        <v>2回目部分払い対象日数</v>
      </c>
      <c r="N50" s="415" t="str">
        <f>M49&amp;"回目
部分払いM/M"</f>
        <v>2回目
部分払いM/M</v>
      </c>
      <c r="O50" s="416" t="str">
        <f>M49&amp;"回目部分払い金額"</f>
        <v>2回目部分払い金額</v>
      </c>
      <c r="P50" s="414" t="str">
        <f>P49&amp;"回目部分払い対象日数"</f>
        <v>3回目部分払い対象日数</v>
      </c>
      <c r="Q50" s="415" t="str">
        <f>P49&amp;"回目
部分払いM/M"</f>
        <v>3回目
部分払いM/M</v>
      </c>
      <c r="R50" s="416" t="str">
        <f>P49&amp;"回目部分払い金額"</f>
        <v>3回目部分払い金額</v>
      </c>
      <c r="S50" s="414" t="str">
        <f>S49&amp;"回目部分払い対象日数"</f>
        <v>4回目部分払い対象日数</v>
      </c>
      <c r="T50" s="415" t="str">
        <f>S49&amp;"回目
部分払いM/M"</f>
        <v>4回目
部分払いM/M</v>
      </c>
      <c r="U50" s="416" t="str">
        <f>S49&amp;"回目部分払い金額"</f>
        <v>4回目部分払い金額</v>
      </c>
      <c r="V50" s="414" t="str">
        <f>V49&amp;"回目部分払い対象日数"</f>
        <v>5回目部分払い対象日数</v>
      </c>
      <c r="W50" s="415" t="str">
        <f>V49&amp;"回目
部分払いM/M"</f>
        <v>5回目
部分払いM/M</v>
      </c>
      <c r="X50" s="416" t="str">
        <f>V49&amp;"回目部分払い金額"</f>
        <v>5回目部分払い金額</v>
      </c>
      <c r="Y50" s="414" t="str">
        <f>Y49&amp;"回目部分払い対象日数"</f>
        <v>6回目部分払い対象日数</v>
      </c>
      <c r="Z50" s="415" t="str">
        <f>Y49&amp;"回目
部分払いM/M"</f>
        <v>6回目
部分払いM/M</v>
      </c>
      <c r="AA50" s="416" t="str">
        <f>Y49&amp;"回目部分払い金額"</f>
        <v>6回目部分払い金額</v>
      </c>
      <c r="AB50" s="414" t="str">
        <f>AB49&amp;"回目部分払い対象日数"</f>
        <v>7回目部分払い対象日数</v>
      </c>
      <c r="AC50" s="415" t="str">
        <f>AB49&amp;"回目
部分払いM/M"</f>
        <v>7回目
部分払いM/M</v>
      </c>
      <c r="AD50" s="416" t="str">
        <f>AB49&amp;"回目部分払い金額"</f>
        <v>7回目部分払い金額</v>
      </c>
      <c r="AE50" s="414" t="str">
        <f>AE49&amp;"対象日数"</f>
        <v>精算対象日数</v>
      </c>
      <c r="AF50" s="275" t="str">
        <f>AE49&amp;"時M/M"</f>
        <v>精算時M/M</v>
      </c>
      <c r="AG50" s="276" t="str">
        <f>AE49&amp;"金額"</f>
        <v>精算金額</v>
      </c>
      <c r="AH50" s="424" t="s">
        <v>168</v>
      </c>
      <c r="AI50" s="213"/>
    </row>
    <row r="51" spans="1:35" ht="27.95" customHeight="1">
      <c r="A51" s="142"/>
      <c r="B51" s="365" t="str">
        <f>IF($A51="","",VLOOKUP($A51,従事者明細!$A$3:$L$52,2,FALSE))</f>
        <v/>
      </c>
      <c r="C51" s="489" t="str">
        <f>IF($A51="","",VLOOKUP($A51,従事者明細!$A$3:$L$52,3,FALSE))</f>
        <v/>
      </c>
      <c r="D51" s="366" t="str">
        <f>IF($A51="","",VLOOKUP($A51,従事者明細!$A$3:$L$52,6,FALSE))</f>
        <v/>
      </c>
      <c r="E51" s="365" t="str">
        <f>IF($A51="","",VLOOKUP($A51,従事者明細!$A$3:$L$52,10,FALSE))</f>
        <v/>
      </c>
      <c r="F51" s="367" t="str">
        <f>IF(I51="","",ROUND(I51/20,2))</f>
        <v/>
      </c>
      <c r="G51" s="368" t="str">
        <f>IF(D51="","",E51*ROUND(F51,2))</f>
        <v/>
      </c>
      <c r="H51" s="369" t="str">
        <f>IF($A51="","",VLOOKUP($A51,従事者明細!$A$3:$F$52,4,FALSE))</f>
        <v/>
      </c>
      <c r="I51" s="408"/>
      <c r="J51" s="351"/>
      <c r="K51" s="269" t="str">
        <f>IF(J51="","",ROUND(J51/20,2))</f>
        <v/>
      </c>
      <c r="L51" s="273" t="str">
        <f>IF(J51="","",K51*$E51)</f>
        <v/>
      </c>
      <c r="M51" s="351"/>
      <c r="N51" s="269" t="str">
        <f>IF(M51="","",ROUND(M51/20,2))</f>
        <v/>
      </c>
      <c r="O51" s="273" t="str">
        <f>IF(M51="","",N51*$E51)</f>
        <v/>
      </c>
      <c r="P51" s="351"/>
      <c r="Q51" s="269" t="str">
        <f>IF(P51="","",ROUND(P51/20,2))</f>
        <v/>
      </c>
      <c r="R51" s="273" t="str">
        <f>IF(P51="","",Q51*$E51)</f>
        <v/>
      </c>
      <c r="S51" s="351"/>
      <c r="T51" s="269" t="str">
        <f>IF(S51="","",ROUND(S51/20,2))</f>
        <v/>
      </c>
      <c r="U51" s="273" t="str">
        <f>IF(S51="","",T51*$E51)</f>
        <v/>
      </c>
      <c r="V51" s="351"/>
      <c r="W51" s="269" t="str">
        <f>IF(V51="","",ROUND(V51/20,2))</f>
        <v/>
      </c>
      <c r="X51" s="273" t="str">
        <f>IF(V51="","",W51*$E51)</f>
        <v/>
      </c>
      <c r="Y51" s="272"/>
      <c r="Z51" s="269" t="str">
        <f>IF(Y51="","",ROUND(Y51/20,2))</f>
        <v/>
      </c>
      <c r="AA51" s="273" t="str">
        <f>IF(Y51="","",Z51*$E51)</f>
        <v/>
      </c>
      <c r="AB51" s="272"/>
      <c r="AC51" s="269" t="str">
        <f>IF(AB51="","",ROUND(AB51/20,2))</f>
        <v/>
      </c>
      <c r="AD51" s="273" t="str">
        <f>IF(AB51="","",AC51*$E51)</f>
        <v/>
      </c>
      <c r="AE51" s="351"/>
      <c r="AF51" s="269" t="str">
        <f>IF(AE51="","",ROUND(AE51/20,2))</f>
        <v/>
      </c>
      <c r="AG51" s="273" t="str">
        <f>IF(AE51="","",AF51*$E51)</f>
        <v/>
      </c>
      <c r="AH51" s="281">
        <f>$I51-SUM(M51,J51,P51,S51,V51,Y51,AB51,AE51)</f>
        <v>0</v>
      </c>
      <c r="AI51" s="213"/>
    </row>
    <row r="52" spans="1:35" ht="27.95" customHeight="1">
      <c r="A52" s="142"/>
      <c r="B52" s="365" t="str">
        <f>IF($A52="","",VLOOKUP($A52,従事者明細!$A$3:$L$52,2,FALSE))</f>
        <v/>
      </c>
      <c r="C52" s="489" t="str">
        <f>IF($A52="","",VLOOKUP($A52,従事者明細!$A$3:$L$52,3,FALSE))</f>
        <v/>
      </c>
      <c r="D52" s="366" t="str">
        <f>IF($A52="","",VLOOKUP($A52,従事者明細!$A$3:$L$52,6,FALSE))</f>
        <v/>
      </c>
      <c r="E52" s="365" t="str">
        <f>IF($A52="","",VLOOKUP($A52,従事者明細!$A$3:$L$52,10,FALSE))</f>
        <v/>
      </c>
      <c r="F52" s="367" t="str">
        <f t="shared" ref="F52:F65" si="30">IF(I52="","",ROUND(I52/20,2))</f>
        <v/>
      </c>
      <c r="G52" s="368" t="str">
        <f t="shared" ref="G52:G65" si="31">IF(D52="","",E52*ROUND(F52,2))</f>
        <v/>
      </c>
      <c r="H52" s="369" t="str">
        <f>IF($A52="","",VLOOKUP($A52,従事者明細!$A$3:$F$52,4,FALSE))</f>
        <v/>
      </c>
      <c r="I52" s="408"/>
      <c r="J52" s="351"/>
      <c r="K52" s="269" t="str">
        <f>IF(J52="","",ROUND(J52/20,2))</f>
        <v/>
      </c>
      <c r="L52" s="273" t="str">
        <f t="shared" ref="L52:L65" si="32">IF(J52="","",K52*$E52)</f>
        <v/>
      </c>
      <c r="M52" s="351"/>
      <c r="N52" s="269" t="str">
        <f>IF(M52="","",ROUND(M52/20,2))</f>
        <v/>
      </c>
      <c r="O52" s="273" t="str">
        <f t="shared" ref="O52:O65" si="33">IF(M52="","",N52*$E52)</f>
        <v/>
      </c>
      <c r="P52" s="351"/>
      <c r="Q52" s="269" t="str">
        <f>IF(P52="","",ROUND(P52/20,2))</f>
        <v/>
      </c>
      <c r="R52" s="273" t="str">
        <f t="shared" ref="R52:R65" si="34">IF(P52="","",Q52*$E52)</f>
        <v/>
      </c>
      <c r="S52" s="351"/>
      <c r="T52" s="269" t="str">
        <f>IF(S52="","",ROUND(S52/20,2))</f>
        <v/>
      </c>
      <c r="U52" s="273" t="str">
        <f t="shared" ref="U52:U65" si="35">IF(S52="","",T52*$E52)</f>
        <v/>
      </c>
      <c r="V52" s="351"/>
      <c r="W52" s="269" t="str">
        <f>IF(V52="","",ROUND(V52/20,2))</f>
        <v/>
      </c>
      <c r="X52" s="273" t="str">
        <f t="shared" ref="X52:X65" si="36">IF(V52="","",W52*$E52)</f>
        <v/>
      </c>
      <c r="Y52" s="272"/>
      <c r="Z52" s="269" t="str">
        <f>IF(Y52="","",ROUND(Y52/20,2))</f>
        <v/>
      </c>
      <c r="AA52" s="273" t="str">
        <f t="shared" ref="AA52:AA65" si="37">IF(Y52="","",Z52*$E52)</f>
        <v/>
      </c>
      <c r="AB52" s="272"/>
      <c r="AC52" s="269" t="str">
        <f>IF(AB52="","",ROUND(AB52/20,2))</f>
        <v/>
      </c>
      <c r="AD52" s="273" t="str">
        <f t="shared" ref="AD52:AD65" si="38">IF(AB52="","",AC52*$E52)</f>
        <v/>
      </c>
      <c r="AE52" s="351"/>
      <c r="AF52" s="269" t="str">
        <f>IF(AE52="","",ROUND(AE52/20,2))</f>
        <v/>
      </c>
      <c r="AG52" s="273" t="str">
        <f t="shared" ref="AG52:AG65" si="39">IF(AE52="","",AF52*$E52)</f>
        <v/>
      </c>
      <c r="AH52" s="281">
        <f t="shared" ref="AH52:AH64" si="40">$I52-SUM(M52,J52,P52,S52,V52,Y52,AB52,AE52)</f>
        <v>0</v>
      </c>
      <c r="AI52" s="213"/>
    </row>
    <row r="53" spans="1:35" ht="27.95" customHeight="1">
      <c r="A53" s="142"/>
      <c r="B53" s="365" t="str">
        <f>IF($A53="","",VLOOKUP($A53,従事者明細!$A$3:$L$52,2,FALSE))</f>
        <v/>
      </c>
      <c r="C53" s="489" t="str">
        <f>IF($A53="","",VLOOKUP($A53,従事者明細!$A$3:$L$52,3,FALSE))</f>
        <v/>
      </c>
      <c r="D53" s="366" t="str">
        <f>IF($A53="","",VLOOKUP($A53,従事者明細!$A$3:$L$52,6,FALSE))</f>
        <v/>
      </c>
      <c r="E53" s="365" t="str">
        <f>IF($A53="","",VLOOKUP($A53,従事者明細!$A$3:$L$52,10,FALSE))</f>
        <v/>
      </c>
      <c r="F53" s="367" t="str">
        <f t="shared" si="30"/>
        <v/>
      </c>
      <c r="G53" s="368" t="str">
        <f t="shared" si="31"/>
        <v/>
      </c>
      <c r="H53" s="369" t="str">
        <f>IF($A53="","",VLOOKUP($A53,従事者明細!$A$3:$F$52,4,FALSE))</f>
        <v/>
      </c>
      <c r="I53" s="408"/>
      <c r="J53" s="351"/>
      <c r="K53" s="269" t="str">
        <f t="shared" ref="K53:K65" si="41">IF(J53="","",ROUND(J53/20,2))</f>
        <v/>
      </c>
      <c r="L53" s="273" t="str">
        <f t="shared" si="32"/>
        <v/>
      </c>
      <c r="M53" s="351"/>
      <c r="N53" s="269" t="str">
        <f t="shared" ref="N53:N65" si="42">IF(M53="","",ROUND(M53/20,2))</f>
        <v/>
      </c>
      <c r="O53" s="273" t="str">
        <f t="shared" si="33"/>
        <v/>
      </c>
      <c r="P53" s="351"/>
      <c r="Q53" s="269" t="str">
        <f t="shared" ref="Q53:Q65" si="43">IF(P53="","",ROUND(P53/20,2))</f>
        <v/>
      </c>
      <c r="R53" s="273" t="str">
        <f t="shared" si="34"/>
        <v/>
      </c>
      <c r="S53" s="351"/>
      <c r="T53" s="269" t="str">
        <f t="shared" ref="T53:T65" si="44">IF(S53="","",ROUND(S53/20,2))</f>
        <v/>
      </c>
      <c r="U53" s="273" t="str">
        <f t="shared" si="35"/>
        <v/>
      </c>
      <c r="V53" s="351"/>
      <c r="W53" s="269" t="str">
        <f t="shared" ref="W53:W65" si="45">IF(V53="","",ROUND(V53/20,2))</f>
        <v/>
      </c>
      <c r="X53" s="273" t="str">
        <f t="shared" si="36"/>
        <v/>
      </c>
      <c r="Y53" s="272"/>
      <c r="Z53" s="269" t="str">
        <f t="shared" ref="Z53:Z65" si="46">IF(Y53="","",ROUND(Y53/20,2))</f>
        <v/>
      </c>
      <c r="AA53" s="273" t="str">
        <f t="shared" si="37"/>
        <v/>
      </c>
      <c r="AB53" s="272"/>
      <c r="AC53" s="269" t="str">
        <f t="shared" ref="AC53:AC65" si="47">IF(AB53="","",ROUND(AB53/20,2))</f>
        <v/>
      </c>
      <c r="AD53" s="273" t="str">
        <f t="shared" si="38"/>
        <v/>
      </c>
      <c r="AE53" s="351"/>
      <c r="AF53" s="269" t="str">
        <f t="shared" ref="AF53:AF65" si="48">IF(AE53="","",ROUND(AE53/20,2))</f>
        <v/>
      </c>
      <c r="AG53" s="273" t="str">
        <f t="shared" si="39"/>
        <v/>
      </c>
      <c r="AH53" s="281">
        <f t="shared" si="40"/>
        <v>0</v>
      </c>
      <c r="AI53" s="213"/>
    </row>
    <row r="54" spans="1:35" ht="27.95" customHeight="1">
      <c r="A54" s="142"/>
      <c r="B54" s="365" t="str">
        <f>IF($A54="","",VLOOKUP($A54,従事者明細!$A$3:$L$52,2,FALSE))</f>
        <v/>
      </c>
      <c r="C54" s="489" t="str">
        <f>IF($A54="","",VLOOKUP($A54,従事者明細!$A$3:$L$52,3,FALSE))</f>
        <v/>
      </c>
      <c r="D54" s="366" t="str">
        <f>IF($A54="","",VLOOKUP($A54,従事者明細!$A$3:$L$52,6,FALSE))</f>
        <v/>
      </c>
      <c r="E54" s="365" t="str">
        <f>IF($A54="","",VLOOKUP($A54,従事者明細!$A$3:$L$52,10,FALSE))</f>
        <v/>
      </c>
      <c r="F54" s="367" t="str">
        <f t="shared" si="30"/>
        <v/>
      </c>
      <c r="G54" s="368" t="str">
        <f t="shared" si="31"/>
        <v/>
      </c>
      <c r="H54" s="369" t="str">
        <f>IF($A54="","",VLOOKUP($A54,従事者明細!$A$3:$F$52,4,FALSE))</f>
        <v/>
      </c>
      <c r="I54" s="408"/>
      <c r="J54" s="351"/>
      <c r="K54" s="269" t="str">
        <f t="shared" si="41"/>
        <v/>
      </c>
      <c r="L54" s="273" t="str">
        <f t="shared" si="32"/>
        <v/>
      </c>
      <c r="M54" s="351"/>
      <c r="N54" s="269" t="str">
        <f t="shared" si="42"/>
        <v/>
      </c>
      <c r="O54" s="273" t="str">
        <f t="shared" si="33"/>
        <v/>
      </c>
      <c r="P54" s="351"/>
      <c r="Q54" s="269" t="str">
        <f t="shared" si="43"/>
        <v/>
      </c>
      <c r="R54" s="273" t="str">
        <f t="shared" si="34"/>
        <v/>
      </c>
      <c r="S54" s="351"/>
      <c r="T54" s="269" t="str">
        <f t="shared" si="44"/>
        <v/>
      </c>
      <c r="U54" s="273" t="str">
        <f t="shared" si="35"/>
        <v/>
      </c>
      <c r="V54" s="351"/>
      <c r="W54" s="269" t="str">
        <f t="shared" si="45"/>
        <v/>
      </c>
      <c r="X54" s="273" t="str">
        <f t="shared" si="36"/>
        <v/>
      </c>
      <c r="Y54" s="272"/>
      <c r="Z54" s="269" t="str">
        <f t="shared" si="46"/>
        <v/>
      </c>
      <c r="AA54" s="273" t="str">
        <f t="shared" si="37"/>
        <v/>
      </c>
      <c r="AB54" s="272"/>
      <c r="AC54" s="269" t="str">
        <f t="shared" si="47"/>
        <v/>
      </c>
      <c r="AD54" s="273" t="str">
        <f t="shared" si="38"/>
        <v/>
      </c>
      <c r="AE54" s="351"/>
      <c r="AF54" s="269" t="str">
        <f t="shared" si="48"/>
        <v/>
      </c>
      <c r="AG54" s="273" t="str">
        <f t="shared" si="39"/>
        <v/>
      </c>
      <c r="AH54" s="281">
        <f t="shared" si="40"/>
        <v>0</v>
      </c>
      <c r="AI54" s="213"/>
    </row>
    <row r="55" spans="1:35" ht="27.95" customHeight="1">
      <c r="A55" s="408"/>
      <c r="B55" s="365" t="str">
        <f>IF($A55="","",VLOOKUP($A55,従事者明細!$A$3:$L$52,2,FALSE))</f>
        <v/>
      </c>
      <c r="C55" s="489" t="str">
        <f>IF($A55="","",VLOOKUP($A55,従事者明細!$A$3:$L$52,3,FALSE))</f>
        <v/>
      </c>
      <c r="D55" s="366" t="str">
        <f>IF($A55="","",VLOOKUP($A55,従事者明細!$A$3:$L$52,6,FALSE))</f>
        <v/>
      </c>
      <c r="E55" s="365" t="str">
        <f>IF($A55="","",VLOOKUP($A55,従事者明細!$A$3:$L$52,10,FALSE))</f>
        <v/>
      </c>
      <c r="F55" s="367" t="str">
        <f t="shared" si="30"/>
        <v/>
      </c>
      <c r="G55" s="368" t="str">
        <f t="shared" si="31"/>
        <v/>
      </c>
      <c r="H55" s="369" t="str">
        <f>IF($A55="","",VLOOKUP($A55,従事者明細!$A$3:$F$52,4,FALSE))</f>
        <v/>
      </c>
      <c r="I55" s="408"/>
      <c r="J55" s="351"/>
      <c r="K55" s="269" t="str">
        <f t="shared" si="41"/>
        <v/>
      </c>
      <c r="L55" s="273" t="str">
        <f t="shared" si="32"/>
        <v/>
      </c>
      <c r="M55" s="351"/>
      <c r="N55" s="269" t="str">
        <f t="shared" si="42"/>
        <v/>
      </c>
      <c r="O55" s="273" t="str">
        <f t="shared" si="33"/>
        <v/>
      </c>
      <c r="P55" s="351"/>
      <c r="Q55" s="269" t="str">
        <f t="shared" si="43"/>
        <v/>
      </c>
      <c r="R55" s="273" t="str">
        <f t="shared" si="34"/>
        <v/>
      </c>
      <c r="S55" s="351"/>
      <c r="T55" s="269" t="str">
        <f t="shared" si="44"/>
        <v/>
      </c>
      <c r="U55" s="273" t="str">
        <f t="shared" si="35"/>
        <v/>
      </c>
      <c r="V55" s="351"/>
      <c r="W55" s="269" t="str">
        <f t="shared" si="45"/>
        <v/>
      </c>
      <c r="X55" s="273" t="str">
        <f t="shared" si="36"/>
        <v/>
      </c>
      <c r="Y55" s="272"/>
      <c r="Z55" s="269" t="str">
        <f t="shared" si="46"/>
        <v/>
      </c>
      <c r="AA55" s="273" t="str">
        <f t="shared" si="37"/>
        <v/>
      </c>
      <c r="AB55" s="272"/>
      <c r="AC55" s="269" t="str">
        <f t="shared" si="47"/>
        <v/>
      </c>
      <c r="AD55" s="273" t="str">
        <f t="shared" si="38"/>
        <v/>
      </c>
      <c r="AE55" s="351"/>
      <c r="AF55" s="269" t="str">
        <f t="shared" si="48"/>
        <v/>
      </c>
      <c r="AG55" s="273" t="str">
        <f t="shared" si="39"/>
        <v/>
      </c>
      <c r="AH55" s="281">
        <f t="shared" si="40"/>
        <v>0</v>
      </c>
      <c r="AI55" s="213"/>
    </row>
    <row r="56" spans="1:35" ht="27.95" customHeight="1">
      <c r="A56" s="408"/>
      <c r="B56" s="365" t="str">
        <f>IF($A56="","",VLOOKUP($A56,従事者明細!$A$3:$L$52,2,FALSE))</f>
        <v/>
      </c>
      <c r="C56" s="489" t="str">
        <f>IF($A56="","",VLOOKUP($A56,従事者明細!$A$3:$L$52,3,FALSE))</f>
        <v/>
      </c>
      <c r="D56" s="366" t="str">
        <f>IF($A56="","",VLOOKUP($A56,従事者明細!$A$3:$L$52,6,FALSE))</f>
        <v/>
      </c>
      <c r="E56" s="365" t="str">
        <f>IF($A56="","",VLOOKUP($A56,従事者明細!$A$3:$L$52,10,FALSE))</f>
        <v/>
      </c>
      <c r="F56" s="367" t="str">
        <f t="shared" si="30"/>
        <v/>
      </c>
      <c r="G56" s="368" t="str">
        <f t="shared" si="31"/>
        <v/>
      </c>
      <c r="H56" s="369" t="str">
        <f>IF($A56="","",VLOOKUP($A56,従事者明細!$A$3:$F$52,4,FALSE))</f>
        <v/>
      </c>
      <c r="I56" s="408"/>
      <c r="J56" s="351"/>
      <c r="K56" s="269" t="str">
        <f t="shared" si="41"/>
        <v/>
      </c>
      <c r="L56" s="273" t="str">
        <f t="shared" si="32"/>
        <v/>
      </c>
      <c r="M56" s="351"/>
      <c r="N56" s="269" t="str">
        <f t="shared" si="42"/>
        <v/>
      </c>
      <c r="O56" s="273" t="str">
        <f t="shared" si="33"/>
        <v/>
      </c>
      <c r="P56" s="351"/>
      <c r="Q56" s="269" t="str">
        <f t="shared" si="43"/>
        <v/>
      </c>
      <c r="R56" s="273" t="str">
        <f t="shared" si="34"/>
        <v/>
      </c>
      <c r="S56" s="351"/>
      <c r="T56" s="269" t="str">
        <f t="shared" si="44"/>
        <v/>
      </c>
      <c r="U56" s="273" t="str">
        <f t="shared" si="35"/>
        <v/>
      </c>
      <c r="V56" s="351"/>
      <c r="W56" s="269" t="str">
        <f t="shared" si="45"/>
        <v/>
      </c>
      <c r="X56" s="273" t="str">
        <f t="shared" si="36"/>
        <v/>
      </c>
      <c r="Y56" s="272"/>
      <c r="Z56" s="269" t="str">
        <f t="shared" si="46"/>
        <v/>
      </c>
      <c r="AA56" s="273" t="str">
        <f t="shared" si="37"/>
        <v/>
      </c>
      <c r="AB56" s="272"/>
      <c r="AC56" s="269" t="str">
        <f t="shared" si="47"/>
        <v/>
      </c>
      <c r="AD56" s="273" t="str">
        <f t="shared" si="38"/>
        <v/>
      </c>
      <c r="AE56" s="351"/>
      <c r="AF56" s="269" t="str">
        <f t="shared" si="48"/>
        <v/>
      </c>
      <c r="AG56" s="273" t="str">
        <f t="shared" si="39"/>
        <v/>
      </c>
      <c r="AH56" s="281">
        <f t="shared" si="40"/>
        <v>0</v>
      </c>
      <c r="AI56" s="213"/>
    </row>
    <row r="57" spans="1:35" ht="27.95" hidden="1" customHeight="1">
      <c r="A57" s="408"/>
      <c r="B57" s="365" t="str">
        <f>IF($A57="","",VLOOKUP($A57,従事者明細!$A$3:$L$52,2,FALSE))</f>
        <v/>
      </c>
      <c r="C57" s="489" t="str">
        <f>IF($A57="","",VLOOKUP($A57,従事者明細!$A$3:$L$52,3,FALSE))</f>
        <v/>
      </c>
      <c r="D57" s="366" t="str">
        <f>IF($A57="","",VLOOKUP($A57,従事者明細!$A$3:$L$52,6,FALSE))</f>
        <v/>
      </c>
      <c r="E57" s="365" t="str">
        <f>IF($A57="","",VLOOKUP($A57,従事者明細!$A$3:$L$52,10,FALSE))</f>
        <v/>
      </c>
      <c r="F57" s="367" t="str">
        <f t="shared" si="30"/>
        <v/>
      </c>
      <c r="G57" s="368" t="str">
        <f t="shared" si="31"/>
        <v/>
      </c>
      <c r="H57" s="369" t="str">
        <f>IF($A57="","",VLOOKUP($A57,従事者明細!$A$3:$F$52,4,FALSE))</f>
        <v/>
      </c>
      <c r="I57" s="408"/>
      <c r="J57" s="351"/>
      <c r="K57" s="269" t="str">
        <f t="shared" si="41"/>
        <v/>
      </c>
      <c r="L57" s="273" t="str">
        <f t="shared" si="32"/>
        <v/>
      </c>
      <c r="M57" s="351"/>
      <c r="N57" s="269" t="str">
        <f t="shared" si="42"/>
        <v/>
      </c>
      <c r="O57" s="273" t="str">
        <f t="shared" si="33"/>
        <v/>
      </c>
      <c r="P57" s="351"/>
      <c r="Q57" s="269" t="str">
        <f t="shared" si="43"/>
        <v/>
      </c>
      <c r="R57" s="273" t="str">
        <f t="shared" si="34"/>
        <v/>
      </c>
      <c r="S57" s="351"/>
      <c r="T57" s="269" t="str">
        <f t="shared" si="44"/>
        <v/>
      </c>
      <c r="U57" s="273" t="str">
        <f t="shared" si="35"/>
        <v/>
      </c>
      <c r="V57" s="351"/>
      <c r="W57" s="269" t="str">
        <f t="shared" si="45"/>
        <v/>
      </c>
      <c r="X57" s="273" t="str">
        <f t="shared" si="36"/>
        <v/>
      </c>
      <c r="Y57" s="272"/>
      <c r="Z57" s="269" t="str">
        <f t="shared" si="46"/>
        <v/>
      </c>
      <c r="AA57" s="273" t="str">
        <f t="shared" si="37"/>
        <v/>
      </c>
      <c r="AB57" s="272"/>
      <c r="AC57" s="269" t="str">
        <f t="shared" si="47"/>
        <v/>
      </c>
      <c r="AD57" s="273" t="str">
        <f t="shared" si="38"/>
        <v/>
      </c>
      <c r="AE57" s="351"/>
      <c r="AF57" s="269" t="str">
        <f t="shared" si="48"/>
        <v/>
      </c>
      <c r="AG57" s="273" t="str">
        <f t="shared" si="39"/>
        <v/>
      </c>
      <c r="AH57" s="281">
        <f t="shared" si="40"/>
        <v>0</v>
      </c>
      <c r="AI57" s="213"/>
    </row>
    <row r="58" spans="1:35" ht="20.25" hidden="1" customHeight="1">
      <c r="A58" s="408"/>
      <c r="B58" s="365" t="str">
        <f>IF($A58="","",VLOOKUP($A58,従事者明細!$A$3:$L$52,2,FALSE))</f>
        <v/>
      </c>
      <c r="C58" s="418" t="str">
        <f>IF($A58="","",VLOOKUP($A58,従事者明細!$A$3:$L$52,3,FALSE))</f>
        <v/>
      </c>
      <c r="D58" s="366" t="str">
        <f>IF($A58="","",VLOOKUP($A58,従事者明細!$A$3:$L$52,6,FALSE))</f>
        <v/>
      </c>
      <c r="E58" s="365" t="str">
        <f>IF($A58="","",VLOOKUP($A58,従事者明細!$A$3:$L$52,10,FALSE))</f>
        <v/>
      </c>
      <c r="F58" s="367" t="str">
        <f t="shared" si="30"/>
        <v/>
      </c>
      <c r="G58" s="368" t="str">
        <f t="shared" si="31"/>
        <v/>
      </c>
      <c r="H58" s="369" t="str">
        <f>IF($A58="","",VLOOKUP($A58,従事者明細!$A$3:$F$52,4,FALSE))</f>
        <v/>
      </c>
      <c r="I58" s="408"/>
      <c r="J58" s="351"/>
      <c r="K58" s="269" t="str">
        <f t="shared" si="41"/>
        <v/>
      </c>
      <c r="L58" s="273" t="str">
        <f t="shared" si="32"/>
        <v/>
      </c>
      <c r="M58" s="351"/>
      <c r="N58" s="269" t="str">
        <f t="shared" si="42"/>
        <v/>
      </c>
      <c r="O58" s="273" t="str">
        <f t="shared" si="33"/>
        <v/>
      </c>
      <c r="P58" s="351"/>
      <c r="Q58" s="269" t="str">
        <f t="shared" si="43"/>
        <v/>
      </c>
      <c r="R58" s="273" t="str">
        <f t="shared" si="34"/>
        <v/>
      </c>
      <c r="S58" s="351"/>
      <c r="T58" s="269" t="str">
        <f t="shared" si="44"/>
        <v/>
      </c>
      <c r="U58" s="273" t="str">
        <f t="shared" si="35"/>
        <v/>
      </c>
      <c r="V58" s="351"/>
      <c r="W58" s="269" t="str">
        <f t="shared" si="45"/>
        <v/>
      </c>
      <c r="X58" s="273" t="str">
        <f t="shared" si="36"/>
        <v/>
      </c>
      <c r="Y58" s="272"/>
      <c r="Z58" s="269" t="str">
        <f t="shared" si="46"/>
        <v/>
      </c>
      <c r="AA58" s="273" t="str">
        <f t="shared" si="37"/>
        <v/>
      </c>
      <c r="AB58" s="272"/>
      <c r="AC58" s="269" t="str">
        <f t="shared" si="47"/>
        <v/>
      </c>
      <c r="AD58" s="273" t="str">
        <f t="shared" si="38"/>
        <v/>
      </c>
      <c r="AE58" s="351"/>
      <c r="AF58" s="269" t="str">
        <f t="shared" si="48"/>
        <v/>
      </c>
      <c r="AG58" s="273" t="str">
        <f t="shared" si="39"/>
        <v/>
      </c>
      <c r="AH58" s="281">
        <f t="shared" si="40"/>
        <v>0</v>
      </c>
      <c r="AI58" s="213"/>
    </row>
    <row r="59" spans="1:35" ht="20.100000000000001" hidden="1" customHeight="1">
      <c r="A59" s="408"/>
      <c r="B59" s="365" t="str">
        <f>IF($A59="","",VLOOKUP($A59,従事者明細!$A$3:$L$52,2,FALSE))</f>
        <v/>
      </c>
      <c r="C59" s="418" t="str">
        <f>IF($A59="","",VLOOKUP($A59,従事者明細!$A$3:$L$52,3,FALSE))</f>
        <v/>
      </c>
      <c r="D59" s="366" t="str">
        <f>IF($A59="","",VLOOKUP($A59,従事者明細!$A$3:$L$52,6,FALSE))</f>
        <v/>
      </c>
      <c r="E59" s="365" t="str">
        <f>IF($A59="","",VLOOKUP($A59,従事者明細!$A$3:$L$52,10,FALSE))</f>
        <v/>
      </c>
      <c r="F59" s="367" t="str">
        <f t="shared" si="30"/>
        <v/>
      </c>
      <c r="G59" s="368" t="str">
        <f t="shared" si="31"/>
        <v/>
      </c>
      <c r="H59" s="369" t="str">
        <f>IF($A59="","",VLOOKUP($A59,従事者明細!$A$3:$F$52,4,FALSE))</f>
        <v/>
      </c>
      <c r="I59" s="408"/>
      <c r="J59" s="351"/>
      <c r="K59" s="269" t="str">
        <f t="shared" si="41"/>
        <v/>
      </c>
      <c r="L59" s="273" t="str">
        <f t="shared" si="32"/>
        <v/>
      </c>
      <c r="M59" s="351"/>
      <c r="N59" s="269" t="str">
        <f t="shared" si="42"/>
        <v/>
      </c>
      <c r="O59" s="273" t="str">
        <f t="shared" si="33"/>
        <v/>
      </c>
      <c r="P59" s="351"/>
      <c r="Q59" s="269" t="str">
        <f t="shared" si="43"/>
        <v/>
      </c>
      <c r="R59" s="273" t="str">
        <f t="shared" si="34"/>
        <v/>
      </c>
      <c r="S59" s="351"/>
      <c r="T59" s="269" t="str">
        <f t="shared" si="44"/>
        <v/>
      </c>
      <c r="U59" s="273" t="str">
        <f t="shared" si="35"/>
        <v/>
      </c>
      <c r="V59" s="351"/>
      <c r="W59" s="269" t="str">
        <f t="shared" si="45"/>
        <v/>
      </c>
      <c r="X59" s="273" t="str">
        <f t="shared" si="36"/>
        <v/>
      </c>
      <c r="Y59" s="272"/>
      <c r="Z59" s="269" t="str">
        <f t="shared" si="46"/>
        <v/>
      </c>
      <c r="AA59" s="273" t="str">
        <f t="shared" si="37"/>
        <v/>
      </c>
      <c r="AB59" s="272"/>
      <c r="AC59" s="269" t="str">
        <f t="shared" si="47"/>
        <v/>
      </c>
      <c r="AD59" s="273" t="str">
        <f t="shared" si="38"/>
        <v/>
      </c>
      <c r="AE59" s="351"/>
      <c r="AF59" s="269" t="str">
        <f t="shared" si="48"/>
        <v/>
      </c>
      <c r="AG59" s="273" t="str">
        <f t="shared" si="39"/>
        <v/>
      </c>
      <c r="AH59" s="281">
        <f t="shared" si="40"/>
        <v>0</v>
      </c>
      <c r="AI59" s="213"/>
    </row>
    <row r="60" spans="1:35" ht="20.100000000000001" hidden="1" customHeight="1">
      <c r="A60" s="408"/>
      <c r="B60" s="365" t="str">
        <f>IF($A60="","",VLOOKUP($A60,従事者明細!$A$3:$L$52,2,FALSE))</f>
        <v/>
      </c>
      <c r="C60" s="418" t="str">
        <f>IF($A60="","",VLOOKUP($A60,従事者明細!$A$3:$L$52,3,FALSE))</f>
        <v/>
      </c>
      <c r="D60" s="366" t="str">
        <f>IF($A60="","",VLOOKUP($A60,従事者明細!$A$3:$L$52,6,FALSE))</f>
        <v/>
      </c>
      <c r="E60" s="365" t="str">
        <f>IF($A60="","",VLOOKUP($A60,従事者明細!$A$3:$L$52,10,FALSE))</f>
        <v/>
      </c>
      <c r="F60" s="367" t="str">
        <f t="shared" si="30"/>
        <v/>
      </c>
      <c r="G60" s="368" t="str">
        <f t="shared" si="31"/>
        <v/>
      </c>
      <c r="H60" s="369" t="str">
        <f>IF($A60="","",VLOOKUP($A60,従事者明細!$A$3:$F$52,4,FALSE))</f>
        <v/>
      </c>
      <c r="I60" s="408"/>
      <c r="J60" s="351"/>
      <c r="K60" s="269" t="str">
        <f t="shared" si="41"/>
        <v/>
      </c>
      <c r="L60" s="273" t="str">
        <f t="shared" si="32"/>
        <v/>
      </c>
      <c r="M60" s="351"/>
      <c r="N60" s="269" t="str">
        <f t="shared" si="42"/>
        <v/>
      </c>
      <c r="O60" s="273" t="str">
        <f t="shared" si="33"/>
        <v/>
      </c>
      <c r="P60" s="351"/>
      <c r="Q60" s="269" t="str">
        <f t="shared" si="43"/>
        <v/>
      </c>
      <c r="R60" s="273" t="str">
        <f t="shared" si="34"/>
        <v/>
      </c>
      <c r="S60" s="351"/>
      <c r="T60" s="269" t="str">
        <f t="shared" si="44"/>
        <v/>
      </c>
      <c r="U60" s="273" t="str">
        <f t="shared" si="35"/>
        <v/>
      </c>
      <c r="V60" s="351"/>
      <c r="W60" s="269" t="str">
        <f t="shared" si="45"/>
        <v/>
      </c>
      <c r="X60" s="273" t="str">
        <f t="shared" si="36"/>
        <v/>
      </c>
      <c r="Y60" s="272"/>
      <c r="Z60" s="269" t="str">
        <f t="shared" si="46"/>
        <v/>
      </c>
      <c r="AA60" s="273" t="str">
        <f t="shared" si="37"/>
        <v/>
      </c>
      <c r="AB60" s="272"/>
      <c r="AC60" s="269" t="str">
        <f t="shared" si="47"/>
        <v/>
      </c>
      <c r="AD60" s="273" t="str">
        <f t="shared" si="38"/>
        <v/>
      </c>
      <c r="AE60" s="351"/>
      <c r="AF60" s="269" t="str">
        <f t="shared" si="48"/>
        <v/>
      </c>
      <c r="AG60" s="273" t="str">
        <f t="shared" si="39"/>
        <v/>
      </c>
      <c r="AH60" s="281">
        <f t="shared" si="40"/>
        <v>0</v>
      </c>
      <c r="AI60" s="213"/>
    </row>
    <row r="61" spans="1:35" ht="20.100000000000001" hidden="1" customHeight="1">
      <c r="A61" s="48"/>
      <c r="B61" s="162" t="str">
        <f>IF($A61="","",VLOOKUP($A61,従事者明細!$A$3:$L$52,2,FALSE))</f>
        <v/>
      </c>
      <c r="C61" s="162" t="str">
        <f>IF($A61="","",VLOOKUP($A61,従事者明細!$A$3:$L$52,3,FALSE))</f>
        <v/>
      </c>
      <c r="D61" s="80" t="str">
        <f>IF($A61="","",VLOOKUP($A61,従事者明細!$A$3:$L$52,6,FALSE))</f>
        <v/>
      </c>
      <c r="E61" s="162" t="str">
        <f>IF($A61="","",VLOOKUP($A61,従事者明細!$A$3:$L$52,10,FALSE))</f>
        <v/>
      </c>
      <c r="F61" s="163" t="str">
        <f t="shared" si="30"/>
        <v/>
      </c>
      <c r="G61" s="164" t="str">
        <f t="shared" si="31"/>
        <v/>
      </c>
      <c r="H61" s="165" t="str">
        <f>IF($A61="","",VLOOKUP($A61,従事者明細!$A$3:$F$52,4,FALSE))</f>
        <v/>
      </c>
      <c r="I61" s="408"/>
      <c r="J61" s="272"/>
      <c r="K61" s="269" t="str">
        <f t="shared" si="41"/>
        <v/>
      </c>
      <c r="L61" s="273" t="str">
        <f t="shared" si="32"/>
        <v/>
      </c>
      <c r="M61" s="272"/>
      <c r="N61" s="269" t="str">
        <f t="shared" si="42"/>
        <v/>
      </c>
      <c r="O61" s="273" t="str">
        <f t="shared" si="33"/>
        <v/>
      </c>
      <c r="P61" s="272"/>
      <c r="Q61" s="269" t="str">
        <f t="shared" si="43"/>
        <v/>
      </c>
      <c r="R61" s="273" t="str">
        <f t="shared" si="34"/>
        <v/>
      </c>
      <c r="S61" s="272"/>
      <c r="T61" s="269" t="str">
        <f t="shared" si="44"/>
        <v/>
      </c>
      <c r="U61" s="273" t="str">
        <f t="shared" si="35"/>
        <v/>
      </c>
      <c r="V61" s="272"/>
      <c r="W61" s="269" t="str">
        <f t="shared" si="45"/>
        <v/>
      </c>
      <c r="X61" s="273" t="str">
        <f t="shared" si="36"/>
        <v/>
      </c>
      <c r="Y61" s="272"/>
      <c r="Z61" s="269" t="str">
        <f t="shared" si="46"/>
        <v/>
      </c>
      <c r="AA61" s="273" t="str">
        <f t="shared" si="37"/>
        <v/>
      </c>
      <c r="AB61" s="272"/>
      <c r="AC61" s="269" t="str">
        <f t="shared" si="47"/>
        <v/>
      </c>
      <c r="AD61" s="273" t="str">
        <f t="shared" si="38"/>
        <v/>
      </c>
      <c r="AE61" s="272"/>
      <c r="AF61" s="269" t="str">
        <f t="shared" si="48"/>
        <v/>
      </c>
      <c r="AG61" s="273" t="str">
        <f t="shared" si="39"/>
        <v/>
      </c>
      <c r="AH61" s="281">
        <f t="shared" si="40"/>
        <v>0</v>
      </c>
      <c r="AI61" s="213"/>
    </row>
    <row r="62" spans="1:35" ht="27.95" customHeight="1" thickBot="1">
      <c r="A62" s="48"/>
      <c r="B62" s="162" t="str">
        <f>IF($A62="","",VLOOKUP($A62,従事者明細!$A$3:$L$52,2,FALSE))</f>
        <v/>
      </c>
      <c r="C62" s="162" t="str">
        <f>IF($A62="","",VLOOKUP($A62,従事者明細!$A$3:$L$52,3,FALSE))</f>
        <v/>
      </c>
      <c r="D62" s="80" t="str">
        <f>IF($A62="","",VLOOKUP($A62,従事者明細!$A$3:$L$52,6,FALSE))</f>
        <v/>
      </c>
      <c r="E62" s="162" t="str">
        <f>IF($A62="","",VLOOKUP($A62,従事者明細!$A$3:$L$52,10,FALSE))</f>
        <v/>
      </c>
      <c r="F62" s="163" t="str">
        <f t="shared" si="30"/>
        <v/>
      </c>
      <c r="G62" s="164" t="str">
        <f t="shared" si="31"/>
        <v/>
      </c>
      <c r="H62" s="165" t="str">
        <f>IF($A62="","",VLOOKUP($A62,従事者明細!$A$3:$F$52,4,FALSE))</f>
        <v/>
      </c>
      <c r="I62" s="408"/>
      <c r="J62" s="272"/>
      <c r="K62" s="269" t="str">
        <f t="shared" si="41"/>
        <v/>
      </c>
      <c r="L62" s="273" t="str">
        <f t="shared" si="32"/>
        <v/>
      </c>
      <c r="M62" s="272"/>
      <c r="N62" s="269" t="str">
        <f t="shared" si="42"/>
        <v/>
      </c>
      <c r="O62" s="273" t="str">
        <f t="shared" si="33"/>
        <v/>
      </c>
      <c r="P62" s="272"/>
      <c r="Q62" s="269" t="str">
        <f t="shared" si="43"/>
        <v/>
      </c>
      <c r="R62" s="273" t="str">
        <f t="shared" si="34"/>
        <v/>
      </c>
      <c r="S62" s="272"/>
      <c r="T62" s="269" t="str">
        <f t="shared" si="44"/>
        <v/>
      </c>
      <c r="U62" s="273" t="str">
        <f t="shared" si="35"/>
        <v/>
      </c>
      <c r="V62" s="272"/>
      <c r="W62" s="269" t="str">
        <f t="shared" si="45"/>
        <v/>
      </c>
      <c r="X62" s="273" t="str">
        <f t="shared" si="36"/>
        <v/>
      </c>
      <c r="Y62" s="272"/>
      <c r="Z62" s="269" t="str">
        <f t="shared" si="46"/>
        <v/>
      </c>
      <c r="AA62" s="273" t="str">
        <f t="shared" si="37"/>
        <v/>
      </c>
      <c r="AB62" s="272"/>
      <c r="AC62" s="269" t="str">
        <f t="shared" si="47"/>
        <v/>
      </c>
      <c r="AD62" s="273" t="str">
        <f t="shared" si="38"/>
        <v/>
      </c>
      <c r="AE62" s="272"/>
      <c r="AF62" s="269" t="str">
        <f t="shared" si="48"/>
        <v/>
      </c>
      <c r="AG62" s="273" t="str">
        <f t="shared" si="39"/>
        <v/>
      </c>
      <c r="AH62" s="281">
        <f t="shared" si="40"/>
        <v>0</v>
      </c>
      <c r="AI62" s="213"/>
    </row>
    <row r="63" spans="1:35" ht="20.100000000000001" hidden="1" customHeight="1">
      <c r="A63" s="48"/>
      <c r="B63" s="162" t="str">
        <f>IF($A63="","",VLOOKUP($A63,従事者明細!$A$3:$L$52,2,FALSE))</f>
        <v/>
      </c>
      <c r="C63" s="162" t="str">
        <f>IF($A63="","",VLOOKUP($A63,従事者明細!$A$3:$L$52,3,FALSE))</f>
        <v/>
      </c>
      <c r="D63" s="80" t="str">
        <f>IF($A63="","",VLOOKUP($A63,従事者明細!$A$3:$L$52,6,FALSE))</f>
        <v/>
      </c>
      <c r="E63" s="162" t="str">
        <f>IF($A63="","",VLOOKUP($A63,従事者明細!$A$3:$L$52,10,FALSE))</f>
        <v/>
      </c>
      <c r="F63" s="163" t="str">
        <f t="shared" si="30"/>
        <v/>
      </c>
      <c r="G63" s="164" t="str">
        <f t="shared" si="31"/>
        <v/>
      </c>
      <c r="H63" s="165" t="str">
        <f>IF($A63="","",VLOOKUP($A63,従事者明細!$A$3:$F$52,4,FALSE))</f>
        <v/>
      </c>
      <c r="I63" s="408"/>
      <c r="J63" s="272"/>
      <c r="K63" s="269" t="str">
        <f t="shared" si="41"/>
        <v/>
      </c>
      <c r="L63" s="273" t="str">
        <f t="shared" si="32"/>
        <v/>
      </c>
      <c r="M63" s="272"/>
      <c r="N63" s="269" t="str">
        <f t="shared" si="42"/>
        <v/>
      </c>
      <c r="O63" s="273" t="str">
        <f t="shared" si="33"/>
        <v/>
      </c>
      <c r="P63" s="272"/>
      <c r="Q63" s="269" t="str">
        <f t="shared" si="43"/>
        <v/>
      </c>
      <c r="R63" s="273" t="str">
        <f t="shared" si="34"/>
        <v/>
      </c>
      <c r="S63" s="272"/>
      <c r="T63" s="269" t="str">
        <f t="shared" si="44"/>
        <v/>
      </c>
      <c r="U63" s="273" t="str">
        <f t="shared" si="35"/>
        <v/>
      </c>
      <c r="V63" s="272"/>
      <c r="W63" s="269" t="str">
        <f t="shared" si="45"/>
        <v/>
      </c>
      <c r="X63" s="273" t="str">
        <f t="shared" si="36"/>
        <v/>
      </c>
      <c r="Y63" s="272"/>
      <c r="Z63" s="269" t="str">
        <f t="shared" si="46"/>
        <v/>
      </c>
      <c r="AA63" s="273" t="str">
        <f t="shared" si="37"/>
        <v/>
      </c>
      <c r="AB63" s="272"/>
      <c r="AC63" s="269" t="str">
        <f t="shared" si="47"/>
        <v/>
      </c>
      <c r="AD63" s="273" t="str">
        <f t="shared" si="38"/>
        <v/>
      </c>
      <c r="AE63" s="272"/>
      <c r="AF63" s="269" t="str">
        <f t="shared" si="48"/>
        <v/>
      </c>
      <c r="AG63" s="273" t="str">
        <f t="shared" si="39"/>
        <v/>
      </c>
      <c r="AH63" s="281">
        <f t="shared" si="40"/>
        <v>0</v>
      </c>
      <c r="AI63" s="213"/>
    </row>
    <row r="64" spans="1:35" ht="20.100000000000001" hidden="1" customHeight="1">
      <c r="A64" s="48"/>
      <c r="B64" s="162" t="str">
        <f>IF($A64="","",VLOOKUP($A64,従事者明細!$A$3:$L$52,2,FALSE))</f>
        <v/>
      </c>
      <c r="C64" s="162" t="str">
        <f>IF($A64="","",VLOOKUP($A64,従事者明細!$A$3:$L$52,3,FALSE))</f>
        <v/>
      </c>
      <c r="D64" s="80" t="str">
        <f>IF($A64="","",VLOOKUP($A64,従事者明細!$A$3:$L$52,6,FALSE))</f>
        <v/>
      </c>
      <c r="E64" s="162" t="str">
        <f>IF($A64="","",VLOOKUP($A64,従事者明細!$A$3:$L$52,10,FALSE))</f>
        <v/>
      </c>
      <c r="F64" s="163" t="str">
        <f t="shared" si="30"/>
        <v/>
      </c>
      <c r="G64" s="164" t="str">
        <f t="shared" si="31"/>
        <v/>
      </c>
      <c r="H64" s="165" t="str">
        <f>IF($A64="","",VLOOKUP($A64,従事者明細!$A$3:$F$52,4,FALSE))</f>
        <v/>
      </c>
      <c r="I64" s="408"/>
      <c r="J64" s="272"/>
      <c r="K64" s="269" t="str">
        <f t="shared" si="41"/>
        <v/>
      </c>
      <c r="L64" s="273" t="str">
        <f t="shared" si="32"/>
        <v/>
      </c>
      <c r="M64" s="272"/>
      <c r="N64" s="269" t="str">
        <f t="shared" si="42"/>
        <v/>
      </c>
      <c r="O64" s="273" t="str">
        <f t="shared" si="33"/>
        <v/>
      </c>
      <c r="P64" s="272"/>
      <c r="Q64" s="269" t="str">
        <f t="shared" si="43"/>
        <v/>
      </c>
      <c r="R64" s="273" t="str">
        <f t="shared" si="34"/>
        <v/>
      </c>
      <c r="S64" s="272"/>
      <c r="T64" s="269" t="str">
        <f t="shared" si="44"/>
        <v/>
      </c>
      <c r="U64" s="273" t="str">
        <f t="shared" si="35"/>
        <v/>
      </c>
      <c r="V64" s="272"/>
      <c r="W64" s="269" t="str">
        <f t="shared" si="45"/>
        <v/>
      </c>
      <c r="X64" s="273" t="str">
        <f t="shared" si="36"/>
        <v/>
      </c>
      <c r="Y64" s="272"/>
      <c r="Z64" s="269" t="str">
        <f t="shared" si="46"/>
        <v/>
      </c>
      <c r="AA64" s="273" t="str">
        <f t="shared" si="37"/>
        <v/>
      </c>
      <c r="AB64" s="272"/>
      <c r="AC64" s="269" t="str">
        <f t="shared" si="47"/>
        <v/>
      </c>
      <c r="AD64" s="273" t="str">
        <f t="shared" si="38"/>
        <v/>
      </c>
      <c r="AE64" s="272"/>
      <c r="AF64" s="269" t="str">
        <f t="shared" si="48"/>
        <v/>
      </c>
      <c r="AG64" s="273" t="str">
        <f t="shared" si="39"/>
        <v/>
      </c>
      <c r="AH64" s="281">
        <f t="shared" si="40"/>
        <v>0</v>
      </c>
      <c r="AI64" s="213"/>
    </row>
    <row r="65" spans="1:35" ht="20.100000000000001" hidden="1" customHeight="1" thickBot="1">
      <c r="A65" s="48"/>
      <c r="B65" s="162" t="str">
        <f>IF($A65="","",VLOOKUP($A65,従事者明細!$A$3:$L$52,2,FALSE))</f>
        <v/>
      </c>
      <c r="C65" s="162" t="str">
        <f>IF($A65="","",VLOOKUP($A65,従事者明細!$A$3:$L$52,3,FALSE))</f>
        <v/>
      </c>
      <c r="D65" s="80" t="str">
        <f>IF($A65="","",VLOOKUP($A65,従事者明細!$A$3:$L$52,6,FALSE))</f>
        <v/>
      </c>
      <c r="E65" s="162" t="str">
        <f>IF($A65="","",VLOOKUP($A65,従事者明細!$A$3:$L$52,10,FALSE))</f>
        <v/>
      </c>
      <c r="F65" s="163" t="str">
        <f t="shared" si="30"/>
        <v/>
      </c>
      <c r="G65" s="164" t="str">
        <f t="shared" si="31"/>
        <v/>
      </c>
      <c r="H65" s="165" t="str">
        <f>IF($A65="","",VLOOKUP($A65,従事者明細!$A$3:$F$52,4,FALSE))</f>
        <v/>
      </c>
      <c r="I65" s="409"/>
      <c r="J65" s="274"/>
      <c r="K65" s="284" t="str">
        <f t="shared" si="41"/>
        <v/>
      </c>
      <c r="L65" s="285" t="str">
        <f t="shared" si="32"/>
        <v/>
      </c>
      <c r="M65" s="274"/>
      <c r="N65" s="284" t="str">
        <f t="shared" si="42"/>
        <v/>
      </c>
      <c r="O65" s="285" t="str">
        <f t="shared" si="33"/>
        <v/>
      </c>
      <c r="P65" s="274"/>
      <c r="Q65" s="284" t="str">
        <f t="shared" si="43"/>
        <v/>
      </c>
      <c r="R65" s="285" t="str">
        <f t="shared" si="34"/>
        <v/>
      </c>
      <c r="S65" s="274"/>
      <c r="T65" s="284" t="str">
        <f t="shared" si="44"/>
        <v/>
      </c>
      <c r="U65" s="285" t="str">
        <f t="shared" si="35"/>
        <v/>
      </c>
      <c r="V65" s="274"/>
      <c r="W65" s="284" t="str">
        <f t="shared" si="45"/>
        <v/>
      </c>
      <c r="X65" s="285" t="str">
        <f t="shared" si="36"/>
        <v/>
      </c>
      <c r="Y65" s="274"/>
      <c r="Z65" s="284" t="str">
        <f t="shared" si="46"/>
        <v/>
      </c>
      <c r="AA65" s="285" t="str">
        <f t="shared" si="37"/>
        <v/>
      </c>
      <c r="AB65" s="274"/>
      <c r="AC65" s="284" t="str">
        <f t="shared" si="47"/>
        <v/>
      </c>
      <c r="AD65" s="285" t="str">
        <f t="shared" si="38"/>
        <v/>
      </c>
      <c r="AE65" s="274"/>
      <c r="AF65" s="284" t="str">
        <f t="shared" si="48"/>
        <v/>
      </c>
      <c r="AG65" s="285" t="str">
        <f t="shared" si="39"/>
        <v/>
      </c>
      <c r="AH65" s="282">
        <f>$I65-SUM(M65,J65,P65,S65,V65,Y65,AB65,AE65)</f>
        <v>0</v>
      </c>
    </row>
    <row r="66" spans="1:35" ht="20.100000000000001" customHeight="1" thickBot="1">
      <c r="E66" s="49" t="s">
        <v>169</v>
      </c>
      <c r="F66" s="231">
        <f>SUM(F51:F65)</f>
        <v>0</v>
      </c>
      <c r="G66" s="50">
        <f>SUM(G51:G65)</f>
        <v>0</v>
      </c>
      <c r="I66" s="410">
        <f t="shared" ref="I66:AG66" si="49">SUM(I51:I65)</f>
        <v>0</v>
      </c>
      <c r="J66" s="176">
        <f t="shared" si="49"/>
        <v>0</v>
      </c>
      <c r="K66" s="286">
        <f t="shared" si="49"/>
        <v>0</v>
      </c>
      <c r="L66" s="176">
        <f t="shared" si="49"/>
        <v>0</v>
      </c>
      <c r="M66" s="176">
        <f t="shared" si="49"/>
        <v>0</v>
      </c>
      <c r="N66" s="286">
        <f t="shared" si="49"/>
        <v>0</v>
      </c>
      <c r="O66" s="176">
        <f t="shared" si="49"/>
        <v>0</v>
      </c>
      <c r="P66" s="176">
        <f t="shared" si="49"/>
        <v>0</v>
      </c>
      <c r="Q66" s="286">
        <f t="shared" si="49"/>
        <v>0</v>
      </c>
      <c r="R66" s="176">
        <f t="shared" si="49"/>
        <v>0</v>
      </c>
      <c r="S66" s="176">
        <f t="shared" si="49"/>
        <v>0</v>
      </c>
      <c r="T66" s="286">
        <f t="shared" si="49"/>
        <v>0</v>
      </c>
      <c r="U66" s="176">
        <f t="shared" si="49"/>
        <v>0</v>
      </c>
      <c r="V66" s="176">
        <f t="shared" si="49"/>
        <v>0</v>
      </c>
      <c r="W66" s="286">
        <f t="shared" si="49"/>
        <v>0</v>
      </c>
      <c r="X66" s="176">
        <f t="shared" si="49"/>
        <v>0</v>
      </c>
      <c r="Y66" s="176">
        <f t="shared" si="49"/>
        <v>0</v>
      </c>
      <c r="Z66" s="286">
        <f t="shared" si="49"/>
        <v>0</v>
      </c>
      <c r="AA66" s="176">
        <f t="shared" si="49"/>
        <v>0</v>
      </c>
      <c r="AB66" s="176">
        <f t="shared" si="49"/>
        <v>0</v>
      </c>
      <c r="AC66" s="286">
        <f t="shared" si="49"/>
        <v>0</v>
      </c>
      <c r="AD66" s="176">
        <f t="shared" si="49"/>
        <v>0</v>
      </c>
      <c r="AE66" s="176">
        <f t="shared" si="49"/>
        <v>0</v>
      </c>
      <c r="AF66" s="286">
        <f t="shared" si="49"/>
        <v>0</v>
      </c>
      <c r="AG66" s="176">
        <f t="shared" si="49"/>
        <v>0</v>
      </c>
      <c r="AH66" s="214"/>
    </row>
    <row r="67" spans="1:35" ht="20.100000000000001" customHeight="1">
      <c r="B67" s="51"/>
      <c r="C67" s="51"/>
      <c r="F67" s="49"/>
      <c r="G67" s="90"/>
    </row>
    <row r="68" spans="1:35" ht="20.100000000000001" hidden="1" customHeight="1">
      <c r="B68" s="51"/>
      <c r="C68" s="51"/>
      <c r="F68" s="49"/>
      <c r="G68" s="90"/>
      <c r="H68" s="142" t="s">
        <v>176</v>
      </c>
      <c r="K68" s="596" t="str">
        <f>J49&amp;"回目部分払い金額
所属法人別"</f>
        <v>1回目部分払い金額
所属法人別</v>
      </c>
      <c r="L68" s="597"/>
      <c r="N68" s="596" t="str">
        <f>M49&amp;"回目部分払い金額
所属法人別"</f>
        <v>2回目部分払い金額
所属法人別</v>
      </c>
      <c r="O68" s="597"/>
      <c r="Q68" s="596" t="str">
        <f>P49&amp;"回目部分払い金額
所属法人別"</f>
        <v>3回目部分払い金額
所属法人別</v>
      </c>
      <c r="R68" s="597"/>
      <c r="T68" s="596" t="str">
        <f>S49&amp;"回目部分払い金額
所属法人別"</f>
        <v>4回目部分払い金額
所属法人別</v>
      </c>
      <c r="U68" s="597"/>
      <c r="W68" s="596" t="str">
        <f>V49&amp;"回目部分払い金額
所属法人別"</f>
        <v>5回目部分払い金額
所属法人別</v>
      </c>
      <c r="X68" s="597"/>
      <c r="Z68" s="596" t="str">
        <f>Y49&amp;"回目部分払い金額
所属法人別"</f>
        <v>6回目部分払い金額
所属法人別</v>
      </c>
      <c r="AA68" s="597"/>
      <c r="AC68" s="596" t="str">
        <f>AB49&amp;"回目部分払い金額
所属法人別"</f>
        <v>7回目部分払い金額
所属法人別</v>
      </c>
      <c r="AD68" s="597"/>
    </row>
    <row r="69" spans="1:35" ht="20.100000000000001" hidden="1" customHeight="1">
      <c r="B69" s="52"/>
      <c r="C69" s="52"/>
      <c r="F69" s="67" t="s">
        <v>60</v>
      </c>
      <c r="G69" s="164">
        <f>SUMIF($H$51:$H$65,F69,$G$51:$G$65)</f>
        <v>0</v>
      </c>
      <c r="H69" s="89">
        <f>G31+G69</f>
        <v>0</v>
      </c>
      <c r="K69" s="142" t="s">
        <v>177</v>
      </c>
      <c r="L69" s="142" t="s">
        <v>176</v>
      </c>
      <c r="N69" s="142" t="s">
        <v>177</v>
      </c>
      <c r="O69" s="142" t="s">
        <v>176</v>
      </c>
      <c r="Q69" s="142" t="s">
        <v>177</v>
      </c>
      <c r="R69" s="142" t="s">
        <v>176</v>
      </c>
      <c r="T69" s="142" t="s">
        <v>177</v>
      </c>
      <c r="U69" s="142" t="s">
        <v>176</v>
      </c>
      <c r="W69" s="142" t="s">
        <v>177</v>
      </c>
      <c r="X69" s="142" t="s">
        <v>176</v>
      </c>
      <c r="Z69" s="142" t="s">
        <v>177</v>
      </c>
      <c r="AA69" s="142" t="s">
        <v>176</v>
      </c>
      <c r="AC69" s="142" t="s">
        <v>177</v>
      </c>
      <c r="AD69" s="142" t="s">
        <v>176</v>
      </c>
      <c r="AI69" s="167"/>
    </row>
    <row r="70" spans="1:35" ht="20.100000000000001" hidden="1" customHeight="1">
      <c r="B70" s="52"/>
      <c r="C70" s="52"/>
      <c r="F70" s="67" t="s">
        <v>62</v>
      </c>
      <c r="G70" s="164">
        <f t="shared" ref="G70:G84" si="50">SUMIF($H$51:$H$65,F70,$G$51:$G$65)</f>
        <v>0</v>
      </c>
      <c r="H70" s="89">
        <f t="shared" ref="H70:H84" si="51">G32+G70</f>
        <v>0</v>
      </c>
      <c r="I70" s="461"/>
      <c r="J70" s="67" t="s">
        <v>64</v>
      </c>
      <c r="K70" s="164">
        <f t="shared" ref="K70:K84" si="52">SUMIF($H$51:$H$65,J70,L$51:L$65)</f>
        <v>0</v>
      </c>
      <c r="L70" s="89">
        <f t="shared" ref="L70:L84" si="53">L32+K70</f>
        <v>0</v>
      </c>
      <c r="M70" s="67" t="s">
        <v>64</v>
      </c>
      <c r="N70" s="164">
        <f t="shared" ref="N70:N84" si="54">SUMIF($H$51:$H$65,M70,O$51:O$65)</f>
        <v>0</v>
      </c>
      <c r="O70" s="89">
        <f t="shared" ref="O70:O84" si="55">O32+N70</f>
        <v>0</v>
      </c>
      <c r="P70" s="67" t="s">
        <v>64</v>
      </c>
      <c r="Q70" s="164">
        <f t="shared" ref="Q70:Q84" si="56">SUMIF($H$51:$H$65,P70,R$51:R$65)</f>
        <v>0</v>
      </c>
      <c r="R70" s="89">
        <f t="shared" ref="R70:R84" si="57">R32+Q70</f>
        <v>0</v>
      </c>
      <c r="S70" s="67" t="s">
        <v>64</v>
      </c>
      <c r="T70" s="164">
        <f t="shared" ref="T70:T84" si="58">SUMIF($H$51:$H$65,S70,U$51:U$65)</f>
        <v>0</v>
      </c>
      <c r="U70" s="89">
        <f t="shared" ref="U70:U84" si="59">U32+T70</f>
        <v>0</v>
      </c>
      <c r="V70" s="67" t="s">
        <v>64</v>
      </c>
      <c r="W70" s="164">
        <f t="shared" ref="W70:W84" si="60">SUMIF($H$51:$H$65,V70,X$51:X$65)</f>
        <v>0</v>
      </c>
      <c r="X70" s="89">
        <f t="shared" ref="X70:X84" si="61">X32+W70</f>
        <v>0</v>
      </c>
      <c r="Y70" s="67" t="s">
        <v>64</v>
      </c>
      <c r="Z70" s="164">
        <f t="shared" ref="Z70:Z84" si="62">SUMIF($H$51:$H$65,Y70,AA$51:AA$65)</f>
        <v>0</v>
      </c>
      <c r="AA70" s="89">
        <f t="shared" ref="AA70:AA84" si="63">AA32+Z70</f>
        <v>0</v>
      </c>
      <c r="AB70" s="67" t="s">
        <v>64</v>
      </c>
      <c r="AC70" s="164">
        <f t="shared" ref="AC70:AC84" si="64">SUMIF($H$51:$H$65,AB70,AD$51:AD$65)</f>
        <v>0</v>
      </c>
      <c r="AD70" s="89">
        <f t="shared" ref="AD70:AD84" si="65">AD32+AC70</f>
        <v>0</v>
      </c>
      <c r="AE70" s="167"/>
      <c r="AF70" s="167"/>
      <c r="AG70" s="167"/>
      <c r="AH70" s="167"/>
      <c r="AI70" s="167"/>
    </row>
    <row r="71" spans="1:35" ht="20.100000000000001" hidden="1" customHeight="1">
      <c r="B71" s="52"/>
      <c r="C71" s="52"/>
      <c r="F71" s="67" t="s">
        <v>63</v>
      </c>
      <c r="G71" s="164">
        <f t="shared" si="50"/>
        <v>0</v>
      </c>
      <c r="H71" s="89">
        <f t="shared" si="51"/>
        <v>0</v>
      </c>
      <c r="I71" s="461"/>
      <c r="J71" s="67" t="s">
        <v>65</v>
      </c>
      <c r="K71" s="164">
        <f t="shared" si="52"/>
        <v>0</v>
      </c>
      <c r="L71" s="89">
        <f t="shared" si="53"/>
        <v>0</v>
      </c>
      <c r="M71" s="67" t="s">
        <v>65</v>
      </c>
      <c r="N71" s="164">
        <f t="shared" si="54"/>
        <v>0</v>
      </c>
      <c r="O71" s="89">
        <f t="shared" si="55"/>
        <v>0</v>
      </c>
      <c r="P71" s="67" t="s">
        <v>65</v>
      </c>
      <c r="Q71" s="164">
        <f t="shared" si="56"/>
        <v>0</v>
      </c>
      <c r="R71" s="89">
        <f t="shared" si="57"/>
        <v>0</v>
      </c>
      <c r="S71" s="67" t="s">
        <v>65</v>
      </c>
      <c r="T71" s="164">
        <f t="shared" si="58"/>
        <v>0</v>
      </c>
      <c r="U71" s="89">
        <f t="shared" si="59"/>
        <v>0</v>
      </c>
      <c r="V71" s="67" t="s">
        <v>65</v>
      </c>
      <c r="W71" s="164">
        <f t="shared" si="60"/>
        <v>0</v>
      </c>
      <c r="X71" s="89">
        <f t="shared" si="61"/>
        <v>0</v>
      </c>
      <c r="Y71" s="67" t="s">
        <v>65</v>
      </c>
      <c r="Z71" s="164">
        <f t="shared" si="62"/>
        <v>0</v>
      </c>
      <c r="AA71" s="89">
        <f t="shared" si="63"/>
        <v>0</v>
      </c>
      <c r="AB71" s="67" t="s">
        <v>65</v>
      </c>
      <c r="AC71" s="164">
        <f t="shared" si="64"/>
        <v>0</v>
      </c>
      <c r="AD71" s="89">
        <f t="shared" si="65"/>
        <v>0</v>
      </c>
      <c r="AE71" s="167"/>
      <c r="AF71" s="167"/>
      <c r="AG71" s="167"/>
      <c r="AH71" s="167"/>
      <c r="AI71" s="167"/>
    </row>
    <row r="72" spans="1:35" ht="20.100000000000001" hidden="1" customHeight="1">
      <c r="B72" s="52"/>
      <c r="C72" s="52"/>
      <c r="F72" s="67" t="s">
        <v>64</v>
      </c>
      <c r="G72" s="164">
        <f t="shared" si="50"/>
        <v>0</v>
      </c>
      <c r="H72" s="89">
        <f t="shared" si="51"/>
        <v>0</v>
      </c>
      <c r="I72" s="461"/>
      <c r="J72" s="67" t="s">
        <v>66</v>
      </c>
      <c r="K72" s="164">
        <f t="shared" si="52"/>
        <v>0</v>
      </c>
      <c r="L72" s="89">
        <f t="shared" si="53"/>
        <v>0</v>
      </c>
      <c r="M72" s="67" t="s">
        <v>66</v>
      </c>
      <c r="N72" s="164">
        <f t="shared" si="54"/>
        <v>0</v>
      </c>
      <c r="O72" s="89">
        <f t="shared" si="55"/>
        <v>0</v>
      </c>
      <c r="P72" s="67" t="s">
        <v>66</v>
      </c>
      <c r="Q72" s="164">
        <f t="shared" si="56"/>
        <v>0</v>
      </c>
      <c r="R72" s="89">
        <f t="shared" si="57"/>
        <v>0</v>
      </c>
      <c r="S72" s="67" t="s">
        <v>66</v>
      </c>
      <c r="T72" s="164">
        <f t="shared" si="58"/>
        <v>0</v>
      </c>
      <c r="U72" s="89">
        <f t="shared" si="59"/>
        <v>0</v>
      </c>
      <c r="V72" s="67" t="s">
        <v>66</v>
      </c>
      <c r="W72" s="164">
        <f t="shared" si="60"/>
        <v>0</v>
      </c>
      <c r="X72" s="89">
        <f t="shared" si="61"/>
        <v>0</v>
      </c>
      <c r="Y72" s="67" t="s">
        <v>66</v>
      </c>
      <c r="Z72" s="164">
        <f t="shared" si="62"/>
        <v>0</v>
      </c>
      <c r="AA72" s="89">
        <f t="shared" si="63"/>
        <v>0</v>
      </c>
      <c r="AB72" s="67" t="s">
        <v>66</v>
      </c>
      <c r="AC72" s="164">
        <f t="shared" si="64"/>
        <v>0</v>
      </c>
      <c r="AD72" s="89">
        <f t="shared" si="65"/>
        <v>0</v>
      </c>
      <c r="AE72" s="167"/>
      <c r="AF72" s="167"/>
      <c r="AG72" s="167"/>
      <c r="AH72" s="167"/>
      <c r="AI72" s="167"/>
    </row>
    <row r="73" spans="1:35" ht="20.100000000000001" hidden="1" customHeight="1">
      <c r="B73" s="52"/>
      <c r="C73" s="52"/>
      <c r="F73" s="67" t="s">
        <v>65</v>
      </c>
      <c r="G73" s="164">
        <f t="shared" si="50"/>
        <v>0</v>
      </c>
      <c r="H73" s="89">
        <f t="shared" si="51"/>
        <v>0</v>
      </c>
      <c r="I73" s="461"/>
      <c r="J73" s="215" t="s">
        <v>67</v>
      </c>
      <c r="K73" s="164">
        <f t="shared" si="52"/>
        <v>0</v>
      </c>
      <c r="L73" s="89">
        <f t="shared" si="53"/>
        <v>0</v>
      </c>
      <c r="M73" s="215" t="s">
        <v>67</v>
      </c>
      <c r="N73" s="164">
        <f t="shared" si="54"/>
        <v>0</v>
      </c>
      <c r="O73" s="89">
        <f t="shared" si="55"/>
        <v>0</v>
      </c>
      <c r="P73" s="215" t="s">
        <v>67</v>
      </c>
      <c r="Q73" s="164">
        <f t="shared" si="56"/>
        <v>0</v>
      </c>
      <c r="R73" s="89">
        <f t="shared" si="57"/>
        <v>0</v>
      </c>
      <c r="S73" s="215" t="s">
        <v>67</v>
      </c>
      <c r="T73" s="164">
        <f t="shared" si="58"/>
        <v>0</v>
      </c>
      <c r="U73" s="89">
        <f t="shared" si="59"/>
        <v>0</v>
      </c>
      <c r="V73" s="215" t="s">
        <v>67</v>
      </c>
      <c r="W73" s="164">
        <f t="shared" si="60"/>
        <v>0</v>
      </c>
      <c r="X73" s="89">
        <f t="shared" si="61"/>
        <v>0</v>
      </c>
      <c r="Y73" s="215" t="s">
        <v>67</v>
      </c>
      <c r="Z73" s="164">
        <f t="shared" si="62"/>
        <v>0</v>
      </c>
      <c r="AA73" s="89">
        <f t="shared" si="63"/>
        <v>0</v>
      </c>
      <c r="AB73" s="215" t="s">
        <v>67</v>
      </c>
      <c r="AC73" s="164">
        <f t="shared" si="64"/>
        <v>0</v>
      </c>
      <c r="AD73" s="89">
        <f t="shared" si="65"/>
        <v>0</v>
      </c>
      <c r="AE73" s="167"/>
      <c r="AF73" s="167"/>
      <c r="AG73" s="167"/>
      <c r="AH73" s="167"/>
      <c r="AI73" s="167"/>
    </row>
    <row r="74" spans="1:35" ht="20.100000000000001" hidden="1" customHeight="1">
      <c r="B74" s="52"/>
      <c r="C74" s="52"/>
      <c r="F74" s="67" t="s">
        <v>66</v>
      </c>
      <c r="G74" s="164">
        <f t="shared" si="50"/>
        <v>0</v>
      </c>
      <c r="H74" s="89">
        <f t="shared" si="51"/>
        <v>0</v>
      </c>
      <c r="I74" s="461"/>
      <c r="J74" s="215" t="s">
        <v>171</v>
      </c>
      <c r="K74" s="164">
        <f t="shared" si="52"/>
        <v>0</v>
      </c>
      <c r="L74" s="89">
        <f t="shared" si="53"/>
        <v>0</v>
      </c>
      <c r="M74" s="215" t="s">
        <v>171</v>
      </c>
      <c r="N74" s="164">
        <f t="shared" si="54"/>
        <v>0</v>
      </c>
      <c r="O74" s="89">
        <f t="shared" si="55"/>
        <v>0</v>
      </c>
      <c r="P74" s="215" t="s">
        <v>171</v>
      </c>
      <c r="Q74" s="164">
        <f t="shared" si="56"/>
        <v>0</v>
      </c>
      <c r="R74" s="89">
        <f t="shared" si="57"/>
        <v>0</v>
      </c>
      <c r="S74" s="215" t="s">
        <v>171</v>
      </c>
      <c r="T74" s="164">
        <f t="shared" si="58"/>
        <v>0</v>
      </c>
      <c r="U74" s="89">
        <f t="shared" si="59"/>
        <v>0</v>
      </c>
      <c r="V74" s="215" t="s">
        <v>171</v>
      </c>
      <c r="W74" s="164">
        <f t="shared" si="60"/>
        <v>0</v>
      </c>
      <c r="X74" s="89">
        <f t="shared" si="61"/>
        <v>0</v>
      </c>
      <c r="Y74" s="215" t="s">
        <v>171</v>
      </c>
      <c r="Z74" s="164">
        <f t="shared" si="62"/>
        <v>0</v>
      </c>
      <c r="AA74" s="89">
        <f t="shared" si="63"/>
        <v>0</v>
      </c>
      <c r="AB74" s="215" t="s">
        <v>171</v>
      </c>
      <c r="AC74" s="164">
        <f t="shared" si="64"/>
        <v>0</v>
      </c>
      <c r="AD74" s="89">
        <f t="shared" si="65"/>
        <v>0</v>
      </c>
      <c r="AE74" s="167"/>
      <c r="AF74" s="167"/>
      <c r="AG74" s="167"/>
      <c r="AH74" s="167"/>
      <c r="AI74" s="167"/>
    </row>
    <row r="75" spans="1:35" ht="20.100000000000001" hidden="1" customHeight="1">
      <c r="B75" s="52"/>
      <c r="C75" s="52"/>
      <c r="F75" s="67" t="s">
        <v>67</v>
      </c>
      <c r="G75" s="164">
        <f t="shared" si="50"/>
        <v>0</v>
      </c>
      <c r="H75" s="89">
        <f t="shared" si="51"/>
        <v>0</v>
      </c>
      <c r="I75" s="461"/>
      <c r="J75" s="215" t="s">
        <v>68</v>
      </c>
      <c r="K75" s="164">
        <f t="shared" si="52"/>
        <v>0</v>
      </c>
      <c r="L75" s="89">
        <f t="shared" si="53"/>
        <v>0</v>
      </c>
      <c r="M75" s="215" t="s">
        <v>68</v>
      </c>
      <c r="N75" s="164">
        <f t="shared" si="54"/>
        <v>0</v>
      </c>
      <c r="O75" s="89">
        <f t="shared" si="55"/>
        <v>0</v>
      </c>
      <c r="P75" s="215" t="s">
        <v>68</v>
      </c>
      <c r="Q75" s="164">
        <f t="shared" si="56"/>
        <v>0</v>
      </c>
      <c r="R75" s="89">
        <f t="shared" si="57"/>
        <v>0</v>
      </c>
      <c r="S75" s="215" t="s">
        <v>68</v>
      </c>
      <c r="T75" s="164">
        <f t="shared" si="58"/>
        <v>0</v>
      </c>
      <c r="U75" s="89">
        <f t="shared" si="59"/>
        <v>0</v>
      </c>
      <c r="V75" s="215" t="s">
        <v>68</v>
      </c>
      <c r="W75" s="164">
        <f t="shared" si="60"/>
        <v>0</v>
      </c>
      <c r="X75" s="89">
        <f t="shared" si="61"/>
        <v>0</v>
      </c>
      <c r="Y75" s="215" t="s">
        <v>68</v>
      </c>
      <c r="Z75" s="164">
        <f t="shared" si="62"/>
        <v>0</v>
      </c>
      <c r="AA75" s="89">
        <f t="shared" si="63"/>
        <v>0</v>
      </c>
      <c r="AB75" s="215" t="s">
        <v>68</v>
      </c>
      <c r="AC75" s="164">
        <f t="shared" si="64"/>
        <v>0</v>
      </c>
      <c r="AD75" s="89">
        <f t="shared" si="65"/>
        <v>0</v>
      </c>
      <c r="AE75" s="167"/>
      <c r="AF75" s="167"/>
      <c r="AG75" s="167"/>
      <c r="AH75" s="167"/>
      <c r="AI75" s="167"/>
    </row>
    <row r="76" spans="1:35" ht="20.100000000000001" hidden="1" customHeight="1">
      <c r="B76" s="52"/>
      <c r="C76" s="52"/>
      <c r="F76" s="67" t="s">
        <v>68</v>
      </c>
      <c r="G76" s="164">
        <f t="shared" si="50"/>
        <v>0</v>
      </c>
      <c r="H76" s="89">
        <f t="shared" si="51"/>
        <v>0</v>
      </c>
      <c r="I76" s="461"/>
      <c r="J76" s="215" t="s">
        <v>69</v>
      </c>
      <c r="K76" s="164">
        <f t="shared" si="52"/>
        <v>0</v>
      </c>
      <c r="L76" s="89">
        <f t="shared" si="53"/>
        <v>0</v>
      </c>
      <c r="M76" s="215" t="s">
        <v>69</v>
      </c>
      <c r="N76" s="164">
        <f t="shared" si="54"/>
        <v>0</v>
      </c>
      <c r="O76" s="89">
        <f t="shared" si="55"/>
        <v>0</v>
      </c>
      <c r="P76" s="215" t="s">
        <v>69</v>
      </c>
      <c r="Q76" s="164">
        <f t="shared" si="56"/>
        <v>0</v>
      </c>
      <c r="R76" s="89">
        <f t="shared" si="57"/>
        <v>0</v>
      </c>
      <c r="S76" s="215" t="s">
        <v>69</v>
      </c>
      <c r="T76" s="164">
        <f t="shared" si="58"/>
        <v>0</v>
      </c>
      <c r="U76" s="89">
        <f t="shared" si="59"/>
        <v>0</v>
      </c>
      <c r="V76" s="215" t="s">
        <v>69</v>
      </c>
      <c r="W76" s="164">
        <f t="shared" si="60"/>
        <v>0</v>
      </c>
      <c r="X76" s="89">
        <f t="shared" si="61"/>
        <v>0</v>
      </c>
      <c r="Y76" s="215" t="s">
        <v>69</v>
      </c>
      <c r="Z76" s="164">
        <f t="shared" si="62"/>
        <v>0</v>
      </c>
      <c r="AA76" s="89">
        <f t="shared" si="63"/>
        <v>0</v>
      </c>
      <c r="AB76" s="215" t="s">
        <v>69</v>
      </c>
      <c r="AC76" s="164">
        <f t="shared" si="64"/>
        <v>0</v>
      </c>
      <c r="AD76" s="89">
        <f t="shared" si="65"/>
        <v>0</v>
      </c>
      <c r="AE76" s="167"/>
      <c r="AF76" s="167"/>
      <c r="AG76" s="167"/>
      <c r="AH76" s="167"/>
      <c r="AI76" s="167"/>
    </row>
    <row r="77" spans="1:35" ht="20.100000000000001" hidden="1" customHeight="1">
      <c r="B77" s="52"/>
      <c r="C77" s="52"/>
      <c r="F77" s="67" t="s">
        <v>69</v>
      </c>
      <c r="G77" s="164">
        <f t="shared" si="50"/>
        <v>0</v>
      </c>
      <c r="H77" s="89">
        <f t="shared" si="51"/>
        <v>0</v>
      </c>
      <c r="I77" s="461"/>
      <c r="J77" s="215" t="s">
        <v>70</v>
      </c>
      <c r="K77" s="164">
        <f t="shared" si="52"/>
        <v>0</v>
      </c>
      <c r="L77" s="89">
        <f t="shared" si="53"/>
        <v>0</v>
      </c>
      <c r="M77" s="215" t="s">
        <v>70</v>
      </c>
      <c r="N77" s="164">
        <f t="shared" si="54"/>
        <v>0</v>
      </c>
      <c r="O77" s="89">
        <f t="shared" si="55"/>
        <v>0</v>
      </c>
      <c r="P77" s="215" t="s">
        <v>70</v>
      </c>
      <c r="Q77" s="164">
        <f t="shared" si="56"/>
        <v>0</v>
      </c>
      <c r="R77" s="89">
        <f t="shared" si="57"/>
        <v>0</v>
      </c>
      <c r="S77" s="215" t="s">
        <v>70</v>
      </c>
      <c r="T77" s="164">
        <f t="shared" si="58"/>
        <v>0</v>
      </c>
      <c r="U77" s="89">
        <f t="shared" si="59"/>
        <v>0</v>
      </c>
      <c r="V77" s="215" t="s">
        <v>70</v>
      </c>
      <c r="W77" s="164">
        <f t="shared" si="60"/>
        <v>0</v>
      </c>
      <c r="X77" s="89">
        <f t="shared" si="61"/>
        <v>0</v>
      </c>
      <c r="Y77" s="215" t="s">
        <v>70</v>
      </c>
      <c r="Z77" s="164">
        <f t="shared" si="62"/>
        <v>0</v>
      </c>
      <c r="AA77" s="89">
        <f t="shared" si="63"/>
        <v>0</v>
      </c>
      <c r="AB77" s="215" t="s">
        <v>70</v>
      </c>
      <c r="AC77" s="164">
        <f t="shared" si="64"/>
        <v>0</v>
      </c>
      <c r="AD77" s="89">
        <f t="shared" si="65"/>
        <v>0</v>
      </c>
      <c r="AE77" s="167"/>
      <c r="AF77" s="167"/>
      <c r="AG77" s="167"/>
      <c r="AH77" s="167"/>
      <c r="AI77" s="167"/>
    </row>
    <row r="78" spans="1:35" ht="20.100000000000001" hidden="1" customHeight="1">
      <c r="B78" s="52"/>
      <c r="C78" s="52"/>
      <c r="F78" s="67" t="s">
        <v>70</v>
      </c>
      <c r="G78" s="164">
        <f t="shared" si="50"/>
        <v>0</v>
      </c>
      <c r="H78" s="89">
        <f t="shared" si="51"/>
        <v>0</v>
      </c>
      <c r="I78" s="461"/>
      <c r="J78" s="215" t="s">
        <v>71</v>
      </c>
      <c r="K78" s="164">
        <f t="shared" si="52"/>
        <v>0</v>
      </c>
      <c r="L78" s="89">
        <f t="shared" si="53"/>
        <v>0</v>
      </c>
      <c r="M78" s="215" t="s">
        <v>71</v>
      </c>
      <c r="N78" s="164">
        <f t="shared" si="54"/>
        <v>0</v>
      </c>
      <c r="O78" s="89">
        <f t="shared" si="55"/>
        <v>0</v>
      </c>
      <c r="P78" s="215" t="s">
        <v>71</v>
      </c>
      <c r="Q78" s="164">
        <f t="shared" si="56"/>
        <v>0</v>
      </c>
      <c r="R78" s="89">
        <f t="shared" si="57"/>
        <v>0</v>
      </c>
      <c r="S78" s="215" t="s">
        <v>71</v>
      </c>
      <c r="T78" s="164">
        <f t="shared" si="58"/>
        <v>0</v>
      </c>
      <c r="U78" s="89">
        <f t="shared" si="59"/>
        <v>0</v>
      </c>
      <c r="V78" s="215" t="s">
        <v>71</v>
      </c>
      <c r="W78" s="164">
        <f t="shared" si="60"/>
        <v>0</v>
      </c>
      <c r="X78" s="89">
        <f t="shared" si="61"/>
        <v>0</v>
      </c>
      <c r="Y78" s="215" t="s">
        <v>71</v>
      </c>
      <c r="Z78" s="164">
        <f t="shared" si="62"/>
        <v>0</v>
      </c>
      <c r="AA78" s="89">
        <f t="shared" si="63"/>
        <v>0</v>
      </c>
      <c r="AB78" s="215" t="s">
        <v>71</v>
      </c>
      <c r="AC78" s="164">
        <f t="shared" si="64"/>
        <v>0</v>
      </c>
      <c r="AD78" s="89">
        <f t="shared" si="65"/>
        <v>0</v>
      </c>
      <c r="AE78" s="167"/>
      <c r="AF78" s="167"/>
      <c r="AG78" s="167"/>
      <c r="AH78" s="167"/>
      <c r="AI78" s="167"/>
    </row>
    <row r="79" spans="1:35" ht="20.100000000000001" hidden="1" customHeight="1">
      <c r="B79" s="52"/>
      <c r="C79" s="52"/>
      <c r="F79" s="67" t="s">
        <v>71</v>
      </c>
      <c r="G79" s="164">
        <f t="shared" si="50"/>
        <v>0</v>
      </c>
      <c r="H79" s="89">
        <f t="shared" si="51"/>
        <v>0</v>
      </c>
      <c r="I79" s="461"/>
      <c r="J79" s="215" t="s">
        <v>172</v>
      </c>
      <c r="K79" s="164">
        <f t="shared" si="52"/>
        <v>0</v>
      </c>
      <c r="L79" s="89">
        <f t="shared" si="53"/>
        <v>0</v>
      </c>
      <c r="M79" s="215" t="s">
        <v>172</v>
      </c>
      <c r="N79" s="164">
        <f t="shared" si="54"/>
        <v>0</v>
      </c>
      <c r="O79" s="89">
        <f t="shared" si="55"/>
        <v>0</v>
      </c>
      <c r="P79" s="215" t="s">
        <v>172</v>
      </c>
      <c r="Q79" s="164">
        <f t="shared" si="56"/>
        <v>0</v>
      </c>
      <c r="R79" s="89">
        <f t="shared" si="57"/>
        <v>0</v>
      </c>
      <c r="S79" s="215" t="s">
        <v>172</v>
      </c>
      <c r="T79" s="164">
        <f t="shared" si="58"/>
        <v>0</v>
      </c>
      <c r="U79" s="89">
        <f t="shared" si="59"/>
        <v>0</v>
      </c>
      <c r="V79" s="215" t="s">
        <v>172</v>
      </c>
      <c r="W79" s="164">
        <f t="shared" si="60"/>
        <v>0</v>
      </c>
      <c r="X79" s="89">
        <f t="shared" si="61"/>
        <v>0</v>
      </c>
      <c r="Y79" s="215" t="s">
        <v>172</v>
      </c>
      <c r="Z79" s="164">
        <f t="shared" si="62"/>
        <v>0</v>
      </c>
      <c r="AA79" s="89">
        <f t="shared" si="63"/>
        <v>0</v>
      </c>
      <c r="AB79" s="215" t="s">
        <v>172</v>
      </c>
      <c r="AC79" s="164">
        <f t="shared" si="64"/>
        <v>0</v>
      </c>
      <c r="AD79" s="89">
        <f t="shared" si="65"/>
        <v>0</v>
      </c>
      <c r="AE79" s="167"/>
      <c r="AF79" s="167"/>
      <c r="AG79" s="167"/>
      <c r="AH79" s="167"/>
      <c r="AI79" s="167"/>
    </row>
    <row r="80" spans="1:35" ht="20.100000000000001" hidden="1" customHeight="1">
      <c r="B80" s="52"/>
      <c r="C80" s="52"/>
      <c r="F80" s="67" t="s">
        <v>72</v>
      </c>
      <c r="G80" s="164">
        <f t="shared" si="50"/>
        <v>0</v>
      </c>
      <c r="H80" s="89">
        <f t="shared" si="51"/>
        <v>0</v>
      </c>
      <c r="I80" s="461"/>
      <c r="J80" s="215" t="s">
        <v>72</v>
      </c>
      <c r="K80" s="164">
        <f t="shared" si="52"/>
        <v>0</v>
      </c>
      <c r="L80" s="89">
        <f t="shared" si="53"/>
        <v>0</v>
      </c>
      <c r="M80" s="215" t="s">
        <v>72</v>
      </c>
      <c r="N80" s="164">
        <f t="shared" si="54"/>
        <v>0</v>
      </c>
      <c r="O80" s="89">
        <f t="shared" si="55"/>
        <v>0</v>
      </c>
      <c r="P80" s="215" t="s">
        <v>72</v>
      </c>
      <c r="Q80" s="164">
        <f t="shared" si="56"/>
        <v>0</v>
      </c>
      <c r="R80" s="89">
        <f t="shared" si="57"/>
        <v>0</v>
      </c>
      <c r="S80" s="215" t="s">
        <v>72</v>
      </c>
      <c r="T80" s="164">
        <f t="shared" si="58"/>
        <v>0</v>
      </c>
      <c r="U80" s="89">
        <f t="shared" si="59"/>
        <v>0</v>
      </c>
      <c r="V80" s="215" t="s">
        <v>72</v>
      </c>
      <c r="W80" s="164">
        <f t="shared" si="60"/>
        <v>0</v>
      </c>
      <c r="X80" s="89">
        <f t="shared" si="61"/>
        <v>0</v>
      </c>
      <c r="Y80" s="215" t="s">
        <v>72</v>
      </c>
      <c r="Z80" s="164">
        <f t="shared" si="62"/>
        <v>0</v>
      </c>
      <c r="AA80" s="89">
        <f t="shared" si="63"/>
        <v>0</v>
      </c>
      <c r="AB80" s="215" t="s">
        <v>72</v>
      </c>
      <c r="AC80" s="164">
        <f t="shared" si="64"/>
        <v>0</v>
      </c>
      <c r="AD80" s="89">
        <f t="shared" si="65"/>
        <v>0</v>
      </c>
      <c r="AE80" s="167"/>
      <c r="AF80" s="167"/>
      <c r="AG80" s="167"/>
      <c r="AH80" s="167"/>
      <c r="AI80" s="167"/>
    </row>
    <row r="81" spans="1:35" ht="20.100000000000001" hidden="1" customHeight="1">
      <c r="B81" s="52"/>
      <c r="C81" s="52"/>
      <c r="F81" s="67" t="s">
        <v>73</v>
      </c>
      <c r="G81" s="164">
        <f t="shared" si="50"/>
        <v>0</v>
      </c>
      <c r="H81" s="89">
        <f t="shared" si="51"/>
        <v>0</v>
      </c>
      <c r="I81" s="461"/>
      <c r="J81" s="215" t="s">
        <v>73</v>
      </c>
      <c r="K81" s="164">
        <f t="shared" si="52"/>
        <v>0</v>
      </c>
      <c r="L81" s="89">
        <f t="shared" si="53"/>
        <v>0</v>
      </c>
      <c r="M81" s="215" t="s">
        <v>73</v>
      </c>
      <c r="N81" s="164">
        <f t="shared" si="54"/>
        <v>0</v>
      </c>
      <c r="O81" s="89">
        <f t="shared" si="55"/>
        <v>0</v>
      </c>
      <c r="P81" s="215" t="s">
        <v>73</v>
      </c>
      <c r="Q81" s="164">
        <f t="shared" si="56"/>
        <v>0</v>
      </c>
      <c r="R81" s="89">
        <f t="shared" si="57"/>
        <v>0</v>
      </c>
      <c r="S81" s="215" t="s">
        <v>73</v>
      </c>
      <c r="T81" s="164">
        <f t="shared" si="58"/>
        <v>0</v>
      </c>
      <c r="U81" s="89">
        <f t="shared" si="59"/>
        <v>0</v>
      </c>
      <c r="V81" s="215" t="s">
        <v>73</v>
      </c>
      <c r="W81" s="164">
        <f t="shared" si="60"/>
        <v>0</v>
      </c>
      <c r="X81" s="89">
        <f t="shared" si="61"/>
        <v>0</v>
      </c>
      <c r="Y81" s="215" t="s">
        <v>73</v>
      </c>
      <c r="Z81" s="164">
        <f t="shared" si="62"/>
        <v>0</v>
      </c>
      <c r="AA81" s="89">
        <f t="shared" si="63"/>
        <v>0</v>
      </c>
      <c r="AB81" s="215" t="s">
        <v>73</v>
      </c>
      <c r="AC81" s="164">
        <f t="shared" si="64"/>
        <v>0</v>
      </c>
      <c r="AD81" s="89">
        <f t="shared" si="65"/>
        <v>0</v>
      </c>
      <c r="AE81" s="167"/>
      <c r="AF81" s="167"/>
      <c r="AG81" s="167"/>
      <c r="AH81" s="167"/>
      <c r="AI81" s="167"/>
    </row>
    <row r="82" spans="1:35" ht="20.100000000000001" hidden="1" customHeight="1">
      <c r="B82" s="52"/>
      <c r="C82" s="52"/>
      <c r="F82" s="67" t="s">
        <v>74</v>
      </c>
      <c r="G82" s="164">
        <f t="shared" si="50"/>
        <v>0</v>
      </c>
      <c r="H82" s="89">
        <f t="shared" si="51"/>
        <v>0</v>
      </c>
      <c r="I82" s="461"/>
      <c r="J82" s="215" t="s">
        <v>74</v>
      </c>
      <c r="K82" s="164">
        <f t="shared" si="52"/>
        <v>0</v>
      </c>
      <c r="L82" s="89">
        <f t="shared" si="53"/>
        <v>0</v>
      </c>
      <c r="M82" s="215" t="s">
        <v>74</v>
      </c>
      <c r="N82" s="164">
        <f t="shared" si="54"/>
        <v>0</v>
      </c>
      <c r="O82" s="89">
        <f t="shared" si="55"/>
        <v>0</v>
      </c>
      <c r="P82" s="215" t="s">
        <v>74</v>
      </c>
      <c r="Q82" s="164">
        <f t="shared" si="56"/>
        <v>0</v>
      </c>
      <c r="R82" s="89">
        <f t="shared" si="57"/>
        <v>0</v>
      </c>
      <c r="S82" s="215" t="s">
        <v>74</v>
      </c>
      <c r="T82" s="164">
        <f t="shared" si="58"/>
        <v>0</v>
      </c>
      <c r="U82" s="89">
        <f t="shared" si="59"/>
        <v>0</v>
      </c>
      <c r="V82" s="215" t="s">
        <v>74</v>
      </c>
      <c r="W82" s="164">
        <f t="shared" si="60"/>
        <v>0</v>
      </c>
      <c r="X82" s="89">
        <f t="shared" si="61"/>
        <v>0</v>
      </c>
      <c r="Y82" s="215" t="s">
        <v>74</v>
      </c>
      <c r="Z82" s="164">
        <f t="shared" si="62"/>
        <v>0</v>
      </c>
      <c r="AA82" s="89">
        <f t="shared" si="63"/>
        <v>0</v>
      </c>
      <c r="AB82" s="215" t="s">
        <v>74</v>
      </c>
      <c r="AC82" s="164">
        <f t="shared" si="64"/>
        <v>0</v>
      </c>
      <c r="AD82" s="89">
        <f t="shared" si="65"/>
        <v>0</v>
      </c>
      <c r="AE82" s="167"/>
      <c r="AF82" s="167"/>
      <c r="AG82" s="167"/>
      <c r="AH82" s="167"/>
      <c r="AI82" s="167"/>
    </row>
    <row r="83" spans="1:35" ht="20.100000000000001" hidden="1" customHeight="1">
      <c r="B83" s="52"/>
      <c r="C83" s="52"/>
      <c r="F83" s="67" t="s">
        <v>75</v>
      </c>
      <c r="G83" s="164">
        <f t="shared" si="50"/>
        <v>0</v>
      </c>
      <c r="H83" s="89">
        <f t="shared" si="51"/>
        <v>0</v>
      </c>
      <c r="I83" s="461"/>
      <c r="J83" s="215" t="s">
        <v>75</v>
      </c>
      <c r="K83" s="164">
        <f t="shared" si="52"/>
        <v>0</v>
      </c>
      <c r="L83" s="89">
        <f t="shared" si="53"/>
        <v>0</v>
      </c>
      <c r="M83" s="215" t="s">
        <v>75</v>
      </c>
      <c r="N83" s="164">
        <f t="shared" si="54"/>
        <v>0</v>
      </c>
      <c r="O83" s="89">
        <f t="shared" si="55"/>
        <v>0</v>
      </c>
      <c r="P83" s="215" t="s">
        <v>75</v>
      </c>
      <c r="Q83" s="164">
        <f t="shared" si="56"/>
        <v>0</v>
      </c>
      <c r="R83" s="89">
        <f t="shared" si="57"/>
        <v>0</v>
      </c>
      <c r="S83" s="215" t="s">
        <v>75</v>
      </c>
      <c r="T83" s="164">
        <f t="shared" si="58"/>
        <v>0</v>
      </c>
      <c r="U83" s="89">
        <f t="shared" si="59"/>
        <v>0</v>
      </c>
      <c r="V83" s="215" t="s">
        <v>75</v>
      </c>
      <c r="W83" s="164">
        <f t="shared" si="60"/>
        <v>0</v>
      </c>
      <c r="X83" s="89">
        <f t="shared" si="61"/>
        <v>0</v>
      </c>
      <c r="Y83" s="215" t="s">
        <v>75</v>
      </c>
      <c r="Z83" s="164">
        <f t="shared" si="62"/>
        <v>0</v>
      </c>
      <c r="AA83" s="89">
        <f t="shared" si="63"/>
        <v>0</v>
      </c>
      <c r="AB83" s="215" t="s">
        <v>75</v>
      </c>
      <c r="AC83" s="164">
        <f t="shared" si="64"/>
        <v>0</v>
      </c>
      <c r="AD83" s="89">
        <f t="shared" si="65"/>
        <v>0</v>
      </c>
      <c r="AE83" s="167"/>
      <c r="AF83" s="167"/>
      <c r="AG83" s="167"/>
      <c r="AH83" s="167"/>
      <c r="AI83" s="167"/>
    </row>
    <row r="84" spans="1:35" ht="20.100000000000001" hidden="1" customHeight="1">
      <c r="B84" s="52"/>
      <c r="C84" s="52"/>
      <c r="F84" s="67" t="s">
        <v>76</v>
      </c>
      <c r="G84" s="164">
        <f t="shared" si="50"/>
        <v>0</v>
      </c>
      <c r="H84" s="89">
        <f t="shared" si="51"/>
        <v>0</v>
      </c>
      <c r="I84" s="461"/>
      <c r="J84" s="215" t="s">
        <v>76</v>
      </c>
      <c r="K84" s="164">
        <f t="shared" si="52"/>
        <v>0</v>
      </c>
      <c r="L84" s="89">
        <f t="shared" si="53"/>
        <v>0</v>
      </c>
      <c r="M84" s="215" t="s">
        <v>76</v>
      </c>
      <c r="N84" s="164">
        <f t="shared" si="54"/>
        <v>0</v>
      </c>
      <c r="O84" s="89">
        <f t="shared" si="55"/>
        <v>0</v>
      </c>
      <c r="P84" s="215" t="s">
        <v>76</v>
      </c>
      <c r="Q84" s="164">
        <f t="shared" si="56"/>
        <v>0</v>
      </c>
      <c r="R84" s="89">
        <f t="shared" si="57"/>
        <v>0</v>
      </c>
      <c r="S84" s="215" t="s">
        <v>76</v>
      </c>
      <c r="T84" s="164">
        <f t="shared" si="58"/>
        <v>0</v>
      </c>
      <c r="U84" s="89">
        <f t="shared" si="59"/>
        <v>0</v>
      </c>
      <c r="V84" s="215" t="s">
        <v>76</v>
      </c>
      <c r="W84" s="164">
        <f t="shared" si="60"/>
        <v>0</v>
      </c>
      <c r="X84" s="89">
        <f t="shared" si="61"/>
        <v>0</v>
      </c>
      <c r="Y84" s="215" t="s">
        <v>76</v>
      </c>
      <c r="Z84" s="164">
        <f t="shared" si="62"/>
        <v>0</v>
      </c>
      <c r="AA84" s="89">
        <f t="shared" si="63"/>
        <v>0</v>
      </c>
      <c r="AB84" s="215" t="s">
        <v>76</v>
      </c>
      <c r="AC84" s="164">
        <f t="shared" si="64"/>
        <v>0</v>
      </c>
      <c r="AD84" s="89">
        <f t="shared" si="65"/>
        <v>0</v>
      </c>
      <c r="AE84" s="167"/>
      <c r="AF84" s="167"/>
      <c r="AG84" s="167"/>
      <c r="AH84" s="167"/>
      <c r="AI84" s="167"/>
    </row>
    <row r="85" spans="1:35" ht="20.100000000000001" hidden="1" customHeight="1">
      <c r="B85" s="52"/>
      <c r="C85" s="52"/>
      <c r="F85" s="67" t="s">
        <v>173</v>
      </c>
      <c r="G85" s="168">
        <f>SUM(G70:G84)</f>
        <v>0</v>
      </c>
      <c r="H85" s="164">
        <f>SUM(H70:H84)</f>
        <v>0</v>
      </c>
      <c r="I85" s="461"/>
      <c r="J85" s="67" t="s">
        <v>173</v>
      </c>
      <c r="K85" s="168">
        <f>SUM(K70:K84)</f>
        <v>0</v>
      </c>
      <c r="L85" s="164">
        <f>SUM(L70:L84)</f>
        <v>0</v>
      </c>
      <c r="M85" s="67" t="s">
        <v>173</v>
      </c>
      <c r="N85" s="168">
        <f>SUM(N70:N84)</f>
        <v>0</v>
      </c>
      <c r="O85" s="164">
        <f>SUM(O70:O84)</f>
        <v>0</v>
      </c>
      <c r="P85" s="67" t="s">
        <v>173</v>
      </c>
      <c r="Q85" s="168">
        <f>SUM(Q70:Q84)</f>
        <v>0</v>
      </c>
      <c r="R85" s="164">
        <f>SUM(R70:R84)</f>
        <v>0</v>
      </c>
      <c r="S85" s="67" t="s">
        <v>173</v>
      </c>
      <c r="T85" s="168">
        <f>SUM(T70:T84)</f>
        <v>0</v>
      </c>
      <c r="U85" s="164">
        <f>SUM(U70:U84)</f>
        <v>0</v>
      </c>
      <c r="V85" s="67" t="s">
        <v>173</v>
      </c>
      <c r="W85" s="168">
        <f>SUM(W70:W84)</f>
        <v>0</v>
      </c>
      <c r="X85" s="164">
        <f>SUM(X70:X84)</f>
        <v>0</v>
      </c>
      <c r="Y85" s="67" t="s">
        <v>173</v>
      </c>
      <c r="Z85" s="168">
        <f>SUM(Z70:Z84)</f>
        <v>0</v>
      </c>
      <c r="AA85" s="164">
        <f>SUM(AA70:AA84)</f>
        <v>0</v>
      </c>
      <c r="AB85" s="67" t="s">
        <v>173</v>
      </c>
      <c r="AC85" s="168">
        <f>SUM(AC70:AC84)</f>
        <v>0</v>
      </c>
      <c r="AD85" s="164">
        <f>SUM(AD70:AD84)</f>
        <v>0</v>
      </c>
      <c r="AE85" s="167"/>
      <c r="AF85" s="167"/>
      <c r="AG85" s="167"/>
      <c r="AH85" s="167"/>
    </row>
    <row r="86" spans="1:35" ht="20.100000000000001" customHeight="1" thickBot="1"/>
    <row r="87" spans="1:35" ht="30" customHeight="1" thickBot="1">
      <c r="A87" s="169"/>
      <c r="B87" s="15" t="s">
        <v>178</v>
      </c>
      <c r="C87" s="169"/>
      <c r="D87" s="7"/>
      <c r="E87" s="4"/>
      <c r="F87" s="419" t="s">
        <v>164</v>
      </c>
      <c r="G87" s="420" t="s">
        <v>179</v>
      </c>
      <c r="J87" s="310"/>
      <c r="K87" s="103" t="s">
        <v>164</v>
      </c>
      <c r="L87" s="232" t="s">
        <v>179</v>
      </c>
      <c r="M87" s="310"/>
      <c r="N87" s="103" t="s">
        <v>164</v>
      </c>
      <c r="O87" s="232" t="s">
        <v>179</v>
      </c>
      <c r="P87" s="310"/>
      <c r="Q87" s="103" t="s">
        <v>164</v>
      </c>
      <c r="R87" s="232" t="s">
        <v>179</v>
      </c>
      <c r="S87" s="310"/>
      <c r="T87" s="103" t="s">
        <v>164</v>
      </c>
      <c r="U87" s="232" t="s">
        <v>179</v>
      </c>
      <c r="V87" s="310"/>
      <c r="W87" s="103" t="s">
        <v>164</v>
      </c>
      <c r="X87" s="232" t="s">
        <v>179</v>
      </c>
      <c r="Y87" s="310"/>
      <c r="Z87" s="103" t="s">
        <v>164</v>
      </c>
      <c r="AA87" s="232" t="s">
        <v>179</v>
      </c>
      <c r="AB87" s="310"/>
      <c r="AC87" s="103" t="s">
        <v>164</v>
      </c>
      <c r="AD87" s="232" t="s">
        <v>179</v>
      </c>
    </row>
    <row r="88" spans="1:35" ht="30" customHeight="1">
      <c r="A88" s="169"/>
      <c r="B88" s="169"/>
      <c r="C88" s="169"/>
      <c r="D88" s="603" t="s">
        <v>180</v>
      </c>
      <c r="E88" s="604"/>
      <c r="F88" s="104">
        <f>SUM(F28+F66)</f>
        <v>0</v>
      </c>
      <c r="G88" s="105">
        <f>SUM(G28+G66)</f>
        <v>0</v>
      </c>
      <c r="J88" s="311"/>
      <c r="K88" s="312">
        <f>SUM(K28+K66)</f>
        <v>0</v>
      </c>
      <c r="L88" s="105">
        <f>SUM(L28+L66)</f>
        <v>0</v>
      </c>
      <c r="M88" s="311"/>
      <c r="N88" s="312">
        <f>SUM(N28+N66)</f>
        <v>0</v>
      </c>
      <c r="O88" s="105">
        <f>SUM(O28+O66)</f>
        <v>0</v>
      </c>
      <c r="P88" s="311"/>
      <c r="Q88" s="312">
        <f>SUM(Q28+Q66)</f>
        <v>0</v>
      </c>
      <c r="R88" s="105">
        <f>SUM(R28+R66)</f>
        <v>0</v>
      </c>
      <c r="S88" s="311"/>
      <c r="T88" s="312">
        <f>SUM(T28+T66)</f>
        <v>0</v>
      </c>
      <c r="U88" s="105">
        <f>SUM(U28+U66)</f>
        <v>0</v>
      </c>
      <c r="V88" s="311"/>
      <c r="W88" s="312">
        <f>SUM(W28+W66)</f>
        <v>0</v>
      </c>
      <c r="X88" s="105">
        <f>SUM(X28+X66)</f>
        <v>0</v>
      </c>
      <c r="Y88" s="311"/>
      <c r="Z88" s="312">
        <f>SUM(Z28+Z66)</f>
        <v>0</v>
      </c>
      <c r="AA88" s="105">
        <f>SUM(AA28+AA66)</f>
        <v>0</v>
      </c>
      <c r="AB88" s="311"/>
      <c r="AC88" s="312">
        <f>SUM(AC28+AC66)</f>
        <v>0</v>
      </c>
      <c r="AD88" s="105">
        <f>SUM(AD28+AD66)</f>
        <v>0</v>
      </c>
    </row>
    <row r="89" spans="1:35" ht="30" customHeight="1" thickBot="1">
      <c r="A89" s="169"/>
      <c r="B89" s="169"/>
      <c r="C89" s="169"/>
      <c r="D89" s="421"/>
      <c r="E89" s="422" t="s">
        <v>181</v>
      </c>
      <c r="F89" s="106"/>
      <c r="G89" s="107">
        <f>ROUNDDOWN(G88,-3)</f>
        <v>0</v>
      </c>
      <c r="J89" s="311"/>
      <c r="K89" s="313"/>
      <c r="L89" s="107">
        <f>ROUNDDOWN(L88,-3)</f>
        <v>0</v>
      </c>
      <c r="M89" s="311"/>
      <c r="N89" s="313"/>
      <c r="O89" s="107">
        <f>ROUNDDOWN(O88,-3)</f>
        <v>0</v>
      </c>
      <c r="P89" s="311"/>
      <c r="Q89" s="313"/>
      <c r="R89" s="107">
        <f>ROUNDDOWN(R88,-3)</f>
        <v>0</v>
      </c>
      <c r="S89" s="311"/>
      <c r="T89" s="313"/>
      <c r="U89" s="107">
        <f>ROUNDDOWN(U88,-3)</f>
        <v>0</v>
      </c>
      <c r="V89" s="311"/>
      <c r="W89" s="313"/>
      <c r="X89" s="107">
        <f>ROUNDDOWN(X88,-3)</f>
        <v>0</v>
      </c>
      <c r="Y89" s="311"/>
      <c r="Z89" s="313"/>
      <c r="AA89" s="107">
        <f>ROUNDDOWN(AA88,-3)</f>
        <v>0</v>
      </c>
      <c r="AB89" s="311"/>
      <c r="AC89" s="313"/>
      <c r="AD89" s="107">
        <f>ROUNDDOWN(AD88,-3)</f>
        <v>0</v>
      </c>
    </row>
    <row r="90" spans="1:35">
      <c r="C90" s="53"/>
    </row>
    <row r="91" spans="1:35">
      <c r="C91" s="53"/>
    </row>
    <row r="92" spans="1:35">
      <c r="C92" s="53"/>
    </row>
    <row r="93" spans="1:35">
      <c r="B93" s="139"/>
      <c r="D93" s="15"/>
    </row>
    <row r="94" spans="1:35">
      <c r="B94" s="139"/>
      <c r="D94" s="15"/>
    </row>
    <row r="95" spans="1:35">
      <c r="B95" s="139"/>
      <c r="D95" s="15"/>
    </row>
  </sheetData>
  <mergeCells count="42">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 ref="Q68:R68"/>
    <mergeCell ref="T68:U68"/>
    <mergeCell ref="W68:X68"/>
    <mergeCell ref="AB11:AD11"/>
    <mergeCell ref="F30:G30"/>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E8:F8"/>
    <mergeCell ref="E6:F6"/>
    <mergeCell ref="K31:L31"/>
    <mergeCell ref="J11:L11"/>
    <mergeCell ref="A2:I2"/>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D89"/>
  <sheetViews>
    <sheetView showGridLines="0" view="pageBreakPreview" topLeftCell="A14" zoomScale="95" zoomScaleNormal="100" zoomScaleSheetLayoutView="95" workbookViewId="0">
      <selection activeCell="K25" sqref="K25"/>
    </sheetView>
  </sheetViews>
  <sheetFormatPr defaultColWidth="9" defaultRowHeight="14.25"/>
  <cols>
    <col min="1" max="1" width="0.75" style="15" customWidth="1"/>
    <col min="2" max="2" width="5.625" style="139" customWidth="1"/>
    <col min="3" max="3" width="26.625" style="15" customWidth="1"/>
    <col min="4" max="4" width="14.625" style="15" customWidth="1"/>
    <col min="5" max="5" width="5.625" style="15" customWidth="1"/>
    <col min="6" max="6" width="14.625" style="15" customWidth="1"/>
    <col min="7" max="7" width="5.625" style="15" customWidth="1"/>
    <col min="8" max="8" width="14.625" style="15" customWidth="1"/>
    <col min="9" max="9" width="13.375" style="15" hidden="1" customWidth="1"/>
    <col min="10" max="10" width="23.75" style="15" hidden="1" customWidth="1"/>
    <col min="11" max="29" width="13.375" style="15" hidden="1" customWidth="1"/>
    <col min="30" max="30" width="19.625" style="15" customWidth="1"/>
    <col min="31" max="16384" width="9" style="15"/>
  </cols>
  <sheetData>
    <row r="2" spans="1:30" ht="24.75" customHeight="1">
      <c r="A2" s="40"/>
      <c r="J2" s="15" t="s">
        <v>150</v>
      </c>
    </row>
    <row r="3" spans="1:30">
      <c r="A3" s="139"/>
      <c r="J3" s="15" t="s">
        <v>151</v>
      </c>
    </row>
    <row r="4" spans="1:30">
      <c r="B4" s="236" t="s">
        <v>152</v>
      </c>
      <c r="C4" s="236"/>
      <c r="D4" s="236"/>
      <c r="E4" s="237"/>
      <c r="F4" s="237"/>
      <c r="J4" s="15" t="s">
        <v>153</v>
      </c>
    </row>
    <row r="6" spans="1:30" ht="20.100000000000001" customHeight="1" thickBot="1">
      <c r="B6" s="15" t="s">
        <v>182</v>
      </c>
      <c r="D6" s="219">
        <f>F30</f>
        <v>0</v>
      </c>
      <c r="E6" s="15" t="s">
        <v>115</v>
      </c>
    </row>
    <row r="7" spans="1:30" ht="20.100000000000001" customHeight="1" thickTop="1">
      <c r="D7" s="234"/>
      <c r="E7" s="139"/>
    </row>
    <row r="8" spans="1:30" ht="20.100000000000001" customHeight="1" thickBot="1">
      <c r="B8" s="15" t="s">
        <v>183</v>
      </c>
      <c r="D8" s="219">
        <f>H30</f>
        <v>0</v>
      </c>
      <c r="E8" s="15" t="s">
        <v>115</v>
      </c>
    </row>
    <row r="9" spans="1:30" ht="20.100000000000001" customHeight="1" thickTop="1">
      <c r="B9" s="15"/>
      <c r="D9" s="235"/>
    </row>
    <row r="10" spans="1:30" ht="21" customHeight="1">
      <c r="D10" s="384"/>
      <c r="E10" s="610"/>
      <c r="F10" s="610"/>
      <c r="G10" s="610"/>
      <c r="H10" s="610"/>
      <c r="I10" s="297" t="s">
        <v>157</v>
      </c>
      <c r="J10" s="298"/>
      <c r="K10" s="298"/>
      <c r="L10" s="236"/>
      <c r="M10" s="236"/>
      <c r="N10" s="236"/>
      <c r="O10" s="236"/>
      <c r="P10" s="236"/>
      <c r="Q10" s="236"/>
      <c r="R10" s="236"/>
      <c r="S10" s="236"/>
      <c r="T10" s="236"/>
      <c r="U10" s="236"/>
      <c r="V10" s="236"/>
      <c r="W10" s="236"/>
      <c r="X10" s="236"/>
      <c r="Y10" s="236"/>
      <c r="Z10" s="236"/>
      <c r="AA10" s="236"/>
      <c r="AB10" s="236"/>
      <c r="AC10" s="236"/>
    </row>
    <row r="11" spans="1:30" ht="21.95" customHeight="1">
      <c r="D11" s="47" t="s">
        <v>184</v>
      </c>
      <c r="E11" s="612" t="s">
        <v>128</v>
      </c>
      <c r="F11" s="613"/>
      <c r="G11" s="613" t="s">
        <v>130</v>
      </c>
      <c r="H11" s="613"/>
      <c r="I11" s="608">
        <v>1</v>
      </c>
      <c r="J11" s="606"/>
      <c r="K11" s="607"/>
      <c r="L11" s="605">
        <v>2</v>
      </c>
      <c r="M11" s="606"/>
      <c r="N11" s="607"/>
      <c r="O11" s="605">
        <v>3</v>
      </c>
      <c r="P11" s="606"/>
      <c r="Q11" s="607"/>
      <c r="R11" s="605">
        <v>4</v>
      </c>
      <c r="S11" s="606"/>
      <c r="T11" s="607"/>
      <c r="U11" s="605">
        <v>5</v>
      </c>
      <c r="V11" s="606"/>
      <c r="W11" s="607"/>
      <c r="X11" s="605">
        <v>6</v>
      </c>
      <c r="Y11" s="606"/>
      <c r="Z11" s="607"/>
      <c r="AA11" s="605">
        <v>7</v>
      </c>
      <c r="AB11" s="606"/>
      <c r="AC11" s="611"/>
      <c r="AD11" s="48" t="s">
        <v>185</v>
      </c>
    </row>
    <row r="12" spans="1:30" ht="69.95" customHeight="1">
      <c r="B12" s="425" t="s">
        <v>166</v>
      </c>
      <c r="C12" s="47" t="s">
        <v>44</v>
      </c>
      <c r="D12" s="425" t="s">
        <v>186</v>
      </c>
      <c r="E12" s="47" t="s">
        <v>187</v>
      </c>
      <c r="F12" s="417" t="s">
        <v>188</v>
      </c>
      <c r="G12" s="47" t="s">
        <v>187</v>
      </c>
      <c r="H12" s="417" t="s">
        <v>189</v>
      </c>
      <c r="I12" s="288" t="str">
        <f>I11&amp;"回目直接人件費"</f>
        <v>1回目直接人件費</v>
      </c>
      <c r="J12" s="288" t="str">
        <f>I11&amp;"回目その他原価金額"</f>
        <v>1回目その他原価金額</v>
      </c>
      <c r="K12" s="290" t="str">
        <f>I11&amp;"一般管理費金額"</f>
        <v>1一般管理費金額</v>
      </c>
      <c r="L12" s="292" t="str">
        <f>L11&amp;"回目直接人件費"</f>
        <v>2回目直接人件費</v>
      </c>
      <c r="M12" s="288" t="str">
        <f>L11&amp;"回目その他原価金額"</f>
        <v>2回目その他原価金額</v>
      </c>
      <c r="N12" s="293" t="str">
        <f>L11&amp;"一般管理費金額"</f>
        <v>2一般管理費金額</v>
      </c>
      <c r="O12" s="292" t="str">
        <f>O11&amp;"回目直接人件費"</f>
        <v>3回目直接人件費</v>
      </c>
      <c r="P12" s="288" t="str">
        <f>O11&amp;"回目その他原価金額"</f>
        <v>3回目その他原価金額</v>
      </c>
      <c r="Q12" s="293" t="str">
        <f>O11&amp;"一般管理費金額"</f>
        <v>3一般管理費金額</v>
      </c>
      <c r="R12" s="292" t="str">
        <f>R11&amp;"回目直接人件費"</f>
        <v>4回目直接人件費</v>
      </c>
      <c r="S12" s="288" t="str">
        <f>R11&amp;"回目その他原価金額"</f>
        <v>4回目その他原価金額</v>
      </c>
      <c r="T12" s="293" t="str">
        <f>R11&amp;"一般管理費金額"</f>
        <v>4一般管理費金額</v>
      </c>
      <c r="U12" s="292" t="str">
        <f>U11&amp;"回目直接人件費"</f>
        <v>5回目直接人件費</v>
      </c>
      <c r="V12" s="288" t="str">
        <f>U11&amp;"回目その他原価金額"</f>
        <v>5回目その他原価金額</v>
      </c>
      <c r="W12" s="293" t="str">
        <f>U11&amp;"一般管理費金額"</f>
        <v>5一般管理費金額</v>
      </c>
      <c r="X12" s="292" t="str">
        <f>X11&amp;"回目直接人件費"</f>
        <v>6回目直接人件費</v>
      </c>
      <c r="Y12" s="288" t="str">
        <f>X11&amp;"回目その他原価金額"</f>
        <v>6回目その他原価金額</v>
      </c>
      <c r="Z12" s="293" t="str">
        <f>X11&amp;"一般管理費金額"</f>
        <v>6一般管理費金額</v>
      </c>
      <c r="AA12" s="292" t="str">
        <f>AA11&amp;"回目直接人件費"</f>
        <v>7回目直接人件費</v>
      </c>
      <c r="AB12" s="288" t="str">
        <f>AA11&amp;"回目その他原価金額"</f>
        <v>7回目その他原価金額</v>
      </c>
      <c r="AC12" s="290" t="str">
        <f>AA11&amp;"一般管理費金額"</f>
        <v>7一般管理費金額</v>
      </c>
      <c r="AD12" s="48"/>
    </row>
    <row r="13" spans="1:30" ht="27.95" customHeight="1">
      <c r="B13" s="370"/>
      <c r="C13" s="372" t="str">
        <f>IF($B13="","",VLOOKUP($B13,従事者明細!$D$3:$L$52,2,FALSE))</f>
        <v/>
      </c>
      <c r="D13" s="372" t="str">
        <f>IF($B13="","",VLOOKUP($B13,様式2_1人件費!$F$69:$H$85,3,FALSE))</f>
        <v/>
      </c>
      <c r="E13" s="204">
        <v>0</v>
      </c>
      <c r="F13" s="205" t="str">
        <f t="shared" ref="F13:F22" si="0">IF($B13="","",ROUND(D13*E13,0))</f>
        <v/>
      </c>
      <c r="G13" s="204">
        <v>0</v>
      </c>
      <c r="H13" s="205" t="str">
        <f>IF($B13="","",ROUND((D13+F13)*G13,0))</f>
        <v/>
      </c>
      <c r="I13" s="289" t="str">
        <f>IF($B13="","",VLOOKUP($B13,様式2_1人件費!$J$70:$L$85,3,FALSE))</f>
        <v/>
      </c>
      <c r="J13" s="289" t="str">
        <f>IF($B13="","",ROUND(I13*E13,0))</f>
        <v/>
      </c>
      <c r="K13" s="291" t="str">
        <f>IF($B13="","",ROUND((I13+J13)*G13,0))</f>
        <v/>
      </c>
      <c r="L13" s="294" t="str">
        <f>IF($B13="","",VLOOKUP($B13,様式2_1人件費!$M$70:$O$84,3,FALSE))</f>
        <v/>
      </c>
      <c r="M13" s="309" t="str">
        <f>IF($B13="","",ROUND(L13*E13,0))</f>
        <v/>
      </c>
      <c r="N13" s="273" t="str">
        <f>IF($B13="","",ROUND((L13+M13)*G13,0))</f>
        <v/>
      </c>
      <c r="O13" s="294" t="str">
        <f>IF($B13="","",VLOOKUP($B13,様式2_1人件費!$P$70:$R$84,3,FALSE))</f>
        <v/>
      </c>
      <c r="P13" s="289" t="str">
        <f>IF($B13="","",ROUND(O13*E13,0))</f>
        <v/>
      </c>
      <c r="Q13" s="295" t="str">
        <f>IF($B13="","",ROUND((O13+P13)*G13,0))</f>
        <v/>
      </c>
      <c r="R13" s="294" t="str">
        <f>IF($B13="","",VLOOKUP($B13,様式2_1人件費!$S$70:$U$84,3,FALSE))</f>
        <v/>
      </c>
      <c r="S13" s="289" t="str">
        <f>IF($B13="","",ROUND(R13*E13,0))</f>
        <v/>
      </c>
      <c r="T13" s="295" t="str">
        <f>IF($B13="","",ROUND((R13+S13)*G13,0))</f>
        <v/>
      </c>
      <c r="U13" s="294" t="str">
        <f>IF($B13="","",VLOOKUP($B13,様式2_1人件費!$V$70:$X$84,3,FALSE))</f>
        <v/>
      </c>
      <c r="V13" s="289" t="str">
        <f>IF($B13="","",ROUND(U13*E13,0))</f>
        <v/>
      </c>
      <c r="W13" s="295" t="str">
        <f>IF($B13="","",ROUND((U13+V13)*G13,0))</f>
        <v/>
      </c>
      <c r="X13" s="294" t="str">
        <f>IF($B13="","",VLOOKUP($B13,様式2_1人件費!$Y$70:$AA$84,3,FALSE))</f>
        <v/>
      </c>
      <c r="Y13" s="289" t="str">
        <f>IF($B13="","",ROUND(X13*E13,0))</f>
        <v/>
      </c>
      <c r="Z13" s="295" t="str">
        <f>IF($B13="","",ROUND((X13+Y13)*G13,0))</f>
        <v/>
      </c>
      <c r="AA13" s="294" t="str">
        <f>IF($B13="","",VLOOKUP($B13,様式2_1人件費!$AB$70:$AD$84,3,FALSE))</f>
        <v/>
      </c>
      <c r="AB13" s="289" t="str">
        <f>IF($B13="","",ROUND(AA13*E13,0))</f>
        <v/>
      </c>
      <c r="AC13" s="291" t="str">
        <f>IF($B13="","",ROUND((AA13+AB13)*G13,0))</f>
        <v/>
      </c>
      <c r="AD13" s="488" t="str">
        <f>IFERROR(D13+F13+H13,"")</f>
        <v/>
      </c>
    </row>
    <row r="14" spans="1:30" ht="27.95" customHeight="1">
      <c r="B14" s="370"/>
      <c r="C14" s="372" t="str">
        <f>IF($B14="","",VLOOKUP($B14,従事者明細!$D$3:$L$52,2,FALSE))</f>
        <v/>
      </c>
      <c r="D14" s="372" t="str">
        <f>IF($B14="","",VLOOKUP($B14,様式2_1人件費!$F$69:$H$85,3,FALSE))</f>
        <v/>
      </c>
      <c r="E14" s="204">
        <v>0</v>
      </c>
      <c r="F14" s="205" t="str">
        <f t="shared" si="0"/>
        <v/>
      </c>
      <c r="G14" s="204">
        <v>0</v>
      </c>
      <c r="H14" s="205" t="str">
        <f t="shared" ref="H14:H22" si="1">IF($B14="","",ROUND((D14+F14)*G14,0))</f>
        <v/>
      </c>
      <c r="I14" s="289" t="str">
        <f>IF($B14="","",VLOOKUP($B14,様式2_1人件費!$J$70:$L$85,3,FALSE))</f>
        <v/>
      </c>
      <c r="J14" s="289" t="str">
        <f t="shared" ref="J14:J19" si="2">IF($B14="","",ROUND(I14*E14,0))</f>
        <v/>
      </c>
      <c r="K14" s="291" t="str">
        <f t="shared" ref="K14:K19" si="3">IF($B14="","",ROUND((I14+J14)*G14,0))</f>
        <v/>
      </c>
      <c r="L14" s="294" t="str">
        <f>IF($B14="","",VLOOKUP($B14,様式2_1人件費!$M$70:$O$84,3,FALSE))</f>
        <v/>
      </c>
      <c r="M14" s="289" t="str">
        <f t="shared" ref="M14:M19" si="4">IF($B14="","",ROUND(L14*E14,0))</f>
        <v/>
      </c>
      <c r="N14" s="295" t="str">
        <f t="shared" ref="N14:N19" si="5">IF($B14="","",ROUND((L14+M14)*G14,0))</f>
        <v/>
      </c>
      <c r="O14" s="294" t="str">
        <f>IF($B14="","",VLOOKUP($B14,様式2_1人件費!$P$70:$R$84,3,FALSE))</f>
        <v/>
      </c>
      <c r="P14" s="289" t="str">
        <f t="shared" ref="P14:P19" si="6">IF($B14="","",ROUND(O14*E14,0))</f>
        <v/>
      </c>
      <c r="Q14" s="295" t="str">
        <f t="shared" ref="Q14:Q19" si="7">IF($B14="","",ROUND((O14+P14)*G14,0))</f>
        <v/>
      </c>
      <c r="R14" s="294" t="str">
        <f>IF($B14="","",VLOOKUP($B14,様式2_1人件費!$S$70:$U$84,3,FALSE))</f>
        <v/>
      </c>
      <c r="S14" s="289" t="str">
        <f t="shared" ref="S14:S19" si="8">IF($B14="","",ROUND(R14*E14,0))</f>
        <v/>
      </c>
      <c r="T14" s="295" t="str">
        <f t="shared" ref="T14:T19" si="9">IF($B14="","",ROUND((R14+S14)*G14,0))</f>
        <v/>
      </c>
      <c r="U14" s="294" t="str">
        <f>IF($B14="","",VLOOKUP($B14,様式2_1人件費!$V$70:$X$84,3,FALSE))</f>
        <v/>
      </c>
      <c r="V14" s="289" t="str">
        <f t="shared" ref="V14:V19" si="10">IF($B14="","",ROUND(U14*E14,0))</f>
        <v/>
      </c>
      <c r="W14" s="295" t="str">
        <f t="shared" ref="W14:W19" si="11">IF($B14="","",ROUND((U14+V14)*G14,0))</f>
        <v/>
      </c>
      <c r="X14" s="294" t="str">
        <f>IF($B14="","",VLOOKUP($B14,様式2_1人件費!$Y$70:$AA$84,3,FALSE))</f>
        <v/>
      </c>
      <c r="Y14" s="289" t="str">
        <f t="shared" ref="Y14:Y19" si="12">IF($B14="","",ROUND(X14*E14,0))</f>
        <v/>
      </c>
      <c r="Z14" s="295" t="str">
        <f t="shared" ref="Z14:Z19" si="13">IF($B14="","",ROUND((X14+Y14)*G14,0))</f>
        <v/>
      </c>
      <c r="AA14" s="294" t="str">
        <f>IF($B14="","",VLOOKUP($B14,様式2_1人件費!$AB$70:$AD$84,3,FALSE))</f>
        <v/>
      </c>
      <c r="AB14" s="289" t="str">
        <f t="shared" ref="AB14:AB19" si="14">IF($B14="","",ROUND(AA14*E14,0))</f>
        <v/>
      </c>
      <c r="AC14" s="291" t="str">
        <f t="shared" ref="AC14:AC19" si="15">IF($B14="","",ROUND((AA14+AB14)*G14,0))</f>
        <v/>
      </c>
      <c r="AD14" s="488" t="str">
        <f t="shared" ref="AD14:AD28" si="16">IFERROR(D14+F14+H14,"")</f>
        <v/>
      </c>
    </row>
    <row r="15" spans="1:30" ht="27.95" customHeight="1">
      <c r="B15" s="370"/>
      <c r="C15" s="372" t="str">
        <f>IF($B15="","",VLOOKUP($B15,従事者明細!$D$3:$L$52,2,FALSE))</f>
        <v/>
      </c>
      <c r="D15" s="372" t="str">
        <f>IF($B15="","",VLOOKUP($B15,様式2_1人件費!$F$69:$H$85,3,FALSE))</f>
        <v/>
      </c>
      <c r="E15" s="204">
        <v>0.8</v>
      </c>
      <c r="F15" s="205" t="str">
        <f t="shared" si="0"/>
        <v/>
      </c>
      <c r="G15" s="204">
        <v>0.3</v>
      </c>
      <c r="H15" s="205" t="str">
        <f t="shared" si="1"/>
        <v/>
      </c>
      <c r="I15" s="289" t="str">
        <f>IF($B15="","",VLOOKUP($B15,様式2_1人件費!$J$70:$L$85,3,FALSE))</f>
        <v/>
      </c>
      <c r="J15" s="289" t="str">
        <f t="shared" si="2"/>
        <v/>
      </c>
      <c r="K15" s="291" t="str">
        <f t="shared" si="3"/>
        <v/>
      </c>
      <c r="L15" s="294" t="str">
        <f>IF($B15="","",VLOOKUP($B15,様式2_1人件費!$M$70:$O$84,3,FALSE))</f>
        <v/>
      </c>
      <c r="M15" s="289" t="str">
        <f t="shared" si="4"/>
        <v/>
      </c>
      <c r="N15" s="295" t="str">
        <f t="shared" si="5"/>
        <v/>
      </c>
      <c r="O15" s="294" t="str">
        <f>IF($B15="","",VLOOKUP($B15,様式2_1人件費!$P$70:$R$84,3,FALSE))</f>
        <v/>
      </c>
      <c r="P15" s="289" t="str">
        <f t="shared" si="6"/>
        <v/>
      </c>
      <c r="Q15" s="295" t="str">
        <f t="shared" si="7"/>
        <v/>
      </c>
      <c r="R15" s="294" t="str">
        <f>IF($B15="","",VLOOKUP($B15,様式2_1人件費!$S$70:$U$84,3,FALSE))</f>
        <v/>
      </c>
      <c r="S15" s="289" t="str">
        <f t="shared" si="8"/>
        <v/>
      </c>
      <c r="T15" s="295" t="str">
        <f t="shared" si="9"/>
        <v/>
      </c>
      <c r="U15" s="294" t="str">
        <f>IF($B15="","",VLOOKUP($B15,様式2_1人件費!$V$70:$X$84,3,FALSE))</f>
        <v/>
      </c>
      <c r="V15" s="289" t="str">
        <f t="shared" si="10"/>
        <v/>
      </c>
      <c r="W15" s="295" t="str">
        <f t="shared" si="11"/>
        <v/>
      </c>
      <c r="X15" s="294" t="str">
        <f>IF($B15="","",VLOOKUP($B15,様式2_1人件費!$Y$70:$AA$84,3,FALSE))</f>
        <v/>
      </c>
      <c r="Y15" s="289" t="str">
        <f t="shared" si="12"/>
        <v/>
      </c>
      <c r="Z15" s="295" t="str">
        <f t="shared" si="13"/>
        <v/>
      </c>
      <c r="AA15" s="294" t="str">
        <f>IF($B15="","",VLOOKUP($B15,様式2_1人件費!$AB$70:$AD$84,3,FALSE))</f>
        <v/>
      </c>
      <c r="AB15" s="289" t="str">
        <f t="shared" si="14"/>
        <v/>
      </c>
      <c r="AC15" s="291" t="str">
        <f t="shared" si="15"/>
        <v/>
      </c>
      <c r="AD15" s="488" t="str">
        <f t="shared" si="16"/>
        <v/>
      </c>
    </row>
    <row r="16" spans="1:30" ht="27.95" customHeight="1">
      <c r="B16" s="370"/>
      <c r="C16" s="372" t="str">
        <f>IF($B16="","",VLOOKUP($B16,従事者明細!$D$3:$L$52,2,FALSE))</f>
        <v/>
      </c>
      <c r="D16" s="372" t="str">
        <f>IF($B16="","",VLOOKUP($B16,様式2_1人件費!$F$69:$H$85,3,FALSE))</f>
        <v/>
      </c>
      <c r="E16" s="204">
        <v>0.5</v>
      </c>
      <c r="F16" s="205" t="str">
        <f t="shared" si="0"/>
        <v/>
      </c>
      <c r="G16" s="371">
        <v>0.2</v>
      </c>
      <c r="H16" s="205" t="str">
        <f t="shared" si="1"/>
        <v/>
      </c>
      <c r="I16" s="289" t="str">
        <f>IF($B16="","",VLOOKUP($B16,様式2_1人件費!$J$70:$L$85,3,FALSE))</f>
        <v/>
      </c>
      <c r="J16" s="289" t="str">
        <f t="shared" si="2"/>
        <v/>
      </c>
      <c r="K16" s="291" t="str">
        <f t="shared" si="3"/>
        <v/>
      </c>
      <c r="L16" s="294" t="str">
        <f>IF($B16="","",VLOOKUP($B16,様式2_1人件費!$M$70:$O$84,3,FALSE))</f>
        <v/>
      </c>
      <c r="M16" s="289" t="str">
        <f t="shared" si="4"/>
        <v/>
      </c>
      <c r="N16" s="295" t="str">
        <f t="shared" si="5"/>
        <v/>
      </c>
      <c r="O16" s="294" t="str">
        <f>IF($B16="","",VLOOKUP($B16,様式2_1人件費!$P$70:$R$84,3,FALSE))</f>
        <v/>
      </c>
      <c r="P16" s="289" t="str">
        <f t="shared" si="6"/>
        <v/>
      </c>
      <c r="Q16" s="295" t="str">
        <f t="shared" si="7"/>
        <v/>
      </c>
      <c r="R16" s="294" t="str">
        <f>IF($B16="","",VLOOKUP($B16,様式2_1人件費!$S$70:$U$84,3,FALSE))</f>
        <v/>
      </c>
      <c r="S16" s="289" t="str">
        <f t="shared" si="8"/>
        <v/>
      </c>
      <c r="T16" s="295" t="str">
        <f t="shared" si="9"/>
        <v/>
      </c>
      <c r="U16" s="294" t="str">
        <f>IF($B16="","",VLOOKUP($B16,様式2_1人件費!$V$70:$X$84,3,FALSE))</f>
        <v/>
      </c>
      <c r="V16" s="289" t="str">
        <f t="shared" si="10"/>
        <v/>
      </c>
      <c r="W16" s="295" t="str">
        <f t="shared" si="11"/>
        <v/>
      </c>
      <c r="X16" s="294" t="str">
        <f>IF($B16="","",VLOOKUP($B16,様式2_1人件費!$Y$70:$AA$84,3,FALSE))</f>
        <v/>
      </c>
      <c r="Y16" s="289" t="str">
        <f t="shared" si="12"/>
        <v/>
      </c>
      <c r="Z16" s="295" t="str">
        <f t="shared" si="13"/>
        <v/>
      </c>
      <c r="AA16" s="294" t="str">
        <f>IF($B16="","",VLOOKUP($B16,様式2_1人件費!$AB$70:$AD$84,3,FALSE))</f>
        <v/>
      </c>
      <c r="AB16" s="289" t="str">
        <f t="shared" si="14"/>
        <v/>
      </c>
      <c r="AC16" s="291" t="str">
        <f t="shared" si="15"/>
        <v/>
      </c>
      <c r="AD16" s="488" t="str">
        <f t="shared" si="16"/>
        <v/>
      </c>
    </row>
    <row r="17" spans="1:30" ht="27.95" customHeight="1">
      <c r="B17" s="370"/>
      <c r="C17" s="372" t="str">
        <f>IF($B17="","",VLOOKUP($B17,従事者明細!$D$3:$L$52,2,FALSE))</f>
        <v/>
      </c>
      <c r="D17" s="372" t="str">
        <f>IF($B17="","",VLOOKUP($B17,様式2_1人件費!$F$69:$H$85,3,FALSE))</f>
        <v/>
      </c>
      <c r="E17" s="204">
        <v>0.65</v>
      </c>
      <c r="F17" s="205" t="str">
        <f t="shared" si="0"/>
        <v/>
      </c>
      <c r="G17" s="371">
        <v>0</v>
      </c>
      <c r="H17" s="205" t="str">
        <f t="shared" si="1"/>
        <v/>
      </c>
      <c r="I17" s="289" t="str">
        <f>IF($B17="","",VLOOKUP($B17,様式2_1人件費!$J$70:$L$85,3,FALSE))</f>
        <v/>
      </c>
      <c r="J17" s="289" t="str">
        <f t="shared" si="2"/>
        <v/>
      </c>
      <c r="K17" s="291" t="str">
        <f t="shared" si="3"/>
        <v/>
      </c>
      <c r="L17" s="294" t="str">
        <f>IF($B17="","",VLOOKUP($B17,様式2_1人件費!$M$70:$O$84,3,FALSE))</f>
        <v/>
      </c>
      <c r="M17" s="289" t="str">
        <f t="shared" si="4"/>
        <v/>
      </c>
      <c r="N17" s="295" t="str">
        <f t="shared" si="5"/>
        <v/>
      </c>
      <c r="O17" s="294" t="str">
        <f>IF($B17="","",VLOOKUP($B17,様式2_1人件費!$P$70:$R$84,3,FALSE))</f>
        <v/>
      </c>
      <c r="P17" s="289" t="str">
        <f t="shared" si="6"/>
        <v/>
      </c>
      <c r="Q17" s="295" t="str">
        <f t="shared" si="7"/>
        <v/>
      </c>
      <c r="R17" s="294" t="str">
        <f>IF($B17="","",VLOOKUP($B17,様式2_1人件費!$S$70:$U$84,3,FALSE))</f>
        <v/>
      </c>
      <c r="S17" s="289" t="str">
        <f t="shared" si="8"/>
        <v/>
      </c>
      <c r="T17" s="295" t="str">
        <f t="shared" si="9"/>
        <v/>
      </c>
      <c r="U17" s="294" t="str">
        <f>IF($B17="","",VLOOKUP($B17,様式2_1人件費!$V$70:$X$84,3,FALSE))</f>
        <v/>
      </c>
      <c r="V17" s="289" t="str">
        <f t="shared" si="10"/>
        <v/>
      </c>
      <c r="W17" s="295" t="str">
        <f t="shared" si="11"/>
        <v/>
      </c>
      <c r="X17" s="294" t="str">
        <f>IF($B17="","",VLOOKUP($B17,様式2_1人件費!$Y$70:$AA$84,3,FALSE))</f>
        <v/>
      </c>
      <c r="Y17" s="289" t="str">
        <f t="shared" si="12"/>
        <v/>
      </c>
      <c r="Z17" s="295" t="str">
        <f t="shared" si="13"/>
        <v/>
      </c>
      <c r="AA17" s="294" t="str">
        <f>IF($B17="","",VLOOKUP($B17,様式2_1人件費!$AB$70:$AD$84,3,FALSE))</f>
        <v/>
      </c>
      <c r="AB17" s="289" t="str">
        <f t="shared" si="14"/>
        <v/>
      </c>
      <c r="AC17" s="291" t="str">
        <f t="shared" si="15"/>
        <v/>
      </c>
      <c r="AD17" s="488" t="str">
        <f t="shared" si="16"/>
        <v/>
      </c>
    </row>
    <row r="18" spans="1:30" ht="27.95" customHeight="1">
      <c r="B18" s="370"/>
      <c r="C18" s="372" t="str">
        <f>IF($B18="","",VLOOKUP($B18,従事者明細!$D$3:$L$52,2,FALSE))</f>
        <v/>
      </c>
      <c r="D18" s="372" t="str">
        <f>IF($B18="","",VLOOKUP($B18,様式2_1人件費!$F$69:$H$85,3,FALSE))</f>
        <v/>
      </c>
      <c r="E18" s="371"/>
      <c r="F18" s="205" t="str">
        <f t="shared" si="0"/>
        <v/>
      </c>
      <c r="G18" s="371"/>
      <c r="H18" s="205" t="str">
        <f t="shared" si="1"/>
        <v/>
      </c>
      <c r="I18" s="289" t="str">
        <f>IF($B18="","",VLOOKUP($B18,様式2_1人件費!$J$70:$L$85,3,FALSE))</f>
        <v/>
      </c>
      <c r="J18" s="289" t="str">
        <f t="shared" si="2"/>
        <v/>
      </c>
      <c r="K18" s="291" t="str">
        <f t="shared" si="3"/>
        <v/>
      </c>
      <c r="L18" s="294" t="str">
        <f>IF($B18="","",VLOOKUP($B18,様式2_1人件費!$M$70:$O$84,3,FALSE))</f>
        <v/>
      </c>
      <c r="M18" s="289" t="str">
        <f t="shared" si="4"/>
        <v/>
      </c>
      <c r="N18" s="295" t="str">
        <f t="shared" si="5"/>
        <v/>
      </c>
      <c r="O18" s="294" t="str">
        <f>IF($B18="","",VLOOKUP($B18,様式2_1人件費!$P$70:$R$84,3,FALSE))</f>
        <v/>
      </c>
      <c r="P18" s="289" t="str">
        <f t="shared" si="6"/>
        <v/>
      </c>
      <c r="Q18" s="295" t="str">
        <f t="shared" si="7"/>
        <v/>
      </c>
      <c r="R18" s="294" t="str">
        <f>IF($B18="","",VLOOKUP($B18,様式2_1人件費!$S$70:$U$84,3,FALSE))</f>
        <v/>
      </c>
      <c r="S18" s="289" t="str">
        <f t="shared" si="8"/>
        <v/>
      </c>
      <c r="T18" s="295" t="str">
        <f t="shared" si="9"/>
        <v/>
      </c>
      <c r="U18" s="294" t="str">
        <f>IF($B18="","",VLOOKUP($B18,様式2_1人件費!$V$70:$X$84,3,FALSE))</f>
        <v/>
      </c>
      <c r="V18" s="289" t="str">
        <f t="shared" si="10"/>
        <v/>
      </c>
      <c r="W18" s="295" t="str">
        <f t="shared" si="11"/>
        <v/>
      </c>
      <c r="X18" s="294" t="str">
        <f>IF($B18="","",VLOOKUP($B18,様式2_1人件費!$Y$70:$AA$84,3,FALSE))</f>
        <v/>
      </c>
      <c r="Y18" s="289" t="str">
        <f t="shared" si="12"/>
        <v/>
      </c>
      <c r="Z18" s="295" t="str">
        <f t="shared" si="13"/>
        <v/>
      </c>
      <c r="AA18" s="294" t="str">
        <f>IF($B18="","",VLOOKUP($B18,様式2_1人件費!$AB$70:$AD$84,3,FALSE))</f>
        <v/>
      </c>
      <c r="AB18" s="289" t="str">
        <f t="shared" si="14"/>
        <v/>
      </c>
      <c r="AC18" s="291" t="str">
        <f t="shared" si="15"/>
        <v/>
      </c>
      <c r="AD18" s="488" t="str">
        <f t="shared" si="16"/>
        <v/>
      </c>
    </row>
    <row r="19" spans="1:30" ht="27.95" customHeight="1">
      <c r="B19" s="370"/>
      <c r="C19" s="372" t="str">
        <f>IF($B19="","",VLOOKUP($B19,従事者明細!$D$3:$L$52,2,FALSE))</f>
        <v/>
      </c>
      <c r="D19" s="372" t="str">
        <f>IF($B19="","",VLOOKUP($B19,様式2_1人件費!$F$69:$H$85,3,FALSE))</f>
        <v/>
      </c>
      <c r="E19" s="371"/>
      <c r="F19" s="205" t="str">
        <f t="shared" si="0"/>
        <v/>
      </c>
      <c r="G19" s="371"/>
      <c r="H19" s="205" t="str">
        <f t="shared" si="1"/>
        <v/>
      </c>
      <c r="I19" s="289" t="str">
        <f>IF($B19="","",VLOOKUP($B19,様式2_1人件費!$J$70:$L$85,3,FALSE))</f>
        <v/>
      </c>
      <c r="J19" s="289" t="str">
        <f t="shared" si="2"/>
        <v/>
      </c>
      <c r="K19" s="295" t="str">
        <f t="shared" si="3"/>
        <v/>
      </c>
      <c r="L19" s="294" t="str">
        <f>IF($B19="","",VLOOKUP($B19,様式2_1人件費!$M$70:$O$84,3,FALSE))</f>
        <v/>
      </c>
      <c r="M19" s="289" t="str">
        <f t="shared" si="4"/>
        <v/>
      </c>
      <c r="N19" s="295" t="str">
        <f t="shared" si="5"/>
        <v/>
      </c>
      <c r="O19" s="294" t="str">
        <f>IF($B19="","",VLOOKUP($B19,様式2_1人件費!$P$70:$R$84,3,FALSE))</f>
        <v/>
      </c>
      <c r="P19" s="289" t="str">
        <f t="shared" si="6"/>
        <v/>
      </c>
      <c r="Q19" s="295" t="str">
        <f t="shared" si="7"/>
        <v/>
      </c>
      <c r="R19" s="294" t="str">
        <f>IF($B19="","",VLOOKUP($B19,様式2_1人件費!$S$70:$U$84,3,FALSE))</f>
        <v/>
      </c>
      <c r="S19" s="289" t="str">
        <f t="shared" si="8"/>
        <v/>
      </c>
      <c r="T19" s="295" t="str">
        <f t="shared" si="9"/>
        <v/>
      </c>
      <c r="U19" s="294" t="str">
        <f>IF($B19="","",VLOOKUP($B19,様式2_1人件費!$V$70:$X$84,3,FALSE))</f>
        <v/>
      </c>
      <c r="V19" s="289" t="str">
        <f t="shared" si="10"/>
        <v/>
      </c>
      <c r="W19" s="295" t="str">
        <f t="shared" si="11"/>
        <v/>
      </c>
      <c r="X19" s="294" t="str">
        <f>IF($B19="","",VLOOKUP($B19,様式2_1人件費!$Y$70:$AA$84,3,FALSE))</f>
        <v/>
      </c>
      <c r="Y19" s="289" t="str">
        <f t="shared" si="12"/>
        <v/>
      </c>
      <c r="Z19" s="295" t="str">
        <f t="shared" si="13"/>
        <v/>
      </c>
      <c r="AA19" s="294" t="str">
        <f>IF($B19="","",VLOOKUP($B19,様式2_1人件費!$AB$70:$AD$84,3,FALSE))</f>
        <v/>
      </c>
      <c r="AB19" s="289" t="str">
        <f t="shared" si="14"/>
        <v/>
      </c>
      <c r="AC19" s="291" t="str">
        <f t="shared" si="15"/>
        <v/>
      </c>
      <c r="AD19" s="488" t="str">
        <f t="shared" si="16"/>
        <v/>
      </c>
    </row>
    <row r="20" spans="1:30" ht="27.95" customHeight="1">
      <c r="B20" s="370"/>
      <c r="C20" s="372" t="str">
        <f>IF($B20="","",VLOOKUP($B20,従事者明細!$D$3:$L$52,2,FALSE))</f>
        <v/>
      </c>
      <c r="D20" s="372" t="str">
        <f>IF($B20="","",VLOOKUP($B20,様式2_1人件費!$F$69:$H$85,3,FALSE))</f>
        <v/>
      </c>
      <c r="E20" s="371"/>
      <c r="F20" s="205" t="str">
        <f t="shared" si="0"/>
        <v/>
      </c>
      <c r="G20" s="371"/>
      <c r="H20" s="205" t="str">
        <f t="shared" si="1"/>
        <v/>
      </c>
      <c r="I20" s="289" t="str">
        <f>IF($B20="","",VLOOKUP($B20,様式2_1人件費!$J$70:$L$85,3,FALSE))</f>
        <v/>
      </c>
      <c r="J20" s="289" t="str">
        <f t="shared" ref="J20:J27" si="17">IF($B20="","",ROUND(I20*E20,0))</f>
        <v/>
      </c>
      <c r="K20" s="295" t="str">
        <f t="shared" ref="K20:K27" si="18">IF($B20="","",ROUND((I20+J20)*G20,0))</f>
        <v/>
      </c>
      <c r="L20" s="294" t="str">
        <f>IF($B20="","",VLOOKUP($B20,様式2_1人件費!$M$70:$O$84,3,FALSE))</f>
        <v/>
      </c>
      <c r="M20" s="289" t="str">
        <f t="shared" ref="M20:M27" si="19">IF($B20="","",ROUND(L20*E20,0))</f>
        <v/>
      </c>
      <c r="N20" s="295" t="str">
        <f t="shared" ref="N20:N27" si="20">IF($B20="","",ROUND((L20+M20)*G20,0))</f>
        <v/>
      </c>
      <c r="O20" s="294" t="str">
        <f>IF($B20="","",VLOOKUP($B20,様式2_1人件費!$P$70:$R$84,3,FALSE))</f>
        <v/>
      </c>
      <c r="P20" s="289" t="str">
        <f t="shared" ref="P20:P27" si="21">IF($B20="","",ROUND(O20*E20,0))</f>
        <v/>
      </c>
      <c r="Q20" s="295" t="str">
        <f t="shared" ref="Q20:Q27" si="22">IF($B20="","",ROUND((O20+P20)*G20,0))</f>
        <v/>
      </c>
      <c r="R20" s="294" t="str">
        <f>IF($B20="","",VLOOKUP($B20,様式2_1人件費!$S$70:$U$84,3,FALSE))</f>
        <v/>
      </c>
      <c r="S20" s="289" t="str">
        <f t="shared" ref="S20:S27" si="23">IF($B20="","",ROUND(R20*E20,0))</f>
        <v/>
      </c>
      <c r="T20" s="295" t="str">
        <f t="shared" ref="T20:T27" si="24">IF($B20="","",ROUND((R20+S20)*G20,0))</f>
        <v/>
      </c>
      <c r="U20" s="294" t="str">
        <f>IF($B20="","",VLOOKUP($B20,様式2_1人件費!$V$70:$X$84,3,FALSE))</f>
        <v/>
      </c>
      <c r="V20" s="289" t="str">
        <f t="shared" ref="V20:V27" si="25">IF($B20="","",ROUND(U20*E20,0))</f>
        <v/>
      </c>
      <c r="W20" s="295" t="str">
        <f t="shared" ref="W20:W27" si="26">IF($B20="","",ROUND((U20+V20)*G20,0))</f>
        <v/>
      </c>
      <c r="X20" s="294" t="str">
        <f>IF($B20="","",VLOOKUP($B20,様式2_1人件費!$Y$70:$AA$84,3,FALSE))</f>
        <v/>
      </c>
      <c r="Y20" s="289" t="str">
        <f t="shared" ref="Y20:Y27" si="27">IF($B20="","",ROUND(X20*E20,0))</f>
        <v/>
      </c>
      <c r="Z20" s="295" t="str">
        <f t="shared" ref="Z20:Z27" si="28">IF($B20="","",ROUND((X20+Y20)*G20,0))</f>
        <v/>
      </c>
      <c r="AA20" s="294" t="str">
        <f>IF($B20="","",VLOOKUP($B20,様式2_1人件費!$AB$70:$AD$84,3,FALSE))</f>
        <v/>
      </c>
      <c r="AB20" s="289" t="str">
        <f t="shared" ref="AB20:AB27" si="29">IF($B20="","",ROUND(AA20*E20,0))</f>
        <v/>
      </c>
      <c r="AC20" s="291" t="str">
        <f t="shared" ref="AC20:AC27" si="30">IF($B20="","",ROUND((AA20+AB20)*G20,0))</f>
        <v/>
      </c>
      <c r="AD20" s="488" t="str">
        <f t="shared" ref="AD20:AD27" si="31">IFERROR(D20+F20+H20,"")</f>
        <v/>
      </c>
    </row>
    <row r="21" spans="1:30" ht="27.95" hidden="1" customHeight="1">
      <c r="B21" s="370"/>
      <c r="C21" s="372" t="str">
        <f>IF($B21="","",VLOOKUP($B21,従事者明細!$D$3:$L$52,2,FALSE))</f>
        <v/>
      </c>
      <c r="D21" s="372" t="str">
        <f>IF($B21="","",VLOOKUP($B21,様式2_1人件費!$F$69:$H$85,3,FALSE))</f>
        <v/>
      </c>
      <c r="E21" s="371"/>
      <c r="F21" s="205" t="str">
        <f t="shared" si="0"/>
        <v/>
      </c>
      <c r="G21" s="371"/>
      <c r="H21" s="205" t="str">
        <f t="shared" si="1"/>
        <v/>
      </c>
      <c r="I21" s="289" t="str">
        <f>IF($B21="","",VLOOKUP($B21,様式2_1人件費!$J$70:$L$85,3,FALSE))</f>
        <v/>
      </c>
      <c r="J21" s="289" t="str">
        <f t="shared" si="17"/>
        <v/>
      </c>
      <c r="K21" s="295" t="str">
        <f t="shared" si="18"/>
        <v/>
      </c>
      <c r="L21" s="294" t="str">
        <f>IF($B21="","",VLOOKUP($B21,様式2_1人件費!$M$70:$O$84,3,FALSE))</f>
        <v/>
      </c>
      <c r="M21" s="289" t="str">
        <f t="shared" si="19"/>
        <v/>
      </c>
      <c r="N21" s="295" t="str">
        <f t="shared" si="20"/>
        <v/>
      </c>
      <c r="O21" s="294" t="str">
        <f>IF($B21="","",VLOOKUP($B21,様式2_1人件費!$P$70:$R$84,3,FALSE))</f>
        <v/>
      </c>
      <c r="P21" s="289" t="str">
        <f t="shared" si="21"/>
        <v/>
      </c>
      <c r="Q21" s="295" t="str">
        <f t="shared" si="22"/>
        <v/>
      </c>
      <c r="R21" s="294" t="str">
        <f>IF($B21="","",VLOOKUP($B21,様式2_1人件費!$S$70:$U$84,3,FALSE))</f>
        <v/>
      </c>
      <c r="S21" s="289" t="str">
        <f t="shared" si="23"/>
        <v/>
      </c>
      <c r="T21" s="295" t="str">
        <f t="shared" si="24"/>
        <v/>
      </c>
      <c r="U21" s="294" t="str">
        <f>IF($B21="","",VLOOKUP($B21,様式2_1人件費!$V$70:$X$84,3,FALSE))</f>
        <v/>
      </c>
      <c r="V21" s="289" t="str">
        <f t="shared" si="25"/>
        <v/>
      </c>
      <c r="W21" s="295" t="str">
        <f t="shared" si="26"/>
        <v/>
      </c>
      <c r="X21" s="294" t="str">
        <f>IF($B21="","",VLOOKUP($B21,様式2_1人件費!$Y$70:$AA$84,3,FALSE))</f>
        <v/>
      </c>
      <c r="Y21" s="289" t="str">
        <f t="shared" si="27"/>
        <v/>
      </c>
      <c r="Z21" s="295" t="str">
        <f t="shared" si="28"/>
        <v/>
      </c>
      <c r="AA21" s="294" t="str">
        <f>IF($B21="","",VLOOKUP($B21,様式2_1人件費!$AB$70:$AD$84,3,FALSE))</f>
        <v/>
      </c>
      <c r="AB21" s="289" t="str">
        <f t="shared" si="29"/>
        <v/>
      </c>
      <c r="AC21" s="291" t="str">
        <f t="shared" si="30"/>
        <v/>
      </c>
      <c r="AD21" s="488" t="str">
        <f t="shared" si="31"/>
        <v/>
      </c>
    </row>
    <row r="22" spans="1:30" ht="27.95" hidden="1" customHeight="1">
      <c r="B22" s="370"/>
      <c r="C22" s="372" t="str">
        <f>IF($B22="","",VLOOKUP($B22,従事者明細!$D$3:$L$52,2,FALSE))</f>
        <v/>
      </c>
      <c r="D22" s="372" t="str">
        <f>IF($B22="","",VLOOKUP($B22,様式2_1人件費!$F$69:$H$85,3,FALSE))</f>
        <v/>
      </c>
      <c r="E22" s="371"/>
      <c r="F22" s="205" t="str">
        <f t="shared" si="0"/>
        <v/>
      </c>
      <c r="G22" s="371"/>
      <c r="H22" s="205" t="str">
        <f t="shared" si="1"/>
        <v/>
      </c>
      <c r="I22" s="289" t="str">
        <f>IF($B22="","",VLOOKUP($B22,様式2_1人件費!$J$70:$L$85,3,FALSE))</f>
        <v/>
      </c>
      <c r="J22" s="289" t="str">
        <f t="shared" si="17"/>
        <v/>
      </c>
      <c r="K22" s="295" t="str">
        <f t="shared" si="18"/>
        <v/>
      </c>
      <c r="L22" s="294" t="str">
        <f>IF($B22="","",VLOOKUP($B22,様式2_1人件費!$M$70:$O$84,3,FALSE))</f>
        <v/>
      </c>
      <c r="M22" s="289" t="str">
        <f t="shared" si="19"/>
        <v/>
      </c>
      <c r="N22" s="295" t="str">
        <f t="shared" si="20"/>
        <v/>
      </c>
      <c r="O22" s="294" t="str">
        <f>IF($B22="","",VLOOKUP($B22,様式2_1人件費!$P$70:$R$84,3,FALSE))</f>
        <v/>
      </c>
      <c r="P22" s="289" t="str">
        <f t="shared" si="21"/>
        <v/>
      </c>
      <c r="Q22" s="295" t="str">
        <f t="shared" si="22"/>
        <v/>
      </c>
      <c r="R22" s="294" t="str">
        <f>IF($B22="","",VLOOKUP($B22,様式2_1人件費!$S$70:$U$84,3,FALSE))</f>
        <v/>
      </c>
      <c r="S22" s="289" t="str">
        <f t="shared" si="23"/>
        <v/>
      </c>
      <c r="T22" s="295" t="str">
        <f t="shared" si="24"/>
        <v/>
      </c>
      <c r="U22" s="294" t="str">
        <f>IF($B22="","",VLOOKUP($B22,様式2_1人件費!$V$70:$X$84,3,FALSE))</f>
        <v/>
      </c>
      <c r="V22" s="289" t="str">
        <f t="shared" si="25"/>
        <v/>
      </c>
      <c r="W22" s="295" t="str">
        <f t="shared" si="26"/>
        <v/>
      </c>
      <c r="X22" s="294" t="str">
        <f>IF($B22="","",VLOOKUP($B22,様式2_1人件費!$Y$70:$AA$84,3,FALSE))</f>
        <v/>
      </c>
      <c r="Y22" s="289" t="str">
        <f t="shared" si="27"/>
        <v/>
      </c>
      <c r="Z22" s="295" t="str">
        <f t="shared" si="28"/>
        <v/>
      </c>
      <c r="AA22" s="294" t="str">
        <f>IF($B22="","",VLOOKUP($B22,様式2_1人件費!$AB$70:$AD$84,3,FALSE))</f>
        <v/>
      </c>
      <c r="AB22" s="289" t="str">
        <f t="shared" si="29"/>
        <v/>
      </c>
      <c r="AC22" s="291" t="str">
        <f t="shared" si="30"/>
        <v/>
      </c>
      <c r="AD22" s="488" t="str">
        <f t="shared" si="31"/>
        <v/>
      </c>
    </row>
    <row r="23" spans="1:30" ht="27.95" hidden="1" customHeight="1">
      <c r="B23" s="370"/>
      <c r="C23" s="372" t="str">
        <f>IF($B23="","",VLOOKUP($B23,従事者明細!$D$3:$L$52,2,FALSE))</f>
        <v/>
      </c>
      <c r="D23" s="372" t="str">
        <f>IF($B23="","",VLOOKUP($B23,様式2_1人件費!$F$69:$H$85,3,FALSE))</f>
        <v/>
      </c>
      <c r="E23" s="204"/>
      <c r="F23" s="205" t="str">
        <f>IF($B23="","",ROUND(D23*E23,0))</f>
        <v/>
      </c>
      <c r="G23" s="204"/>
      <c r="H23" s="205" t="str">
        <f>IF($B23="","",ROUND((D23+F23)*G23,0))</f>
        <v/>
      </c>
      <c r="I23" s="289" t="str">
        <f>IF($B23="","",VLOOKUP($B23,様式2_1人件費!$J$70:$L$85,3,FALSE))</f>
        <v/>
      </c>
      <c r="J23" s="289" t="str">
        <f t="shared" si="17"/>
        <v/>
      </c>
      <c r="K23" s="295" t="str">
        <f t="shared" si="18"/>
        <v/>
      </c>
      <c r="L23" s="294" t="str">
        <f>IF($B23="","",VLOOKUP($B23,様式2_1人件費!$M$70:$O$84,3,FALSE))</f>
        <v/>
      </c>
      <c r="M23" s="289" t="str">
        <f t="shared" si="19"/>
        <v/>
      </c>
      <c r="N23" s="295" t="str">
        <f t="shared" si="20"/>
        <v/>
      </c>
      <c r="O23" s="294" t="str">
        <f>IF($B23="","",VLOOKUP($B23,様式2_1人件費!$P$70:$R$84,3,FALSE))</f>
        <v/>
      </c>
      <c r="P23" s="289" t="str">
        <f t="shared" si="21"/>
        <v/>
      </c>
      <c r="Q23" s="295" t="str">
        <f t="shared" si="22"/>
        <v/>
      </c>
      <c r="R23" s="294" t="str">
        <f>IF($B23="","",VLOOKUP($B23,様式2_1人件費!$S$70:$U$84,3,FALSE))</f>
        <v/>
      </c>
      <c r="S23" s="289" t="str">
        <f t="shared" si="23"/>
        <v/>
      </c>
      <c r="T23" s="295" t="str">
        <f t="shared" si="24"/>
        <v/>
      </c>
      <c r="U23" s="294" t="str">
        <f>IF($B23="","",VLOOKUP($B23,様式2_1人件費!$V$70:$X$84,3,FALSE))</f>
        <v/>
      </c>
      <c r="V23" s="289" t="str">
        <f t="shared" si="25"/>
        <v/>
      </c>
      <c r="W23" s="295" t="str">
        <f t="shared" si="26"/>
        <v/>
      </c>
      <c r="X23" s="294" t="str">
        <f>IF($B23="","",VLOOKUP($B23,様式2_1人件費!$Y$70:$AA$84,3,FALSE))</f>
        <v/>
      </c>
      <c r="Y23" s="289" t="str">
        <f t="shared" si="27"/>
        <v/>
      </c>
      <c r="Z23" s="295" t="str">
        <f t="shared" si="28"/>
        <v/>
      </c>
      <c r="AA23" s="294" t="str">
        <f>IF($B23="","",VLOOKUP($B23,様式2_1人件費!$AB$70:$AD$84,3,FALSE))</f>
        <v/>
      </c>
      <c r="AB23" s="289" t="str">
        <f t="shared" si="29"/>
        <v/>
      </c>
      <c r="AC23" s="291" t="str">
        <f t="shared" si="30"/>
        <v/>
      </c>
      <c r="AD23" s="488" t="str">
        <f t="shared" si="31"/>
        <v/>
      </c>
    </row>
    <row r="24" spans="1:30" ht="27.95" hidden="1" customHeight="1">
      <c r="B24" s="370"/>
      <c r="C24" s="372" t="str">
        <f>IF($B24="","",VLOOKUP($B24,従事者明細!$D$3:$L$52,2,FALSE))</f>
        <v/>
      </c>
      <c r="D24" s="372" t="str">
        <f>IF($B24="","",VLOOKUP($B24,様式2_1人件費!$F$69:$H$85,3,FALSE))</f>
        <v/>
      </c>
      <c r="E24" s="204"/>
      <c r="F24" s="205" t="str">
        <f>IF($B24="","",ROUND(D24*E24,0))</f>
        <v/>
      </c>
      <c r="G24" s="204"/>
      <c r="H24" s="205" t="str">
        <f>IF($B24="","",ROUND((D24+F24)*G24,0))</f>
        <v/>
      </c>
      <c r="I24" s="289" t="str">
        <f>IF($B24="","",VLOOKUP($B24,様式2_1人件費!$J$70:$L$85,3,FALSE))</f>
        <v/>
      </c>
      <c r="J24" s="289" t="str">
        <f t="shared" si="17"/>
        <v/>
      </c>
      <c r="K24" s="295" t="str">
        <f t="shared" si="18"/>
        <v/>
      </c>
      <c r="L24" s="294" t="str">
        <f>IF($B24="","",VLOOKUP($B24,様式2_1人件費!$M$70:$O$84,3,FALSE))</f>
        <v/>
      </c>
      <c r="M24" s="289" t="str">
        <f t="shared" si="19"/>
        <v/>
      </c>
      <c r="N24" s="295" t="str">
        <f t="shared" si="20"/>
        <v/>
      </c>
      <c r="O24" s="294" t="str">
        <f>IF($B24="","",VLOOKUP($B24,様式2_1人件費!$P$70:$R$84,3,FALSE))</f>
        <v/>
      </c>
      <c r="P24" s="289" t="str">
        <f t="shared" si="21"/>
        <v/>
      </c>
      <c r="Q24" s="295" t="str">
        <f t="shared" si="22"/>
        <v/>
      </c>
      <c r="R24" s="294" t="str">
        <f>IF($B24="","",VLOOKUP($B24,様式2_1人件費!$S$70:$U$84,3,FALSE))</f>
        <v/>
      </c>
      <c r="S24" s="289" t="str">
        <f t="shared" si="23"/>
        <v/>
      </c>
      <c r="T24" s="295" t="str">
        <f t="shared" si="24"/>
        <v/>
      </c>
      <c r="U24" s="294" t="str">
        <f>IF($B24="","",VLOOKUP($B24,様式2_1人件費!$V$70:$X$84,3,FALSE))</f>
        <v/>
      </c>
      <c r="V24" s="289" t="str">
        <f t="shared" si="25"/>
        <v/>
      </c>
      <c r="W24" s="295" t="str">
        <f t="shared" si="26"/>
        <v/>
      </c>
      <c r="X24" s="294" t="str">
        <f>IF($B24="","",VLOOKUP($B24,様式2_1人件費!$Y$70:$AA$84,3,FALSE))</f>
        <v/>
      </c>
      <c r="Y24" s="289" t="str">
        <f t="shared" si="27"/>
        <v/>
      </c>
      <c r="Z24" s="295" t="str">
        <f t="shared" si="28"/>
        <v/>
      </c>
      <c r="AA24" s="294" t="str">
        <f>IF($B24="","",VLOOKUP($B24,様式2_1人件費!$AB$70:$AD$84,3,FALSE))</f>
        <v/>
      </c>
      <c r="AB24" s="289" t="str">
        <f t="shared" si="29"/>
        <v/>
      </c>
      <c r="AC24" s="291" t="str">
        <f t="shared" si="30"/>
        <v/>
      </c>
      <c r="AD24" s="488" t="str">
        <f t="shared" si="31"/>
        <v/>
      </c>
    </row>
    <row r="25" spans="1:30" ht="27.95" hidden="1" customHeight="1">
      <c r="B25" s="370"/>
      <c r="C25" s="372" t="str">
        <f>IF($B25="","",VLOOKUP($B25,従事者明細!$D$3:$L$52,2,FALSE))</f>
        <v/>
      </c>
      <c r="D25" s="372" t="str">
        <f>IF($B25="","",VLOOKUP($B25,様式2_1人件費!$F$69:$H$85,3,FALSE))</f>
        <v/>
      </c>
      <c r="E25" s="204"/>
      <c r="F25" s="205" t="str">
        <f>IF($B25="","",ROUND(D25*E25,0))</f>
        <v/>
      </c>
      <c r="G25" s="204"/>
      <c r="H25" s="205" t="str">
        <f>IF($B25="","",ROUND((D25+F25)*G25,0))</f>
        <v/>
      </c>
      <c r="I25" s="289" t="str">
        <f>IF($B25="","",VLOOKUP($B25,様式2_1人件費!$J$70:$L$85,3,FALSE))</f>
        <v/>
      </c>
      <c r="J25" s="289" t="str">
        <f t="shared" si="17"/>
        <v/>
      </c>
      <c r="K25" s="295" t="str">
        <f t="shared" si="18"/>
        <v/>
      </c>
      <c r="L25" s="294" t="str">
        <f>IF($B25="","",VLOOKUP($B25,様式2_1人件費!$M$70:$O$84,3,FALSE))</f>
        <v/>
      </c>
      <c r="M25" s="289" t="str">
        <f t="shared" si="19"/>
        <v/>
      </c>
      <c r="N25" s="295" t="str">
        <f t="shared" si="20"/>
        <v/>
      </c>
      <c r="O25" s="294" t="str">
        <f>IF($B25="","",VLOOKUP($B25,様式2_1人件費!$P$70:$R$84,3,FALSE))</f>
        <v/>
      </c>
      <c r="P25" s="289" t="str">
        <f t="shared" si="21"/>
        <v/>
      </c>
      <c r="Q25" s="295" t="str">
        <f t="shared" si="22"/>
        <v/>
      </c>
      <c r="R25" s="294" t="str">
        <f>IF($B25="","",VLOOKUP($B25,様式2_1人件費!$S$70:$U$84,3,FALSE))</f>
        <v/>
      </c>
      <c r="S25" s="289" t="str">
        <f t="shared" si="23"/>
        <v/>
      </c>
      <c r="T25" s="295" t="str">
        <f t="shared" si="24"/>
        <v/>
      </c>
      <c r="U25" s="294" t="str">
        <f>IF($B25="","",VLOOKUP($B25,様式2_1人件費!$V$70:$X$84,3,FALSE))</f>
        <v/>
      </c>
      <c r="V25" s="289" t="str">
        <f t="shared" si="25"/>
        <v/>
      </c>
      <c r="W25" s="295" t="str">
        <f t="shared" si="26"/>
        <v/>
      </c>
      <c r="X25" s="294" t="str">
        <f>IF($B25="","",VLOOKUP($B25,様式2_1人件費!$Y$70:$AA$84,3,FALSE))</f>
        <v/>
      </c>
      <c r="Y25" s="289" t="str">
        <f t="shared" si="27"/>
        <v/>
      </c>
      <c r="Z25" s="295" t="str">
        <f t="shared" si="28"/>
        <v/>
      </c>
      <c r="AA25" s="294" t="str">
        <f>IF($B25="","",VLOOKUP($B25,様式2_1人件費!$AB$70:$AD$84,3,FALSE))</f>
        <v/>
      </c>
      <c r="AB25" s="289" t="str">
        <f t="shared" si="29"/>
        <v/>
      </c>
      <c r="AC25" s="291" t="str">
        <f t="shared" si="30"/>
        <v/>
      </c>
      <c r="AD25" s="488" t="str">
        <f t="shared" si="31"/>
        <v/>
      </c>
    </row>
    <row r="26" spans="1:30" ht="27.95" customHeight="1">
      <c r="B26" s="370"/>
      <c r="C26" s="372" t="str">
        <f>IF($B26="","",VLOOKUP($B26,従事者明細!$D$3:$L$52,2,FALSE))</f>
        <v/>
      </c>
      <c r="D26" s="372" t="str">
        <f>IF($B26="","",VLOOKUP($B26,様式2_1人件費!$F$69:$H$85,3,FALSE))</f>
        <v/>
      </c>
      <c r="E26" s="204"/>
      <c r="F26" s="205" t="str">
        <f>IF($B26="","",ROUND(D26*E26,0))</f>
        <v/>
      </c>
      <c r="G26" s="204"/>
      <c r="H26" s="205" t="str">
        <f>IF($B26="","",ROUND((D26+F26)*G26,0))</f>
        <v/>
      </c>
      <c r="I26" s="289" t="str">
        <f>IF($B26="","",VLOOKUP($B26,様式2_1人件費!$J$70:$L$85,3,FALSE))</f>
        <v/>
      </c>
      <c r="J26" s="289" t="str">
        <f t="shared" si="17"/>
        <v/>
      </c>
      <c r="K26" s="295" t="str">
        <f t="shared" si="18"/>
        <v/>
      </c>
      <c r="L26" s="294" t="str">
        <f>IF($B26="","",VLOOKUP($B26,様式2_1人件費!$M$70:$O$84,3,FALSE))</f>
        <v/>
      </c>
      <c r="M26" s="289" t="str">
        <f t="shared" si="19"/>
        <v/>
      </c>
      <c r="N26" s="295" t="str">
        <f t="shared" si="20"/>
        <v/>
      </c>
      <c r="O26" s="294" t="str">
        <f>IF($B26="","",VLOOKUP($B26,様式2_1人件費!$P$70:$R$84,3,FALSE))</f>
        <v/>
      </c>
      <c r="P26" s="289" t="str">
        <f t="shared" si="21"/>
        <v/>
      </c>
      <c r="Q26" s="295" t="str">
        <f t="shared" si="22"/>
        <v/>
      </c>
      <c r="R26" s="294" t="str">
        <f>IF($B26="","",VLOOKUP($B26,様式2_1人件費!$S$70:$U$84,3,FALSE))</f>
        <v/>
      </c>
      <c r="S26" s="289" t="str">
        <f t="shared" si="23"/>
        <v/>
      </c>
      <c r="T26" s="295" t="str">
        <f t="shared" si="24"/>
        <v/>
      </c>
      <c r="U26" s="294" t="str">
        <f>IF($B26="","",VLOOKUP($B26,様式2_1人件費!$V$70:$X$84,3,FALSE))</f>
        <v/>
      </c>
      <c r="V26" s="289" t="str">
        <f t="shared" si="25"/>
        <v/>
      </c>
      <c r="W26" s="295" t="str">
        <f t="shared" si="26"/>
        <v/>
      </c>
      <c r="X26" s="294" t="str">
        <f>IF($B26="","",VLOOKUP($B26,様式2_1人件費!$Y$70:$AA$84,3,FALSE))</f>
        <v/>
      </c>
      <c r="Y26" s="289" t="str">
        <f t="shared" si="27"/>
        <v/>
      </c>
      <c r="Z26" s="295" t="str">
        <f t="shared" si="28"/>
        <v/>
      </c>
      <c r="AA26" s="294" t="str">
        <f>IF($B26="","",VLOOKUP($B26,様式2_1人件費!$AB$70:$AD$84,3,FALSE))</f>
        <v/>
      </c>
      <c r="AB26" s="289" t="str">
        <f t="shared" si="29"/>
        <v/>
      </c>
      <c r="AC26" s="291" t="str">
        <f t="shared" si="30"/>
        <v/>
      </c>
      <c r="AD26" s="488" t="str">
        <f t="shared" si="31"/>
        <v/>
      </c>
    </row>
    <row r="27" spans="1:30" ht="27.95" customHeight="1">
      <c r="B27" s="370"/>
      <c r="C27" s="372" t="str">
        <f>IF($B27="","",VLOOKUP($B27,従事者明細!$D$3:$L$52,2,FALSE))</f>
        <v/>
      </c>
      <c r="D27" s="372" t="str">
        <f>IF($B27="","",VLOOKUP($B27,様式2_1人件費!$F$69:$H$85,3,FALSE))</f>
        <v/>
      </c>
      <c r="E27" s="204"/>
      <c r="F27" s="205" t="str">
        <f>IF($B27="","",ROUND(D27*E27,0))</f>
        <v/>
      </c>
      <c r="G27" s="204"/>
      <c r="H27" s="205" t="str">
        <f>IF($B27="","",ROUND((D27+F27)*G27,0))</f>
        <v/>
      </c>
      <c r="I27" s="289" t="str">
        <f>IF($B27="","",VLOOKUP($B27,様式2_1人件費!$J$70:$L$85,3,FALSE))</f>
        <v/>
      </c>
      <c r="J27" s="289" t="str">
        <f t="shared" si="17"/>
        <v/>
      </c>
      <c r="K27" s="295" t="str">
        <f t="shared" si="18"/>
        <v/>
      </c>
      <c r="L27" s="294" t="str">
        <f>IF($B27="","",VLOOKUP($B27,様式2_1人件費!$M$70:$O$84,3,FALSE))</f>
        <v/>
      </c>
      <c r="M27" s="289" t="str">
        <f t="shared" si="19"/>
        <v/>
      </c>
      <c r="N27" s="295" t="str">
        <f t="shared" si="20"/>
        <v/>
      </c>
      <c r="O27" s="294" t="str">
        <f>IF($B27="","",VLOOKUP($B27,様式2_1人件費!$P$70:$R$84,3,FALSE))</f>
        <v/>
      </c>
      <c r="P27" s="289" t="str">
        <f t="shared" si="21"/>
        <v/>
      </c>
      <c r="Q27" s="295" t="str">
        <f t="shared" si="22"/>
        <v/>
      </c>
      <c r="R27" s="294" t="str">
        <f>IF($B27="","",VLOOKUP($B27,様式2_1人件費!$S$70:$U$84,3,FALSE))</f>
        <v/>
      </c>
      <c r="S27" s="289" t="str">
        <f t="shared" si="23"/>
        <v/>
      </c>
      <c r="T27" s="295" t="str">
        <f t="shared" si="24"/>
        <v/>
      </c>
      <c r="U27" s="294" t="str">
        <f>IF($B27="","",VLOOKUP($B27,様式2_1人件費!$V$70:$X$84,3,FALSE))</f>
        <v/>
      </c>
      <c r="V27" s="289" t="str">
        <f t="shared" si="25"/>
        <v/>
      </c>
      <c r="W27" s="295" t="str">
        <f t="shared" si="26"/>
        <v/>
      </c>
      <c r="X27" s="294" t="str">
        <f>IF($B27="","",VLOOKUP($B27,様式2_1人件費!$Y$70:$AA$84,3,FALSE))</f>
        <v/>
      </c>
      <c r="Y27" s="289" t="str">
        <f t="shared" si="27"/>
        <v/>
      </c>
      <c r="Z27" s="295" t="str">
        <f t="shared" si="28"/>
        <v/>
      </c>
      <c r="AA27" s="294" t="str">
        <f>IF($B27="","",VLOOKUP($B27,様式2_1人件費!$AB$70:$AD$84,3,FALSE))</f>
        <v/>
      </c>
      <c r="AB27" s="289" t="str">
        <f t="shared" si="29"/>
        <v/>
      </c>
      <c r="AC27" s="291" t="str">
        <f t="shared" si="30"/>
        <v/>
      </c>
      <c r="AD27" s="488" t="str">
        <f t="shared" si="31"/>
        <v/>
      </c>
    </row>
    <row r="28" spans="1:30" ht="27.95" customHeight="1">
      <c r="C28" s="49" t="s">
        <v>169</v>
      </c>
      <c r="D28" s="89">
        <f>SUM(D13:D27)</f>
        <v>0</v>
      </c>
      <c r="E28" s="287"/>
      <c r="F28" s="89">
        <f>SUM(F13:F27)</f>
        <v>0</v>
      </c>
      <c r="G28" s="271"/>
      <c r="H28" s="89">
        <f>SUM(H13:H27)</f>
        <v>0</v>
      </c>
      <c r="I28" s="505">
        <f>SUM(I13:I27)</f>
        <v>0</v>
      </c>
      <c r="J28" s="505">
        <f>SUM(J13:J27)</f>
        <v>0</v>
      </c>
      <c r="K28" s="506">
        <f t="shared" ref="K28" si="32">SUM(K13:K27)</f>
        <v>0</v>
      </c>
      <c r="L28" s="289">
        <f>SUM(L13:L27)</f>
        <v>0</v>
      </c>
      <c r="M28" s="289">
        <f>SUM(M13:M27)</f>
        <v>0</v>
      </c>
      <c r="N28" s="291">
        <f t="shared" ref="N28" si="33">SUM(N13:N27)</f>
        <v>0</v>
      </c>
      <c r="O28" s="289">
        <f t="shared" ref="O28:AC28" si="34">SUM(O13:O27)</f>
        <v>0</v>
      </c>
      <c r="P28" s="289">
        <f t="shared" si="34"/>
        <v>0</v>
      </c>
      <c r="Q28" s="291">
        <f t="shared" si="34"/>
        <v>0</v>
      </c>
      <c r="R28" s="289">
        <f t="shared" si="34"/>
        <v>0</v>
      </c>
      <c r="S28" s="289">
        <f t="shared" si="34"/>
        <v>0</v>
      </c>
      <c r="T28" s="291">
        <f t="shared" si="34"/>
        <v>0</v>
      </c>
      <c r="U28" s="289">
        <f t="shared" si="34"/>
        <v>0</v>
      </c>
      <c r="V28" s="289">
        <f t="shared" si="34"/>
        <v>0</v>
      </c>
      <c r="W28" s="291">
        <f t="shared" si="34"/>
        <v>0</v>
      </c>
      <c r="X28" s="289">
        <f t="shared" si="34"/>
        <v>0</v>
      </c>
      <c r="Y28" s="289">
        <f t="shared" si="34"/>
        <v>0</v>
      </c>
      <c r="Z28" s="291">
        <f t="shared" si="34"/>
        <v>0</v>
      </c>
      <c r="AA28" s="289">
        <f t="shared" si="34"/>
        <v>0</v>
      </c>
      <c r="AB28" s="289">
        <f t="shared" si="34"/>
        <v>0</v>
      </c>
      <c r="AC28" s="291">
        <f t="shared" si="34"/>
        <v>0</v>
      </c>
      <c r="AD28" s="488">
        <f t="shared" si="16"/>
        <v>0</v>
      </c>
    </row>
    <row r="29" spans="1:30" ht="12" customHeight="1" thickBot="1">
      <c r="A29" s="214"/>
      <c r="C29" s="49"/>
      <c r="D29" s="91"/>
      <c r="F29" s="91"/>
      <c r="H29" s="91"/>
      <c r="I29" s="289">
        <f>ROUNDDOWN(I28,-3)</f>
        <v>0</v>
      </c>
      <c r="J29" s="289">
        <f>ROUNDDOWN(J28,-3)</f>
        <v>0</v>
      </c>
      <c r="K29" s="289">
        <f t="shared" ref="K29" si="35">ROUNDDOWN(K28,-3)</f>
        <v>0</v>
      </c>
      <c r="L29" s="289">
        <f>ROUNDDOWN(L28,-3)</f>
        <v>0</v>
      </c>
      <c r="M29" s="289">
        <f>ROUNDDOWN(M28,-3)</f>
        <v>0</v>
      </c>
      <c r="N29" s="289">
        <f t="shared" ref="N29" si="36">ROUNDDOWN(N28,-3)</f>
        <v>0</v>
      </c>
      <c r="O29" s="289">
        <f t="shared" ref="O29:AC29" si="37">ROUNDDOWN(O28,-3)</f>
        <v>0</v>
      </c>
      <c r="P29" s="289">
        <f t="shared" si="37"/>
        <v>0</v>
      </c>
      <c r="Q29" s="289">
        <f t="shared" si="37"/>
        <v>0</v>
      </c>
      <c r="R29" s="289">
        <f t="shared" si="37"/>
        <v>0</v>
      </c>
      <c r="S29" s="289">
        <f t="shared" si="37"/>
        <v>0</v>
      </c>
      <c r="T29" s="289">
        <f t="shared" si="37"/>
        <v>0</v>
      </c>
      <c r="U29" s="289">
        <f t="shared" si="37"/>
        <v>0</v>
      </c>
      <c r="V29" s="289">
        <f t="shared" si="37"/>
        <v>0</v>
      </c>
      <c r="W29" s="289">
        <f t="shared" si="37"/>
        <v>0</v>
      </c>
      <c r="X29" s="289">
        <f t="shared" si="37"/>
        <v>0</v>
      </c>
      <c r="Y29" s="289">
        <f t="shared" si="37"/>
        <v>0</v>
      </c>
      <c r="Z29" s="289">
        <f t="shared" si="37"/>
        <v>0</v>
      </c>
      <c r="AA29" s="289">
        <f t="shared" si="37"/>
        <v>0</v>
      </c>
      <c r="AB29" s="289">
        <f t="shared" si="37"/>
        <v>0</v>
      </c>
      <c r="AC29" s="289">
        <f t="shared" si="37"/>
        <v>0</v>
      </c>
    </row>
    <row r="30" spans="1:30" ht="33" customHeight="1" thickBot="1">
      <c r="C30" s="15" t="s">
        <v>190</v>
      </c>
      <c r="D30" s="233">
        <f>ROUNDDOWN(D28,-3)</f>
        <v>0</v>
      </c>
      <c r="F30" s="233">
        <f>ROUNDDOWN(F28,-3)</f>
        <v>0</v>
      </c>
      <c r="H30" s="233">
        <f>ROUNDDOWN(H28,-3)</f>
        <v>0</v>
      </c>
      <c r="K30" s="289">
        <f>SUM(I29:K29)</f>
        <v>0</v>
      </c>
      <c r="N30" s="289">
        <f>SUM(L29:N29)</f>
        <v>0</v>
      </c>
      <c r="Q30" s="289">
        <f>SUM(O29:Q29)</f>
        <v>0</v>
      </c>
      <c r="T30" s="289">
        <f>SUM(R29:T29)</f>
        <v>0</v>
      </c>
      <c r="W30" s="289">
        <f>SUM(U29:W29)</f>
        <v>0</v>
      </c>
      <c r="Z30" s="289">
        <f>SUM(X29:Z29)</f>
        <v>0</v>
      </c>
      <c r="AC30" s="289">
        <f>SUM(AA29:AC29)</f>
        <v>0</v>
      </c>
    </row>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212"/>
      <c r="C49" s="29"/>
      <c r="D49" s="29"/>
      <c r="E49" s="29"/>
      <c r="F49" s="29"/>
      <c r="G49" s="29"/>
      <c r="H49" s="29"/>
    </row>
    <row r="50" spans="1:8" ht="62.1" customHeight="1">
      <c r="A50" s="213"/>
      <c r="B50" s="216"/>
      <c r="C50" s="609"/>
      <c r="D50" s="609"/>
      <c r="E50" s="609"/>
      <c r="F50" s="609"/>
      <c r="G50" s="609"/>
      <c r="H50" s="609"/>
    </row>
    <row r="51" spans="1:8" ht="30" customHeight="1">
      <c r="A51" s="213"/>
      <c r="B51" s="157"/>
      <c r="C51" s="229"/>
      <c r="D51" s="230"/>
      <c r="E51" s="229"/>
      <c r="F51" s="227"/>
      <c r="G51" s="229"/>
      <c r="H51" s="227"/>
    </row>
    <row r="52" spans="1:8" ht="30" customHeight="1">
      <c r="A52" s="213"/>
      <c r="B52" s="157"/>
      <c r="C52" s="229"/>
      <c r="D52" s="230"/>
      <c r="E52" s="229"/>
      <c r="F52" s="227"/>
      <c r="G52" s="229"/>
      <c r="H52" s="227"/>
    </row>
    <row r="53" spans="1:8" ht="30" customHeight="1">
      <c r="A53" s="213"/>
      <c r="B53" s="157"/>
      <c r="C53" s="229"/>
      <c r="D53" s="230"/>
      <c r="E53" s="229"/>
      <c r="F53" s="227"/>
      <c r="G53" s="229"/>
      <c r="H53" s="227"/>
    </row>
    <row r="54" spans="1:8" ht="30" customHeight="1">
      <c r="A54" s="213"/>
      <c r="B54" s="157"/>
      <c r="C54" s="229"/>
      <c r="D54" s="230"/>
      <c r="E54" s="229"/>
      <c r="F54" s="227"/>
      <c r="G54" s="229"/>
      <c r="H54" s="227"/>
    </row>
    <row r="55" spans="1:8" ht="30" customHeight="1">
      <c r="A55" s="213"/>
      <c r="B55" s="157"/>
      <c r="C55" s="229"/>
      <c r="D55" s="230"/>
      <c r="E55" s="229"/>
      <c r="F55" s="227"/>
      <c r="G55" s="229"/>
      <c r="H55" s="227"/>
    </row>
    <row r="56" spans="1:8" ht="30" customHeight="1">
      <c r="A56" s="213"/>
      <c r="B56" s="157"/>
      <c r="C56" s="224"/>
      <c r="D56" s="225"/>
      <c r="E56" s="226"/>
      <c r="F56" s="227"/>
      <c r="G56" s="228"/>
      <c r="H56" s="227"/>
    </row>
    <row r="57" spans="1:8" ht="30" customHeight="1">
      <c r="A57" s="213"/>
      <c r="B57" s="157"/>
      <c r="C57" s="224"/>
      <c r="D57" s="225"/>
      <c r="E57" s="226"/>
      <c r="F57" s="227"/>
      <c r="G57" s="226"/>
      <c r="H57" s="227"/>
    </row>
    <row r="58" spans="1:8" ht="30" customHeight="1">
      <c r="A58" s="213"/>
      <c r="B58" s="157"/>
      <c r="C58" s="221"/>
      <c r="D58" s="217"/>
      <c r="E58" s="55"/>
      <c r="F58" s="218"/>
      <c r="G58" s="55"/>
      <c r="H58" s="218"/>
    </row>
    <row r="59" spans="1:8" ht="30" customHeight="1">
      <c r="A59" s="213"/>
      <c r="B59" s="157"/>
      <c r="C59" s="221"/>
      <c r="D59" s="217"/>
      <c r="E59" s="55"/>
      <c r="F59" s="218"/>
      <c r="G59" s="55"/>
      <c r="H59" s="218"/>
    </row>
    <row r="60" spans="1:8" ht="30" customHeight="1">
      <c r="A60" s="213"/>
      <c r="B60" s="157"/>
      <c r="C60" s="221"/>
      <c r="D60" s="217"/>
      <c r="E60" s="55"/>
      <c r="F60" s="218"/>
      <c r="G60" s="55"/>
      <c r="H60" s="218"/>
    </row>
    <row r="61" spans="1:8" ht="30" hidden="1" customHeight="1">
      <c r="A61" s="213"/>
      <c r="B61" s="157"/>
      <c r="C61" s="221"/>
      <c r="D61" s="217"/>
      <c r="E61" s="55"/>
      <c r="F61" s="218"/>
      <c r="G61" s="55"/>
      <c r="H61" s="218"/>
    </row>
    <row r="62" spans="1:8" ht="30" hidden="1" customHeight="1">
      <c r="A62" s="213"/>
      <c r="B62" s="157"/>
      <c r="C62" s="221"/>
      <c r="D62" s="217"/>
      <c r="E62" s="55"/>
      <c r="F62" s="218"/>
      <c r="G62" s="55"/>
      <c r="H62" s="218"/>
    </row>
    <row r="63" spans="1:8" ht="30" hidden="1" customHeight="1">
      <c r="A63" s="213"/>
      <c r="B63" s="157"/>
      <c r="C63" s="221"/>
      <c r="D63" s="217"/>
      <c r="E63" s="55"/>
      <c r="F63" s="218"/>
      <c r="G63" s="55"/>
      <c r="H63" s="218"/>
    </row>
    <row r="64" spans="1:8" ht="30" hidden="1" customHeight="1">
      <c r="A64" s="213"/>
      <c r="B64" s="157"/>
      <c r="C64" s="221"/>
      <c r="D64" s="217"/>
      <c r="E64" s="55"/>
      <c r="F64" s="218"/>
      <c r="G64" s="55"/>
      <c r="H64" s="218"/>
    </row>
    <row r="65" spans="1:8" ht="30" hidden="1" customHeight="1" thickBot="1">
      <c r="B65" s="157"/>
      <c r="C65" s="221"/>
      <c r="D65" s="217"/>
      <c r="E65" s="55"/>
      <c r="F65" s="218"/>
      <c r="G65" s="55"/>
      <c r="H65" s="218"/>
    </row>
    <row r="66" spans="1:8" ht="37.5" customHeight="1">
      <c r="B66" s="157"/>
      <c r="C66" s="221"/>
      <c r="F66" s="91"/>
      <c r="H66" s="91"/>
    </row>
    <row r="67" spans="1:8" ht="26.45" customHeight="1">
      <c r="B67" s="157"/>
      <c r="C67" s="221"/>
      <c r="F67" s="91"/>
      <c r="H67" s="91"/>
    </row>
    <row r="68" spans="1:8" ht="15" hidden="1" customHeight="1" thickBot="1"/>
    <row r="69" spans="1:8" hidden="1">
      <c r="A69" s="167"/>
    </row>
    <row r="70" spans="1:8" hidden="1">
      <c r="A70" s="167"/>
    </row>
    <row r="71" spans="1:8" hidden="1">
      <c r="A71" s="167"/>
    </row>
    <row r="72" spans="1:8" hidden="1">
      <c r="A72" s="167"/>
    </row>
    <row r="73" spans="1:8" hidden="1">
      <c r="A73" s="167"/>
    </row>
    <row r="74" spans="1:8" hidden="1">
      <c r="A74" s="167"/>
    </row>
    <row r="75" spans="1:8" hidden="1">
      <c r="A75" s="167"/>
    </row>
    <row r="76" spans="1:8" hidden="1">
      <c r="A76" s="167"/>
    </row>
    <row r="77" spans="1:8" hidden="1">
      <c r="A77" s="167"/>
    </row>
    <row r="78" spans="1:8" hidden="1">
      <c r="A78" s="167"/>
    </row>
    <row r="79" spans="1:8" hidden="1">
      <c r="A79" s="167"/>
    </row>
    <row r="80" spans="1:8" hidden="1">
      <c r="A80" s="167"/>
    </row>
    <row r="81" spans="1:1" hidden="1">
      <c r="A81" s="167"/>
    </row>
    <row r="82" spans="1:1" hidden="1">
      <c r="A82" s="167"/>
    </row>
    <row r="83" spans="1:1" hidden="1">
      <c r="A83" s="167"/>
    </row>
    <row r="84" spans="1:1" hidden="1">
      <c r="A84" s="16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formula1>経費分類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I62"/>
  <sheetViews>
    <sheetView showGridLines="0" view="pageBreakPreview" topLeftCell="A4" zoomScale="84" zoomScaleNormal="80" zoomScaleSheetLayoutView="84" workbookViewId="0">
      <selection activeCell="K25" sqref="K25"/>
    </sheetView>
  </sheetViews>
  <sheetFormatPr defaultColWidth="9" defaultRowHeight="14.25"/>
  <cols>
    <col min="1" max="1" width="6.625" style="15" customWidth="1"/>
    <col min="2" max="2" width="16.625" style="15" customWidth="1"/>
    <col min="3" max="3" width="8.625" style="53" customWidth="1"/>
    <col min="4" max="4" width="14.625" style="15" customWidth="1"/>
    <col min="5" max="5" width="8.625" style="53" customWidth="1"/>
    <col min="6" max="6" width="14.5" style="15" customWidth="1"/>
    <col min="7" max="7" width="18.625" style="15" customWidth="1"/>
    <col min="8" max="8" width="9.125" style="15" customWidth="1"/>
    <col min="9" max="16384" width="9" style="15"/>
  </cols>
  <sheetData>
    <row r="1" spans="1:9" ht="18" hidden="1" customHeight="1">
      <c r="A1" s="614"/>
      <c r="B1" s="614"/>
      <c r="C1" s="614"/>
      <c r="D1" s="614"/>
      <c r="E1" s="614"/>
      <c r="F1" s="614"/>
      <c r="G1" s="614"/>
    </row>
    <row r="2" spans="1:9" ht="12" customHeight="1" thickBot="1">
      <c r="A2" s="18"/>
      <c r="B2" s="18"/>
      <c r="C2" s="26"/>
      <c r="D2" s="29"/>
      <c r="E2" s="36"/>
      <c r="F2" s="29"/>
      <c r="G2" s="29"/>
    </row>
    <row r="3" spans="1:9" ht="20.100000000000001" customHeight="1" thickBot="1">
      <c r="A3" s="38" t="s">
        <v>131</v>
      </c>
      <c r="B3" s="38" t="s">
        <v>191</v>
      </c>
      <c r="C3" s="26"/>
      <c r="E3" s="29"/>
      <c r="F3" s="74">
        <f>F5+様式2_4旅費!F4+様式2_4旅費!F6+様式2_5現地活動費!E3+'様式2_6本邦受入活動費&amp;管理費'!E4</f>
        <v>0</v>
      </c>
      <c r="G3" s="29" t="s">
        <v>115</v>
      </c>
    </row>
    <row r="4" spans="1:9" ht="20.100000000000001" customHeight="1">
      <c r="A4" s="27"/>
      <c r="B4" s="28"/>
      <c r="C4" s="26"/>
      <c r="E4" s="29"/>
      <c r="F4" s="36"/>
      <c r="G4" s="149"/>
    </row>
    <row r="5" spans="1:9" ht="20.100000000000001" customHeight="1" thickBot="1">
      <c r="A5" s="39" t="s">
        <v>125</v>
      </c>
      <c r="B5" s="28" t="s">
        <v>192</v>
      </c>
      <c r="C5" s="26"/>
      <c r="E5" s="29"/>
      <c r="F5" s="73">
        <f>F42</f>
        <v>0</v>
      </c>
      <c r="G5" s="29" t="s">
        <v>115</v>
      </c>
    </row>
    <row r="6" spans="1:9" ht="12" customHeight="1" thickTop="1">
      <c r="A6" s="29"/>
      <c r="B6" s="29"/>
      <c r="C6" s="36"/>
      <c r="D6" s="29"/>
      <c r="E6" s="36"/>
      <c r="F6" s="29"/>
      <c r="G6" s="29"/>
    </row>
    <row r="7" spans="1:9" ht="20.100000000000001" customHeight="1" thickBot="1">
      <c r="A7" s="426" t="s">
        <v>193</v>
      </c>
      <c r="B7" s="427"/>
      <c r="C7" s="427"/>
      <c r="D7" s="428">
        <f>F22</f>
        <v>0</v>
      </c>
      <c r="E7" s="426" t="s">
        <v>93</v>
      </c>
      <c r="F7" s="426"/>
      <c r="G7" s="426"/>
    </row>
    <row r="8" spans="1:9" ht="20.100000000000001" customHeight="1">
      <c r="A8" s="625" t="s">
        <v>194</v>
      </c>
      <c r="B8" s="626"/>
      <c r="C8" s="626"/>
      <c r="D8" s="628"/>
      <c r="E8" s="629"/>
      <c r="F8" s="429" t="s">
        <v>195</v>
      </c>
      <c r="G8" s="430" t="s">
        <v>196</v>
      </c>
      <c r="H8" s="486" t="s">
        <v>197</v>
      </c>
      <c r="I8" s="487" t="s">
        <v>198</v>
      </c>
    </row>
    <row r="9" spans="1:9" ht="20.100000000000001" customHeight="1">
      <c r="A9" s="615" t="s">
        <v>199</v>
      </c>
      <c r="B9" s="630"/>
      <c r="C9" s="631"/>
      <c r="D9" s="632"/>
      <c r="E9" s="633"/>
      <c r="F9" s="431">
        <f>'機材様式（別紙明細）'!C4</f>
        <v>0</v>
      </c>
      <c r="G9" s="449" t="s">
        <v>200</v>
      </c>
      <c r="H9" s="48"/>
      <c r="I9" s="303"/>
    </row>
    <row r="10" spans="1:9" ht="20.100000000000001" customHeight="1">
      <c r="A10" s="616"/>
      <c r="B10" s="618"/>
      <c r="C10" s="619"/>
      <c r="D10" s="502"/>
      <c r="E10" s="503"/>
      <c r="F10" s="504"/>
      <c r="G10" s="449"/>
      <c r="H10" s="48"/>
      <c r="I10" s="303"/>
    </row>
    <row r="11" spans="1:9" ht="20.100000000000001" customHeight="1">
      <c r="A11" s="617"/>
      <c r="B11" s="618"/>
      <c r="C11" s="619"/>
      <c r="D11" s="502"/>
      <c r="E11" s="503"/>
      <c r="F11" s="504"/>
      <c r="G11" s="449"/>
      <c r="H11" s="48"/>
      <c r="I11" s="303"/>
    </row>
    <row r="12" spans="1:9" ht="20.100000000000001" customHeight="1">
      <c r="A12" s="620" t="s">
        <v>201</v>
      </c>
      <c r="B12" s="621"/>
      <c r="C12" s="621"/>
      <c r="D12" s="621"/>
      <c r="E12" s="622"/>
      <c r="F12" s="432">
        <f>SUM(F9:F11)</f>
        <v>0</v>
      </c>
      <c r="G12" s="450"/>
      <c r="H12" s="265"/>
    </row>
    <row r="13" spans="1:9" ht="20.100000000000001" customHeight="1">
      <c r="A13" s="615" t="s">
        <v>202</v>
      </c>
      <c r="B13" s="630"/>
      <c r="C13" s="631"/>
      <c r="D13" s="632"/>
      <c r="E13" s="633"/>
      <c r="F13" s="433">
        <f>'機材様式（別紙明細）'!C17</f>
        <v>0</v>
      </c>
      <c r="G13" s="451" t="s">
        <v>203</v>
      </c>
      <c r="H13" s="48"/>
      <c r="I13" s="303"/>
    </row>
    <row r="14" spans="1:9" ht="20.100000000000001" customHeight="1">
      <c r="A14" s="623"/>
      <c r="B14" s="618"/>
      <c r="C14" s="619"/>
      <c r="D14" s="502"/>
      <c r="E14" s="503"/>
      <c r="F14" s="504"/>
      <c r="G14" s="451"/>
      <c r="H14" s="48"/>
      <c r="I14" s="303"/>
    </row>
    <row r="15" spans="1:9" ht="20.100000000000001" customHeight="1">
      <c r="A15" s="624"/>
      <c r="B15" s="618"/>
      <c r="C15" s="619"/>
      <c r="D15" s="502"/>
      <c r="E15" s="503"/>
      <c r="F15" s="504"/>
      <c r="G15" s="451"/>
      <c r="H15" s="48"/>
      <c r="I15" s="303"/>
    </row>
    <row r="16" spans="1:9" ht="20.100000000000001" customHeight="1">
      <c r="A16" s="620" t="s">
        <v>201</v>
      </c>
      <c r="B16" s="621"/>
      <c r="C16" s="621"/>
      <c r="D16" s="621"/>
      <c r="E16" s="622"/>
      <c r="F16" s="432">
        <f>SUM(F13:F15)</f>
        <v>0</v>
      </c>
      <c r="G16" s="452"/>
      <c r="H16" s="265"/>
    </row>
    <row r="17" spans="1:9" ht="20.100000000000001" customHeight="1">
      <c r="A17" s="634" t="s">
        <v>204</v>
      </c>
      <c r="B17" s="630"/>
      <c r="C17" s="631"/>
      <c r="D17" s="632"/>
      <c r="E17" s="633"/>
      <c r="F17" s="434">
        <f>'機材様式（別紙明細）'!C28</f>
        <v>0</v>
      </c>
      <c r="G17" s="453" t="s">
        <v>205</v>
      </c>
      <c r="H17" s="48"/>
      <c r="I17" s="303"/>
    </row>
    <row r="18" spans="1:9" ht="20.100000000000001" customHeight="1">
      <c r="A18" s="635"/>
      <c r="B18" s="618"/>
      <c r="C18" s="619"/>
      <c r="D18" s="502"/>
      <c r="E18" s="503"/>
      <c r="F18" s="504"/>
      <c r="G18" s="454"/>
      <c r="H18" s="48"/>
      <c r="I18" s="303"/>
    </row>
    <row r="19" spans="1:9" ht="20.100000000000001" customHeight="1">
      <c r="A19" s="635"/>
      <c r="B19" s="618"/>
      <c r="C19" s="619"/>
      <c r="D19" s="502"/>
      <c r="E19" s="503"/>
      <c r="F19" s="504"/>
      <c r="G19" s="454"/>
      <c r="H19" s="48"/>
      <c r="I19" s="303"/>
    </row>
    <row r="20" spans="1:9" ht="20.100000000000001" customHeight="1">
      <c r="A20" s="645" t="s">
        <v>201</v>
      </c>
      <c r="B20" s="619"/>
      <c r="C20" s="619"/>
      <c r="D20" s="619"/>
      <c r="E20" s="646"/>
      <c r="F20" s="432">
        <f>SUM(F17:F19)</f>
        <v>0</v>
      </c>
      <c r="G20" s="455"/>
    </row>
    <row r="21" spans="1:9" ht="20.100000000000001" customHeight="1" thickBot="1">
      <c r="A21" s="647" t="s">
        <v>206</v>
      </c>
      <c r="B21" s="648"/>
      <c r="C21" s="648"/>
      <c r="D21" s="648"/>
      <c r="E21" s="648"/>
      <c r="F21" s="435">
        <f>F12+F16+F20</f>
        <v>0</v>
      </c>
      <c r="G21" s="436"/>
    </row>
    <row r="22" spans="1:9" ht="20.100000000000001" customHeight="1" thickBot="1">
      <c r="A22" s="426"/>
      <c r="B22" s="426"/>
      <c r="C22" s="426"/>
      <c r="D22" s="426"/>
      <c r="E22" s="108" t="s">
        <v>207</v>
      </c>
      <c r="F22" s="437">
        <f>ROUNDDOWN(F21,-3)</f>
        <v>0</v>
      </c>
      <c r="G22" s="426"/>
      <c r="H22" s="29"/>
    </row>
    <row r="23" spans="1:9" ht="20.100000000000001" customHeight="1">
      <c r="A23" s="426"/>
      <c r="B23" s="426"/>
      <c r="C23" s="426"/>
      <c r="D23" s="426"/>
      <c r="E23" s="438"/>
      <c r="F23" s="438"/>
      <c r="G23" s="426"/>
    </row>
    <row r="24" spans="1:9" ht="21.95" customHeight="1" thickBot="1">
      <c r="A24" s="426" t="s">
        <v>208</v>
      </c>
      <c r="B24" s="426"/>
      <c r="C24" s="426"/>
      <c r="D24" s="428">
        <f>F32</f>
        <v>0</v>
      </c>
      <c r="E24" s="426" t="s">
        <v>93</v>
      </c>
      <c r="F24" s="426"/>
      <c r="G24" s="426"/>
    </row>
    <row r="25" spans="1:9" ht="20.100000000000001" customHeight="1">
      <c r="A25" s="625" t="s">
        <v>194</v>
      </c>
      <c r="B25" s="626"/>
      <c r="C25" s="627"/>
      <c r="D25" s="429" t="s">
        <v>209</v>
      </c>
      <c r="E25" s="429" t="s">
        <v>210</v>
      </c>
      <c r="F25" s="429" t="s">
        <v>195</v>
      </c>
      <c r="G25" s="430" t="s">
        <v>196</v>
      </c>
      <c r="H25" s="486" t="s">
        <v>197</v>
      </c>
      <c r="I25" s="487" t="s">
        <v>198</v>
      </c>
    </row>
    <row r="26" spans="1:9" ht="20.100000000000001" customHeight="1">
      <c r="A26" s="639"/>
      <c r="B26" s="640"/>
      <c r="C26" s="641"/>
      <c r="D26" s="462"/>
      <c r="E26" s="34"/>
      <c r="F26" s="431">
        <f>D26*E26</f>
        <v>0</v>
      </c>
      <c r="G26" s="469"/>
      <c r="H26" s="48"/>
      <c r="I26" s="317"/>
    </row>
    <row r="27" spans="1:9" ht="20.100000000000001" customHeight="1">
      <c r="A27" s="642"/>
      <c r="B27" s="643"/>
      <c r="C27" s="644"/>
      <c r="D27" s="439"/>
      <c r="E27" s="440"/>
      <c r="F27" s="431">
        <f>D27*E27</f>
        <v>0</v>
      </c>
      <c r="G27" s="466"/>
      <c r="H27" s="48"/>
      <c r="I27" s="317"/>
    </row>
    <row r="28" spans="1:9" ht="20.100000000000001" customHeight="1">
      <c r="A28" s="642"/>
      <c r="B28" s="643"/>
      <c r="C28" s="644"/>
      <c r="D28" s="439"/>
      <c r="E28" s="440"/>
      <c r="F28" s="431">
        <f>D28*E28</f>
        <v>0</v>
      </c>
      <c r="G28" s="466"/>
      <c r="H28" s="48"/>
      <c r="I28" s="317"/>
    </row>
    <row r="29" spans="1:9" ht="20.100000000000001" customHeight="1">
      <c r="A29" s="642"/>
      <c r="B29" s="643"/>
      <c r="C29" s="644"/>
      <c r="D29" s="439"/>
      <c r="E29" s="440"/>
      <c r="F29" s="431">
        <f>D29*E29</f>
        <v>0</v>
      </c>
      <c r="G29" s="466"/>
      <c r="H29" s="48"/>
      <c r="I29" s="317"/>
    </row>
    <row r="30" spans="1:9" ht="20.100000000000001" customHeight="1">
      <c r="A30" s="642"/>
      <c r="B30" s="643"/>
      <c r="C30" s="644"/>
      <c r="D30" s="441"/>
      <c r="E30" s="442"/>
      <c r="F30" s="431">
        <f>D30*E30</f>
        <v>0</v>
      </c>
      <c r="G30" s="467"/>
      <c r="H30" s="48"/>
      <c r="I30" s="317"/>
    </row>
    <row r="31" spans="1:9" ht="20.100000000000001" customHeight="1" thickBot="1">
      <c r="A31" s="636" t="s">
        <v>211</v>
      </c>
      <c r="B31" s="637"/>
      <c r="C31" s="637"/>
      <c r="D31" s="637"/>
      <c r="E31" s="638"/>
      <c r="F31" s="435">
        <f>SUM(F26:F30)</f>
        <v>0</v>
      </c>
      <c r="G31" s="468"/>
    </row>
    <row r="32" spans="1:9" ht="20.100000000000001" customHeight="1" thickBot="1">
      <c r="A32" s="426"/>
      <c r="B32" s="426"/>
      <c r="C32" s="426"/>
      <c r="D32" s="426"/>
      <c r="E32" s="108" t="s">
        <v>207</v>
      </c>
      <c r="F32" s="437">
        <f>ROUNDDOWN(F31,-3)</f>
        <v>0</v>
      </c>
      <c r="G32" s="464"/>
    </row>
    <row r="33" spans="1:9" ht="20.100000000000001" customHeight="1">
      <c r="A33" s="426"/>
      <c r="B33" s="426"/>
      <c r="C33" s="426"/>
      <c r="D33" s="426"/>
      <c r="E33" s="438"/>
      <c r="F33" s="443"/>
      <c r="G33" s="464"/>
    </row>
    <row r="34" spans="1:9" ht="20.100000000000001" customHeight="1" thickBot="1">
      <c r="A34" s="346" t="s">
        <v>212</v>
      </c>
      <c r="B34" s="346"/>
      <c r="C34" s="426"/>
      <c r="D34" s="428">
        <f>F40</f>
        <v>0</v>
      </c>
      <c r="E34" s="426" t="s">
        <v>93</v>
      </c>
      <c r="F34" s="426"/>
      <c r="G34" s="464"/>
    </row>
    <row r="35" spans="1:9" ht="20.100000000000001" customHeight="1">
      <c r="A35" s="625" t="s">
        <v>194</v>
      </c>
      <c r="B35" s="626"/>
      <c r="C35" s="627"/>
      <c r="D35" s="429" t="s">
        <v>209</v>
      </c>
      <c r="E35" s="429" t="s">
        <v>210</v>
      </c>
      <c r="F35" s="429" t="s">
        <v>195</v>
      </c>
      <c r="G35" s="465" t="s">
        <v>196</v>
      </c>
      <c r="H35" s="486" t="s">
        <v>197</v>
      </c>
      <c r="I35" s="487" t="s">
        <v>198</v>
      </c>
    </row>
    <row r="36" spans="1:9" ht="20.100000000000001" customHeight="1">
      <c r="A36" s="639"/>
      <c r="B36" s="640"/>
      <c r="C36" s="641"/>
      <c r="D36" s="462"/>
      <c r="E36" s="463"/>
      <c r="F36" s="431">
        <f>D36*E36</f>
        <v>0</v>
      </c>
      <c r="G36" s="470"/>
      <c r="H36" s="48"/>
      <c r="I36" s="317"/>
    </row>
    <row r="37" spans="1:9" ht="20.100000000000001" customHeight="1">
      <c r="A37" s="639"/>
      <c r="B37" s="640"/>
      <c r="C37" s="641"/>
      <c r="D37" s="462"/>
      <c r="E37" s="463"/>
      <c r="F37" s="431">
        <f>D37*E37</f>
        <v>0</v>
      </c>
      <c r="G37" s="470"/>
      <c r="H37" s="48"/>
      <c r="I37" s="317"/>
    </row>
    <row r="38" spans="1:9" ht="20.100000000000001" customHeight="1">
      <c r="A38" s="642"/>
      <c r="B38" s="643"/>
      <c r="C38" s="644"/>
      <c r="D38" s="441"/>
      <c r="E38" s="444"/>
      <c r="F38" s="431">
        <f>D38*E38</f>
        <v>0</v>
      </c>
      <c r="G38" s="471"/>
      <c r="H38" s="48"/>
      <c r="I38" s="317"/>
    </row>
    <row r="39" spans="1:9" ht="20.100000000000001" customHeight="1" thickBot="1">
      <c r="A39" s="636" t="s">
        <v>211</v>
      </c>
      <c r="B39" s="637"/>
      <c r="C39" s="637"/>
      <c r="D39" s="637"/>
      <c r="E39" s="638"/>
      <c r="F39" s="435">
        <f>SUM(F36:F38)</f>
        <v>0</v>
      </c>
      <c r="G39" s="472"/>
    </row>
    <row r="40" spans="1:9" ht="20.100000000000001" customHeight="1" thickBot="1">
      <c r="A40" s="426"/>
      <c r="B40" s="426"/>
      <c r="C40" s="426"/>
      <c r="D40" s="426"/>
      <c r="E40" s="108" t="s">
        <v>207</v>
      </c>
      <c r="F40" s="437">
        <f>ROUNDDOWN(F39,-3)</f>
        <v>0</v>
      </c>
      <c r="G40" s="426"/>
    </row>
    <row r="41" spans="1:9" ht="20.100000000000001" customHeight="1">
      <c r="A41" s="426"/>
      <c r="B41" s="426"/>
      <c r="C41" s="426"/>
      <c r="D41" s="426"/>
      <c r="E41" s="438"/>
      <c r="F41" s="443"/>
      <c r="G41" s="426"/>
    </row>
    <row r="42" spans="1:9" ht="20.100000000000001" customHeight="1">
      <c r="A42" s="426" t="s">
        <v>213</v>
      </c>
      <c r="B42" s="426"/>
      <c r="C42" s="426"/>
      <c r="D42" s="346"/>
      <c r="E42" s="445"/>
      <c r="F42" s="446">
        <f>D7+D24+D34</f>
        <v>0</v>
      </c>
      <c r="G42" s="447" t="s">
        <v>93</v>
      </c>
    </row>
    <row r="43" spans="1:9" ht="20.100000000000001" customHeight="1">
      <c r="A43" s="426"/>
      <c r="B43" s="426"/>
      <c r="C43" s="426"/>
      <c r="D43" s="426"/>
      <c r="E43" s="426"/>
      <c r="F43" s="426"/>
      <c r="G43" s="426"/>
    </row>
    <row r="44" spans="1:9" ht="20.100000000000001" customHeight="1">
      <c r="A44" s="426"/>
      <c r="B44" s="426"/>
      <c r="C44" s="448"/>
      <c r="D44" s="426"/>
      <c r="E44" s="448"/>
      <c r="F44" s="426"/>
      <c r="G44" s="426"/>
    </row>
    <row r="45" spans="1:9">
      <c r="A45" s="37"/>
      <c r="B45" s="29"/>
      <c r="C45" s="36"/>
      <c r="D45" s="29"/>
      <c r="E45" s="36"/>
      <c r="F45" s="29"/>
      <c r="G45" s="29"/>
    </row>
    <row r="49" spans="1:4">
      <c r="D49" s="53"/>
    </row>
    <row r="50" spans="1:4">
      <c r="D50" s="53"/>
    </row>
    <row r="52" spans="1:4">
      <c r="A52" s="264" t="s">
        <v>214</v>
      </c>
      <c r="B52" s="264"/>
      <c r="C52" s="264"/>
    </row>
    <row r="53" spans="1:4" hidden="1">
      <c r="A53" s="4"/>
      <c r="B53" s="4" t="s">
        <v>215</v>
      </c>
      <c r="C53" s="4"/>
    </row>
    <row r="54" spans="1:4" hidden="1">
      <c r="A54" s="4"/>
      <c r="B54" s="94">
        <v>1</v>
      </c>
      <c r="C54" s="266">
        <f>ROUNDDOWN(SUMIF($I$26:$I$48,B54,$F$26:$F$48),-3)</f>
        <v>0</v>
      </c>
    </row>
    <row r="55" spans="1:4" hidden="1">
      <c r="A55" s="4"/>
      <c r="B55" s="94">
        <v>2</v>
      </c>
      <c r="C55" s="266">
        <f t="shared" ref="C55:C60" si="0">ROUNDDOWN(SUMIF($I$26:$I$48,B55,$F$26:$F$48),-3)</f>
        <v>0</v>
      </c>
    </row>
    <row r="56" spans="1:4" hidden="1">
      <c r="A56" s="4"/>
      <c r="B56" s="94">
        <v>3</v>
      </c>
      <c r="C56" s="266">
        <f t="shared" si="0"/>
        <v>0</v>
      </c>
    </row>
    <row r="57" spans="1:4" hidden="1">
      <c r="A57" s="4"/>
      <c r="B57" s="94">
        <v>4</v>
      </c>
      <c r="C57" s="266">
        <f t="shared" si="0"/>
        <v>0</v>
      </c>
    </row>
    <row r="58" spans="1:4" hidden="1">
      <c r="A58" s="4"/>
      <c r="B58" s="94">
        <v>5</v>
      </c>
      <c r="C58" s="266">
        <f t="shared" si="0"/>
        <v>0</v>
      </c>
    </row>
    <row r="59" spans="1:4" hidden="1">
      <c r="A59" s="4"/>
      <c r="B59" s="94">
        <v>6</v>
      </c>
      <c r="C59" s="266">
        <f t="shared" si="0"/>
        <v>0</v>
      </c>
    </row>
    <row r="60" spans="1:4" hidden="1">
      <c r="A60" s="4"/>
      <c r="B60" s="94">
        <v>7</v>
      </c>
      <c r="C60" s="266">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1:AD66"/>
  <sheetViews>
    <sheetView showGridLines="0" view="pageBreakPreview" topLeftCell="A25" zoomScale="78" zoomScaleNormal="75" zoomScaleSheetLayoutView="78" workbookViewId="0">
      <selection activeCell="K25" sqref="K25"/>
    </sheetView>
  </sheetViews>
  <sheetFormatPr defaultColWidth="10.625" defaultRowHeight="14.25"/>
  <cols>
    <col min="1" max="1" width="4.125" style="7" customWidth="1"/>
    <col min="2" max="2" width="14.875" style="4" customWidth="1"/>
    <col min="3" max="3" width="16.625" style="4" customWidth="1"/>
    <col min="4" max="4" width="9.625" style="4" customWidth="1"/>
    <col min="5" max="5" width="18.25" style="4" customWidth="1"/>
    <col min="6" max="6" width="7.125" style="4" customWidth="1"/>
    <col min="7" max="7" width="10"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7" t="s">
        <v>216</v>
      </c>
      <c r="AD1" s="7" t="s">
        <v>217</v>
      </c>
    </row>
    <row r="2" spans="1:30" ht="18" customHeight="1">
      <c r="A2" s="553" t="s">
        <v>131</v>
      </c>
      <c r="B2" s="38" t="s">
        <v>218</v>
      </c>
      <c r="C2" s="543"/>
      <c r="AC2" s="113">
        <v>3800</v>
      </c>
      <c r="AD2" s="113">
        <v>11600</v>
      </c>
    </row>
    <row r="3" spans="1:30">
      <c r="A3" s="457" t="s">
        <v>219</v>
      </c>
      <c r="B3" s="4" t="s">
        <v>220</v>
      </c>
      <c r="AC3" s="113">
        <v>3420</v>
      </c>
      <c r="AD3" s="113">
        <v>10440</v>
      </c>
    </row>
    <row r="4" spans="1:30" ht="30" customHeight="1" thickBot="1">
      <c r="D4" s="542" t="s">
        <v>221</v>
      </c>
      <c r="F4" s="661">
        <f>E43</f>
        <v>0</v>
      </c>
      <c r="G4" s="661"/>
      <c r="H4" s="4" t="s">
        <v>222</v>
      </c>
      <c r="I4" s="9"/>
      <c r="J4" s="9"/>
      <c r="K4" s="9"/>
      <c r="L4" s="9"/>
      <c r="M4" s="9"/>
      <c r="N4" s="10"/>
      <c r="O4" s="9"/>
      <c r="P4" s="9"/>
      <c r="Q4" s="9"/>
      <c r="R4" s="9"/>
      <c r="S4" s="9"/>
      <c r="T4" s="10"/>
      <c r="U4" s="11"/>
      <c r="V4" s="56"/>
      <c r="W4" s="56"/>
      <c r="X4" s="56"/>
      <c r="AC4" s="113">
        <v>3040</v>
      </c>
      <c r="AD4" s="113">
        <v>9280</v>
      </c>
    </row>
    <row r="5" spans="1:30" ht="12" customHeight="1" thickTop="1">
      <c r="B5" s="542"/>
      <c r="C5" s="542"/>
      <c r="D5" s="542"/>
      <c r="E5" s="542"/>
      <c r="F5" s="33"/>
      <c r="G5" s="33"/>
      <c r="I5" s="9"/>
      <c r="J5" s="9"/>
      <c r="K5" s="9"/>
      <c r="L5" s="9"/>
      <c r="M5" s="9"/>
      <c r="N5" s="10"/>
      <c r="O5" s="9"/>
      <c r="P5" s="9"/>
      <c r="Q5" s="9"/>
      <c r="R5" s="9"/>
      <c r="S5" s="9"/>
      <c r="T5" s="10"/>
      <c r="U5" s="11"/>
      <c r="V5" s="56"/>
      <c r="W5" s="56"/>
      <c r="X5" s="56"/>
    </row>
    <row r="6" spans="1:30" ht="30" customHeight="1" thickBot="1">
      <c r="B6" s="666" t="s">
        <v>223</v>
      </c>
      <c r="C6" s="666"/>
      <c r="D6" s="666"/>
      <c r="E6" s="666"/>
      <c r="F6" s="661">
        <f>V43</f>
        <v>0</v>
      </c>
      <c r="G6" s="661"/>
      <c r="H6" s="4" t="s">
        <v>222</v>
      </c>
      <c r="I6" s="9"/>
      <c r="J6" s="9"/>
      <c r="K6" s="9"/>
      <c r="L6" s="9"/>
      <c r="M6" s="9"/>
      <c r="N6" s="10"/>
      <c r="O6" s="9"/>
      <c r="P6" s="9"/>
      <c r="Q6" s="9"/>
      <c r="R6" s="9"/>
      <c r="S6" s="9"/>
      <c r="T6" s="10"/>
      <c r="U6" s="11"/>
      <c r="V6" s="56"/>
      <c r="W6" s="56"/>
      <c r="X6" s="56"/>
    </row>
    <row r="7" spans="1:30" ht="27" customHeight="1" thickTop="1"/>
    <row r="8" spans="1:30" ht="52.5" customHeight="1">
      <c r="A8" s="458" t="s">
        <v>224</v>
      </c>
      <c r="B8" s="47" t="s">
        <v>225</v>
      </c>
      <c r="C8" s="47" t="s">
        <v>161</v>
      </c>
      <c r="D8" s="5" t="s">
        <v>226</v>
      </c>
      <c r="E8" s="5" t="s">
        <v>227</v>
      </c>
      <c r="F8" s="5" t="s">
        <v>228</v>
      </c>
      <c r="G8" s="5" t="s">
        <v>229</v>
      </c>
      <c r="H8" s="6"/>
      <c r="I8" s="663" t="s">
        <v>230</v>
      </c>
      <c r="J8" s="664"/>
      <c r="K8" s="664"/>
      <c r="L8" s="664"/>
      <c r="M8" s="664"/>
      <c r="N8" s="665"/>
      <c r="O8" s="663" t="s">
        <v>231</v>
      </c>
      <c r="P8" s="664"/>
      <c r="Q8" s="664"/>
      <c r="R8" s="664"/>
      <c r="S8" s="664"/>
      <c r="T8" s="665"/>
      <c r="U8" s="5" t="s">
        <v>232</v>
      </c>
      <c r="V8" s="5" t="s">
        <v>233</v>
      </c>
      <c r="W8" s="5" t="s">
        <v>234</v>
      </c>
      <c r="X8" s="321" t="s">
        <v>198</v>
      </c>
    </row>
    <row r="9" spans="1:30" ht="30" customHeight="1">
      <c r="A9" s="377"/>
      <c r="B9" s="545" t="str">
        <f>IF($A9="","",VLOOKUP($A9,従事者明細!$A$3:$F$52,2,FALSE))</f>
        <v/>
      </c>
      <c r="C9" s="546" t="str">
        <f>IF($A9="","",VLOOKUP($A9,従事者明細!$A$3:$F$52,3,FALSE))</f>
        <v/>
      </c>
      <c r="D9" s="1"/>
      <c r="E9" s="101" t="str">
        <f t="shared" ref="E9:E41" si="0">IF($F9="","",VLOOKUP($F9,$D$46:$F$51,2,FALSE))</f>
        <v/>
      </c>
      <c r="F9" s="373"/>
      <c r="G9" s="175" t="str">
        <f t="shared" ref="G9:G41" si="1">IF($F9="","",VLOOKUP($F9,$D$46:$F$51,3,FALSE))</f>
        <v/>
      </c>
      <c r="H9" s="7"/>
      <c r="I9" s="374">
        <v>3800</v>
      </c>
      <c r="J9" s="8" t="s">
        <v>235</v>
      </c>
      <c r="K9" s="375" t="str">
        <f>IF(D9="","",D9)</f>
        <v/>
      </c>
      <c r="L9" s="8" t="s">
        <v>236</v>
      </c>
      <c r="M9" s="8" t="s">
        <v>237</v>
      </c>
      <c r="N9" s="150" t="str">
        <f t="shared" ref="N9:N23" si="2">IF(K9="","",SUM(I9*K9))</f>
        <v/>
      </c>
      <c r="O9" s="376">
        <f>IF(I9=3800,11600,IF(I9=3420,10440,9280))</f>
        <v>11600</v>
      </c>
      <c r="P9" s="8" t="s">
        <v>235</v>
      </c>
      <c r="Q9" s="375" t="str">
        <f>IF(K9="","",K9-2)</f>
        <v/>
      </c>
      <c r="R9" s="8" t="s">
        <v>238</v>
      </c>
      <c r="S9" s="8" t="s">
        <v>237</v>
      </c>
      <c r="T9" s="150" t="str">
        <f t="shared" ref="T9:T23" si="3">IF(Q9="","",SUM(O9*Q9))</f>
        <v/>
      </c>
      <c r="U9" s="13"/>
      <c r="V9" s="151" t="str">
        <f>IF(D9="","",SUM(N9+T9+U9))</f>
        <v/>
      </c>
      <c r="W9" s="151" t="str">
        <f>IF(A9="","",IF(E9="",V9,E9+V9))</f>
        <v/>
      </c>
      <c r="X9" s="305"/>
      <c r="Z9" s="4" t="s">
        <v>239</v>
      </c>
    </row>
    <row r="10" spans="1:30" ht="30" customHeight="1">
      <c r="A10" s="377"/>
      <c r="B10" s="545" t="str">
        <f>IF($A10="","",VLOOKUP($A10,従事者明細!$A$3:$F$52,2,FALSE))</f>
        <v/>
      </c>
      <c r="C10" s="546" t="str">
        <f>IF($A10="","",VLOOKUP($A10,従事者明細!$A$3:$F$52,3,FALSE))</f>
        <v/>
      </c>
      <c r="D10" s="1"/>
      <c r="E10" s="101" t="str">
        <f t="shared" si="0"/>
        <v/>
      </c>
      <c r="F10" s="373"/>
      <c r="G10" s="175" t="str">
        <f t="shared" si="1"/>
        <v/>
      </c>
      <c r="I10" s="374">
        <v>3800</v>
      </c>
      <c r="J10" s="8" t="s">
        <v>235</v>
      </c>
      <c r="K10" s="375" t="str">
        <f t="shared" ref="K10:K41" si="4">IF(D10="","",D10)</f>
        <v/>
      </c>
      <c r="L10" s="8" t="s">
        <v>236</v>
      </c>
      <c r="M10" s="8" t="s">
        <v>237</v>
      </c>
      <c r="N10" s="150" t="str">
        <f t="shared" si="2"/>
        <v/>
      </c>
      <c r="O10" s="376">
        <f t="shared" ref="O10:O25" si="5">IF(I10=3800,11600,IF(I10=3420,10440,9280))</f>
        <v>11600</v>
      </c>
      <c r="P10" s="8" t="s">
        <v>235</v>
      </c>
      <c r="Q10" s="375" t="str">
        <f t="shared" ref="Q10:Q41" si="6">IF(K10="","",K10-2)</f>
        <v/>
      </c>
      <c r="R10" s="8" t="s">
        <v>238</v>
      </c>
      <c r="S10" s="8" t="s">
        <v>237</v>
      </c>
      <c r="T10" s="150" t="str">
        <f t="shared" si="3"/>
        <v/>
      </c>
      <c r="U10" s="13"/>
      <c r="V10" s="151" t="str">
        <f t="shared" ref="V10:V23" si="7">IF(D10="","",SUM(N10+T10+U10))</f>
        <v/>
      </c>
      <c r="W10" s="151" t="str">
        <f>IF(A10="","",IF(E10="",V10,E10+V10))</f>
        <v/>
      </c>
      <c r="X10" s="305"/>
      <c r="Z10" s="4" t="s">
        <v>240</v>
      </c>
    </row>
    <row r="11" spans="1:30" ht="30" customHeight="1">
      <c r="A11" s="377"/>
      <c r="B11" s="545" t="str">
        <f>IF($A11="","",VLOOKUP($A11,従事者明細!$A$3:$F$52,2,FALSE))</f>
        <v/>
      </c>
      <c r="C11" s="546" t="str">
        <f>IF($A11="","",VLOOKUP($A11,従事者明細!$A$3:$F$52,3,FALSE))</f>
        <v/>
      </c>
      <c r="D11" s="1"/>
      <c r="E11" s="101" t="str">
        <f t="shared" si="0"/>
        <v/>
      </c>
      <c r="F11" s="373"/>
      <c r="G11" s="175" t="str">
        <f t="shared" si="1"/>
        <v/>
      </c>
      <c r="I11" s="374">
        <v>3800</v>
      </c>
      <c r="J11" s="8" t="s">
        <v>235</v>
      </c>
      <c r="K11" s="375" t="str">
        <f t="shared" si="4"/>
        <v/>
      </c>
      <c r="L11" s="8" t="s">
        <v>236</v>
      </c>
      <c r="M11" s="8" t="s">
        <v>237</v>
      </c>
      <c r="N11" s="150" t="str">
        <f t="shared" si="2"/>
        <v/>
      </c>
      <c r="O11" s="376">
        <f t="shared" si="5"/>
        <v>11600</v>
      </c>
      <c r="P11" s="8" t="s">
        <v>235</v>
      </c>
      <c r="Q11" s="375" t="str">
        <f t="shared" si="6"/>
        <v/>
      </c>
      <c r="R11" s="8" t="s">
        <v>238</v>
      </c>
      <c r="S11" s="8" t="s">
        <v>237</v>
      </c>
      <c r="T11" s="150" t="str">
        <f t="shared" si="3"/>
        <v/>
      </c>
      <c r="U11" s="13"/>
      <c r="V11" s="151" t="str">
        <f t="shared" si="7"/>
        <v/>
      </c>
      <c r="W11" s="151" t="str">
        <f t="shared" ref="W11:W41" si="8">IF(A11="","",IF(E11="",V11,E11+V11))</f>
        <v/>
      </c>
      <c r="X11" s="305"/>
      <c r="Z11" s="4" t="s">
        <v>241</v>
      </c>
    </row>
    <row r="12" spans="1:30" ht="30" customHeight="1">
      <c r="A12" s="377"/>
      <c r="B12" s="545" t="str">
        <f>IF($A12="","",VLOOKUP($A12,従事者明細!$A$3:$F$52,2,FALSE))</f>
        <v/>
      </c>
      <c r="C12" s="546" t="str">
        <f>IF($A12="","",VLOOKUP($A12,従事者明細!$A$3:$F$52,3,FALSE))</f>
        <v/>
      </c>
      <c r="D12" s="1"/>
      <c r="E12" s="101" t="str">
        <f t="shared" si="0"/>
        <v/>
      </c>
      <c r="F12" s="373"/>
      <c r="G12" s="175" t="str">
        <f t="shared" si="1"/>
        <v/>
      </c>
      <c r="I12" s="374">
        <v>3800</v>
      </c>
      <c r="J12" s="8" t="s">
        <v>235</v>
      </c>
      <c r="K12" s="375" t="str">
        <f t="shared" si="4"/>
        <v/>
      </c>
      <c r="L12" s="8" t="s">
        <v>236</v>
      </c>
      <c r="M12" s="8" t="s">
        <v>237</v>
      </c>
      <c r="N12" s="150" t="str">
        <f t="shared" si="2"/>
        <v/>
      </c>
      <c r="O12" s="376">
        <f t="shared" si="5"/>
        <v>11600</v>
      </c>
      <c r="P12" s="8" t="s">
        <v>235</v>
      </c>
      <c r="Q12" s="375" t="str">
        <f t="shared" si="6"/>
        <v/>
      </c>
      <c r="R12" s="8" t="s">
        <v>238</v>
      </c>
      <c r="S12" s="8" t="s">
        <v>237</v>
      </c>
      <c r="T12" s="150" t="str">
        <f t="shared" si="3"/>
        <v/>
      </c>
      <c r="U12" s="13"/>
      <c r="V12" s="151" t="str">
        <f t="shared" si="7"/>
        <v/>
      </c>
      <c r="W12" s="151" t="str">
        <f t="shared" si="8"/>
        <v/>
      </c>
      <c r="X12" s="305"/>
    </row>
    <row r="13" spans="1:30" ht="30" customHeight="1">
      <c r="A13" s="377"/>
      <c r="B13" s="545" t="str">
        <f>IF($A13="","",VLOOKUP($A13,従事者明細!$A$3:$F$52,2,FALSE))</f>
        <v/>
      </c>
      <c r="C13" s="546" t="str">
        <f>IF($A13="","",VLOOKUP($A13,従事者明細!$A$3:$F$52,3,FALSE))</f>
        <v/>
      </c>
      <c r="D13" s="1"/>
      <c r="E13" s="101" t="str">
        <f t="shared" si="0"/>
        <v/>
      </c>
      <c r="F13" s="373"/>
      <c r="G13" s="175" t="str">
        <f t="shared" si="1"/>
        <v/>
      </c>
      <c r="I13" s="374">
        <v>3800</v>
      </c>
      <c r="J13" s="8" t="s">
        <v>235</v>
      </c>
      <c r="K13" s="375" t="str">
        <f>IF(D13="","",D13)</f>
        <v/>
      </c>
      <c r="L13" s="8" t="s">
        <v>236</v>
      </c>
      <c r="M13" s="8" t="s">
        <v>237</v>
      </c>
      <c r="N13" s="150" t="str">
        <f t="shared" si="2"/>
        <v/>
      </c>
      <c r="O13" s="376">
        <f t="shared" si="5"/>
        <v>11600</v>
      </c>
      <c r="P13" s="8" t="s">
        <v>235</v>
      </c>
      <c r="Q13" s="375" t="str">
        <f t="shared" si="6"/>
        <v/>
      </c>
      <c r="R13" s="8" t="s">
        <v>238</v>
      </c>
      <c r="S13" s="8" t="s">
        <v>237</v>
      </c>
      <c r="T13" s="150" t="str">
        <f t="shared" si="3"/>
        <v/>
      </c>
      <c r="U13" s="13"/>
      <c r="V13" s="151" t="str">
        <f t="shared" si="7"/>
        <v/>
      </c>
      <c r="W13" s="151" t="str">
        <f t="shared" si="8"/>
        <v/>
      </c>
      <c r="X13" s="305"/>
    </row>
    <row r="14" spans="1:30" ht="30" customHeight="1">
      <c r="A14" s="377"/>
      <c r="B14" s="545" t="str">
        <f>IF($A14="","",VLOOKUP($A14,従事者明細!$A$3:$F$52,2,FALSE))</f>
        <v/>
      </c>
      <c r="C14" s="546" t="str">
        <f>IF($A14="","",VLOOKUP($A14,従事者明細!$A$3:$F$52,3,FALSE))</f>
        <v/>
      </c>
      <c r="D14" s="1"/>
      <c r="E14" s="101" t="str">
        <f t="shared" si="0"/>
        <v/>
      </c>
      <c r="F14" s="373"/>
      <c r="G14" s="175" t="str">
        <f t="shared" si="1"/>
        <v/>
      </c>
      <c r="I14" s="374">
        <v>3420</v>
      </c>
      <c r="J14" s="8" t="s">
        <v>235</v>
      </c>
      <c r="K14" s="375" t="str">
        <f>IF(D14="","",D14)</f>
        <v/>
      </c>
      <c r="L14" s="8" t="s">
        <v>236</v>
      </c>
      <c r="M14" s="8" t="s">
        <v>237</v>
      </c>
      <c r="N14" s="150" t="str">
        <f t="shared" si="2"/>
        <v/>
      </c>
      <c r="O14" s="376">
        <v>10440</v>
      </c>
      <c r="P14" s="8" t="s">
        <v>235</v>
      </c>
      <c r="Q14" s="375" t="str">
        <f t="shared" si="6"/>
        <v/>
      </c>
      <c r="R14" s="8" t="s">
        <v>238</v>
      </c>
      <c r="S14" s="8" t="s">
        <v>237</v>
      </c>
      <c r="T14" s="150" t="str">
        <f t="shared" si="3"/>
        <v/>
      </c>
      <c r="U14" s="13"/>
      <c r="V14" s="151" t="str">
        <f t="shared" si="7"/>
        <v/>
      </c>
      <c r="W14" s="151" t="str">
        <f t="shared" si="8"/>
        <v/>
      </c>
      <c r="X14" s="305"/>
    </row>
    <row r="15" spans="1:30" ht="30" customHeight="1">
      <c r="A15" s="377"/>
      <c r="B15" s="545" t="str">
        <f>IF($A15="","",VLOOKUP($A15,従事者明細!$A$3:$F$52,2,FALSE))</f>
        <v/>
      </c>
      <c r="C15" s="546" t="str">
        <f>IF($A15="","",VLOOKUP($A15,従事者明細!$A$3:$F$52,3,FALSE))</f>
        <v/>
      </c>
      <c r="D15" s="1"/>
      <c r="E15" s="101" t="str">
        <f t="shared" si="0"/>
        <v/>
      </c>
      <c r="F15" s="373"/>
      <c r="G15" s="175" t="str">
        <f t="shared" si="1"/>
        <v/>
      </c>
      <c r="I15" s="374">
        <v>3800</v>
      </c>
      <c r="J15" s="8" t="s">
        <v>235</v>
      </c>
      <c r="K15" s="375" t="str">
        <f t="shared" si="4"/>
        <v/>
      </c>
      <c r="L15" s="8" t="s">
        <v>236</v>
      </c>
      <c r="M15" s="8" t="s">
        <v>237</v>
      </c>
      <c r="N15" s="150" t="str">
        <f t="shared" si="2"/>
        <v/>
      </c>
      <c r="O15" s="376">
        <f t="shared" si="5"/>
        <v>11600</v>
      </c>
      <c r="P15" s="8" t="s">
        <v>235</v>
      </c>
      <c r="Q15" s="375" t="str">
        <f t="shared" si="6"/>
        <v/>
      </c>
      <c r="R15" s="8" t="s">
        <v>238</v>
      </c>
      <c r="S15" s="8" t="s">
        <v>237</v>
      </c>
      <c r="T15" s="150" t="str">
        <f t="shared" si="3"/>
        <v/>
      </c>
      <c r="U15" s="13"/>
      <c r="V15" s="151" t="str">
        <f t="shared" si="7"/>
        <v/>
      </c>
      <c r="W15" s="151" t="str">
        <f t="shared" si="8"/>
        <v/>
      </c>
      <c r="X15" s="305"/>
    </row>
    <row r="16" spans="1:30" ht="30" customHeight="1">
      <c r="A16" s="377"/>
      <c r="B16" s="545" t="str">
        <f>IF($A16="","",VLOOKUP($A16,従事者明細!$A$3:$F$52,2,FALSE))</f>
        <v/>
      </c>
      <c r="C16" s="546" t="str">
        <f>IF($A16="","",VLOOKUP($A16,従事者明細!$A$3:$F$52,3,FALSE))</f>
        <v/>
      </c>
      <c r="D16" s="1"/>
      <c r="E16" s="101" t="str">
        <f t="shared" si="0"/>
        <v/>
      </c>
      <c r="F16" s="373"/>
      <c r="G16" s="175" t="str">
        <f t="shared" si="1"/>
        <v/>
      </c>
      <c r="I16" s="374">
        <v>3800</v>
      </c>
      <c r="J16" s="8" t="s">
        <v>235</v>
      </c>
      <c r="K16" s="375" t="str">
        <f t="shared" si="4"/>
        <v/>
      </c>
      <c r="L16" s="8" t="s">
        <v>236</v>
      </c>
      <c r="M16" s="8" t="s">
        <v>237</v>
      </c>
      <c r="N16" s="150" t="str">
        <f t="shared" si="2"/>
        <v/>
      </c>
      <c r="O16" s="376">
        <f t="shared" si="5"/>
        <v>11600</v>
      </c>
      <c r="P16" s="8" t="s">
        <v>235</v>
      </c>
      <c r="Q16" s="375" t="str">
        <f t="shared" si="6"/>
        <v/>
      </c>
      <c r="R16" s="8" t="s">
        <v>238</v>
      </c>
      <c r="S16" s="8" t="s">
        <v>237</v>
      </c>
      <c r="T16" s="150" t="str">
        <f t="shared" si="3"/>
        <v/>
      </c>
      <c r="U16" s="13"/>
      <c r="V16" s="151" t="str">
        <f t="shared" si="7"/>
        <v/>
      </c>
      <c r="W16" s="151" t="str">
        <f t="shared" si="8"/>
        <v/>
      </c>
      <c r="X16" s="305"/>
    </row>
    <row r="17" spans="1:24" ht="30" customHeight="1">
      <c r="A17" s="377"/>
      <c r="B17" s="545" t="str">
        <f>IF($A17="","",VLOOKUP($A17,従事者明細!$A$3:$F$52,2,FALSE))</f>
        <v/>
      </c>
      <c r="C17" s="546" t="str">
        <f>IF($A17="","",VLOOKUP($A17,従事者明細!$A$3:$F$52,3,FALSE))</f>
        <v/>
      </c>
      <c r="D17" s="1"/>
      <c r="E17" s="101" t="str">
        <f t="shared" si="0"/>
        <v/>
      </c>
      <c r="F17" s="373"/>
      <c r="G17" s="175" t="str">
        <f t="shared" si="1"/>
        <v/>
      </c>
      <c r="I17" s="374">
        <v>3800</v>
      </c>
      <c r="J17" s="8" t="s">
        <v>235</v>
      </c>
      <c r="K17" s="375" t="str">
        <f t="shared" si="4"/>
        <v/>
      </c>
      <c r="L17" s="8" t="s">
        <v>236</v>
      </c>
      <c r="M17" s="8" t="s">
        <v>237</v>
      </c>
      <c r="N17" s="150" t="str">
        <f t="shared" si="2"/>
        <v/>
      </c>
      <c r="O17" s="376">
        <f t="shared" si="5"/>
        <v>11600</v>
      </c>
      <c r="P17" s="8" t="s">
        <v>235</v>
      </c>
      <c r="Q17" s="375" t="str">
        <f t="shared" si="6"/>
        <v/>
      </c>
      <c r="R17" s="8" t="s">
        <v>238</v>
      </c>
      <c r="S17" s="8" t="s">
        <v>237</v>
      </c>
      <c r="T17" s="150" t="str">
        <f t="shared" si="3"/>
        <v/>
      </c>
      <c r="U17" s="13"/>
      <c r="V17" s="151" t="str">
        <f t="shared" si="7"/>
        <v/>
      </c>
      <c r="W17" s="151" t="str">
        <f t="shared" si="8"/>
        <v/>
      </c>
      <c r="X17" s="305"/>
    </row>
    <row r="18" spans="1:24" ht="30" customHeight="1">
      <c r="A18" s="377"/>
      <c r="B18" s="545" t="str">
        <f>IF($A18="","",VLOOKUP($A18,従事者明細!$A$3:$F$52,2,FALSE))</f>
        <v/>
      </c>
      <c r="C18" s="546" t="str">
        <f>IF($A18="","",VLOOKUP($A18,従事者明細!$A$3:$F$52,3,FALSE))</f>
        <v/>
      </c>
      <c r="D18" s="1"/>
      <c r="E18" s="101" t="str">
        <f t="shared" si="0"/>
        <v/>
      </c>
      <c r="F18" s="373"/>
      <c r="G18" s="175" t="str">
        <f t="shared" si="1"/>
        <v/>
      </c>
      <c r="I18" s="374">
        <v>3800</v>
      </c>
      <c r="J18" s="8" t="s">
        <v>235</v>
      </c>
      <c r="K18" s="375" t="str">
        <f t="shared" si="4"/>
        <v/>
      </c>
      <c r="L18" s="8" t="s">
        <v>236</v>
      </c>
      <c r="M18" s="8" t="s">
        <v>237</v>
      </c>
      <c r="N18" s="150" t="str">
        <f t="shared" si="2"/>
        <v/>
      </c>
      <c r="O18" s="376">
        <f t="shared" si="5"/>
        <v>11600</v>
      </c>
      <c r="P18" s="8" t="s">
        <v>235</v>
      </c>
      <c r="Q18" s="375" t="str">
        <f t="shared" si="6"/>
        <v/>
      </c>
      <c r="R18" s="8" t="s">
        <v>238</v>
      </c>
      <c r="S18" s="8" t="s">
        <v>237</v>
      </c>
      <c r="T18" s="150" t="str">
        <f t="shared" si="3"/>
        <v/>
      </c>
      <c r="U18" s="13"/>
      <c r="V18" s="151" t="str">
        <f t="shared" si="7"/>
        <v/>
      </c>
      <c r="W18" s="151" t="str">
        <f t="shared" si="8"/>
        <v/>
      </c>
      <c r="X18" s="305"/>
    </row>
    <row r="19" spans="1:24" ht="30" customHeight="1">
      <c r="A19" s="377"/>
      <c r="B19" s="545" t="str">
        <f>IF($A19="","",VLOOKUP($A19,従事者明細!$A$3:$F$52,2,FALSE))</f>
        <v/>
      </c>
      <c r="C19" s="546" t="str">
        <f>IF($A19="","",VLOOKUP($A19,従事者明細!$A$3:$F$52,3,FALSE))</f>
        <v/>
      </c>
      <c r="D19" s="1"/>
      <c r="E19" s="101" t="str">
        <f t="shared" si="0"/>
        <v/>
      </c>
      <c r="F19" s="373"/>
      <c r="G19" s="175" t="str">
        <f t="shared" si="1"/>
        <v/>
      </c>
      <c r="I19" s="374">
        <v>3800</v>
      </c>
      <c r="J19" s="8" t="s">
        <v>235</v>
      </c>
      <c r="K19" s="375" t="str">
        <f>IF(D19="","",D19)</f>
        <v/>
      </c>
      <c r="L19" s="8" t="s">
        <v>236</v>
      </c>
      <c r="M19" s="8" t="s">
        <v>237</v>
      </c>
      <c r="N19" s="150" t="str">
        <f t="shared" si="2"/>
        <v/>
      </c>
      <c r="O19" s="376">
        <f t="shared" si="5"/>
        <v>11600</v>
      </c>
      <c r="P19" s="8" t="s">
        <v>235</v>
      </c>
      <c r="Q19" s="375" t="str">
        <f t="shared" si="6"/>
        <v/>
      </c>
      <c r="R19" s="8" t="s">
        <v>238</v>
      </c>
      <c r="S19" s="8" t="s">
        <v>237</v>
      </c>
      <c r="T19" s="150" t="str">
        <f t="shared" si="3"/>
        <v/>
      </c>
      <c r="U19" s="13"/>
      <c r="V19" s="151" t="str">
        <f t="shared" si="7"/>
        <v/>
      </c>
      <c r="W19" s="151" t="str">
        <f t="shared" si="8"/>
        <v/>
      </c>
      <c r="X19" s="305"/>
    </row>
    <row r="20" spans="1:24" ht="30" customHeight="1">
      <c r="A20" s="377"/>
      <c r="B20" s="545" t="str">
        <f>IF($A20="","",VLOOKUP($A20,従事者明細!$A$3:$F$52,2,FALSE))</f>
        <v/>
      </c>
      <c r="C20" s="546" t="str">
        <f>IF($A20="","",VLOOKUP($A20,従事者明細!$A$3:$F$52,3,FALSE))</f>
        <v/>
      </c>
      <c r="D20" s="1"/>
      <c r="E20" s="101" t="str">
        <f t="shared" si="0"/>
        <v/>
      </c>
      <c r="F20" s="373"/>
      <c r="G20" s="175" t="str">
        <f t="shared" si="1"/>
        <v/>
      </c>
      <c r="I20" s="374">
        <v>3800</v>
      </c>
      <c r="J20" s="8" t="s">
        <v>235</v>
      </c>
      <c r="K20" s="375" t="str">
        <f t="shared" si="4"/>
        <v/>
      </c>
      <c r="L20" s="8" t="s">
        <v>236</v>
      </c>
      <c r="M20" s="8" t="s">
        <v>237</v>
      </c>
      <c r="N20" s="150" t="str">
        <f t="shared" si="2"/>
        <v/>
      </c>
      <c r="O20" s="376">
        <f t="shared" si="5"/>
        <v>11600</v>
      </c>
      <c r="P20" s="8" t="s">
        <v>235</v>
      </c>
      <c r="Q20" s="375" t="str">
        <f t="shared" si="6"/>
        <v/>
      </c>
      <c r="R20" s="8" t="s">
        <v>238</v>
      </c>
      <c r="S20" s="8" t="s">
        <v>237</v>
      </c>
      <c r="T20" s="150" t="str">
        <f t="shared" si="3"/>
        <v/>
      </c>
      <c r="U20" s="13"/>
      <c r="V20" s="151" t="str">
        <f t="shared" si="7"/>
        <v/>
      </c>
      <c r="W20" s="151" t="str">
        <f t="shared" si="8"/>
        <v/>
      </c>
      <c r="X20" s="305"/>
    </row>
    <row r="21" spans="1:24" ht="30" customHeight="1">
      <c r="A21" s="377"/>
      <c r="B21" s="545" t="str">
        <f>IF($A21="","",VLOOKUP($A21,従事者明細!$A$3:$F$52,2,FALSE))</f>
        <v/>
      </c>
      <c r="C21" s="546" t="str">
        <f>IF($A21="","",VLOOKUP($A21,従事者明細!$A$3:$F$52,3,FALSE))</f>
        <v/>
      </c>
      <c r="D21" s="1"/>
      <c r="E21" s="101" t="str">
        <f t="shared" si="0"/>
        <v/>
      </c>
      <c r="F21" s="373"/>
      <c r="G21" s="175" t="str">
        <f t="shared" si="1"/>
        <v/>
      </c>
      <c r="I21" s="374">
        <v>3800</v>
      </c>
      <c r="J21" s="8" t="s">
        <v>235</v>
      </c>
      <c r="K21" s="375" t="str">
        <f>IF(D21="","",D21)</f>
        <v/>
      </c>
      <c r="L21" s="8" t="s">
        <v>236</v>
      </c>
      <c r="M21" s="8" t="s">
        <v>237</v>
      </c>
      <c r="N21" s="150" t="str">
        <f t="shared" si="2"/>
        <v/>
      </c>
      <c r="O21" s="376">
        <f t="shared" si="5"/>
        <v>11600</v>
      </c>
      <c r="P21" s="8" t="s">
        <v>235</v>
      </c>
      <c r="Q21" s="375" t="str">
        <f t="shared" si="6"/>
        <v/>
      </c>
      <c r="R21" s="8" t="s">
        <v>238</v>
      </c>
      <c r="S21" s="8" t="s">
        <v>237</v>
      </c>
      <c r="T21" s="150" t="str">
        <f t="shared" si="3"/>
        <v/>
      </c>
      <c r="U21" s="13"/>
      <c r="V21" s="151" t="str">
        <f t="shared" si="7"/>
        <v/>
      </c>
      <c r="W21" s="151" t="str">
        <f t="shared" si="8"/>
        <v/>
      </c>
      <c r="X21" s="305"/>
    </row>
    <row r="22" spans="1:24" ht="30" customHeight="1">
      <c r="A22" s="377"/>
      <c r="B22" s="545" t="str">
        <f>IF($A22="","",VLOOKUP($A22,従事者明細!$A$3:$F$52,2,FALSE))</f>
        <v/>
      </c>
      <c r="C22" s="546" t="str">
        <f>IF($A22="","",VLOOKUP($A22,従事者明細!$A$3:$F$52,3,FALSE))</f>
        <v/>
      </c>
      <c r="D22" s="1"/>
      <c r="E22" s="101" t="str">
        <f t="shared" si="0"/>
        <v/>
      </c>
      <c r="F22" s="373"/>
      <c r="G22" s="175" t="str">
        <f t="shared" si="1"/>
        <v/>
      </c>
      <c r="I22" s="374">
        <v>3800</v>
      </c>
      <c r="J22" s="8" t="s">
        <v>235</v>
      </c>
      <c r="K22" s="375" t="str">
        <f t="shared" si="4"/>
        <v/>
      </c>
      <c r="L22" s="8" t="s">
        <v>236</v>
      </c>
      <c r="M22" s="8" t="s">
        <v>237</v>
      </c>
      <c r="N22" s="150" t="str">
        <f t="shared" si="2"/>
        <v/>
      </c>
      <c r="O22" s="376">
        <f t="shared" si="5"/>
        <v>11600</v>
      </c>
      <c r="P22" s="8" t="s">
        <v>235</v>
      </c>
      <c r="Q22" s="375" t="str">
        <f t="shared" si="6"/>
        <v/>
      </c>
      <c r="R22" s="8" t="s">
        <v>238</v>
      </c>
      <c r="S22" s="8" t="s">
        <v>237</v>
      </c>
      <c r="T22" s="150" t="str">
        <f t="shared" si="3"/>
        <v/>
      </c>
      <c r="U22" s="13"/>
      <c r="V22" s="151" t="str">
        <f t="shared" si="7"/>
        <v/>
      </c>
      <c r="W22" s="151" t="str">
        <f t="shared" si="8"/>
        <v/>
      </c>
      <c r="X22" s="305"/>
    </row>
    <row r="23" spans="1:24" ht="30" customHeight="1">
      <c r="A23" s="377"/>
      <c r="B23" s="545" t="str">
        <f>IF($A23="","",VLOOKUP($A23,従事者明細!$A$3:$F$52,2,FALSE))</f>
        <v/>
      </c>
      <c r="C23" s="546" t="str">
        <f>IF($A23="","",VLOOKUP($A23,従事者明細!$A$3:$F$52,3,FALSE))</f>
        <v/>
      </c>
      <c r="D23" s="1"/>
      <c r="E23" s="101" t="str">
        <f t="shared" si="0"/>
        <v/>
      </c>
      <c r="F23" s="373"/>
      <c r="G23" s="175" t="str">
        <f t="shared" si="1"/>
        <v/>
      </c>
      <c r="I23" s="374">
        <v>3800</v>
      </c>
      <c r="J23" s="8" t="s">
        <v>235</v>
      </c>
      <c r="K23" s="375" t="str">
        <f t="shared" si="4"/>
        <v/>
      </c>
      <c r="L23" s="8" t="s">
        <v>236</v>
      </c>
      <c r="M23" s="8" t="s">
        <v>237</v>
      </c>
      <c r="N23" s="150" t="str">
        <f t="shared" si="2"/>
        <v/>
      </c>
      <c r="O23" s="376">
        <f t="shared" si="5"/>
        <v>11600</v>
      </c>
      <c r="P23" s="8" t="s">
        <v>235</v>
      </c>
      <c r="Q23" s="375" t="str">
        <f t="shared" si="6"/>
        <v/>
      </c>
      <c r="R23" s="8" t="s">
        <v>238</v>
      </c>
      <c r="S23" s="8" t="s">
        <v>237</v>
      </c>
      <c r="T23" s="150" t="str">
        <f t="shared" si="3"/>
        <v/>
      </c>
      <c r="U23" s="13"/>
      <c r="V23" s="151" t="str">
        <f t="shared" si="7"/>
        <v/>
      </c>
      <c r="W23" s="151" t="str">
        <f t="shared" si="8"/>
        <v/>
      </c>
      <c r="X23" s="305"/>
    </row>
    <row r="24" spans="1:24" ht="30" customHeight="1">
      <c r="A24" s="377"/>
      <c r="B24" s="545" t="str">
        <f>IF($A24="","",VLOOKUP($A24,従事者明細!$A$3:$F$52,2,FALSE))</f>
        <v/>
      </c>
      <c r="C24" s="546" t="str">
        <f>IF($A24="","",VLOOKUP($A24,従事者明細!$A$3:$F$52,3,FALSE))</f>
        <v/>
      </c>
      <c r="D24" s="1"/>
      <c r="E24" s="101" t="str">
        <f t="shared" si="0"/>
        <v/>
      </c>
      <c r="F24" s="373"/>
      <c r="G24" s="175" t="str">
        <f t="shared" si="1"/>
        <v/>
      </c>
      <c r="I24" s="374">
        <v>3800</v>
      </c>
      <c r="J24" s="8" t="s">
        <v>235</v>
      </c>
      <c r="K24" s="375" t="str">
        <f t="shared" si="4"/>
        <v/>
      </c>
      <c r="L24" s="8" t="s">
        <v>236</v>
      </c>
      <c r="M24" s="8" t="s">
        <v>237</v>
      </c>
      <c r="N24" s="150" t="str">
        <f t="shared" ref="N24:N31" si="9">IF(K24="","",SUM(I24*K24))</f>
        <v/>
      </c>
      <c r="O24" s="376">
        <f t="shared" si="5"/>
        <v>11600</v>
      </c>
      <c r="P24" s="8" t="s">
        <v>235</v>
      </c>
      <c r="Q24" s="375" t="str">
        <f t="shared" si="6"/>
        <v/>
      </c>
      <c r="R24" s="8" t="s">
        <v>238</v>
      </c>
      <c r="S24" s="8" t="s">
        <v>237</v>
      </c>
      <c r="T24" s="150" t="str">
        <f t="shared" ref="T24:T31" si="10">IF(Q24="","",SUM(O24*Q24))</f>
        <v/>
      </c>
      <c r="U24" s="13"/>
      <c r="V24" s="151" t="str">
        <f t="shared" ref="V24:V31" si="11">IF(D24="","",SUM(N24+T24+U24))</f>
        <v/>
      </c>
      <c r="W24" s="151" t="str">
        <f t="shared" si="8"/>
        <v/>
      </c>
      <c r="X24" s="305"/>
    </row>
    <row r="25" spans="1:24" ht="30" customHeight="1">
      <c r="A25" s="459"/>
      <c r="B25" s="545" t="str">
        <f>IF($A25="","",VLOOKUP($A25,従事者明細!$A$3:$F$52,2,FALSE))</f>
        <v/>
      </c>
      <c r="C25" s="546" t="str">
        <f>IF($A25="","",VLOOKUP($A25,従事者明細!$A$3:$F$52,3,FALSE))</f>
        <v/>
      </c>
      <c r="D25" s="1"/>
      <c r="E25" s="101" t="str">
        <f t="shared" si="0"/>
        <v/>
      </c>
      <c r="F25" s="373"/>
      <c r="G25" s="175" t="str">
        <f t="shared" si="1"/>
        <v/>
      </c>
      <c r="I25" s="374">
        <v>3800</v>
      </c>
      <c r="J25" s="8" t="s">
        <v>235</v>
      </c>
      <c r="K25" s="375" t="str">
        <f t="shared" si="4"/>
        <v/>
      </c>
      <c r="L25" s="8" t="s">
        <v>236</v>
      </c>
      <c r="M25" s="8" t="s">
        <v>237</v>
      </c>
      <c r="N25" s="150" t="str">
        <f t="shared" si="9"/>
        <v/>
      </c>
      <c r="O25" s="376">
        <f t="shared" si="5"/>
        <v>11600</v>
      </c>
      <c r="P25" s="8" t="s">
        <v>235</v>
      </c>
      <c r="Q25" s="375" t="str">
        <f t="shared" si="6"/>
        <v/>
      </c>
      <c r="R25" s="8" t="s">
        <v>238</v>
      </c>
      <c r="S25" s="8" t="s">
        <v>237</v>
      </c>
      <c r="T25" s="150" t="str">
        <f t="shared" si="10"/>
        <v/>
      </c>
      <c r="U25" s="13"/>
      <c r="V25" s="151" t="str">
        <f t="shared" si="11"/>
        <v/>
      </c>
      <c r="W25" s="151" t="str">
        <f t="shared" si="8"/>
        <v/>
      </c>
      <c r="X25" s="305"/>
    </row>
    <row r="26" spans="1:24" ht="30" hidden="1" customHeight="1">
      <c r="A26" s="459"/>
      <c r="B26" s="331" t="str">
        <f>IF($A26="","",VLOOKUP($A26,従事者明細!$A$3:$F$52,2,FALSE))</f>
        <v/>
      </c>
      <c r="C26" s="544" t="str">
        <f>IF($A26="","",VLOOKUP($A26,従事者明細!$A$3:$F$52,3,FALSE))</f>
        <v/>
      </c>
      <c r="D26" s="1"/>
      <c r="E26" s="101" t="str">
        <f t="shared" si="0"/>
        <v/>
      </c>
      <c r="F26" s="373"/>
      <c r="G26" s="175" t="str">
        <f t="shared" si="1"/>
        <v/>
      </c>
      <c r="I26" s="374">
        <v>3800</v>
      </c>
      <c r="J26" s="8" t="s">
        <v>235</v>
      </c>
      <c r="K26" s="375" t="str">
        <f t="shared" si="4"/>
        <v/>
      </c>
      <c r="L26" s="8" t="s">
        <v>236</v>
      </c>
      <c r="M26" s="8" t="s">
        <v>237</v>
      </c>
      <c r="N26" s="150" t="str">
        <f t="shared" si="9"/>
        <v/>
      </c>
      <c r="O26" s="376">
        <f t="shared" ref="O26:O41" si="12">IF(I26=3800,11600,IF(I26=3420,10440,9280))</f>
        <v>11600</v>
      </c>
      <c r="P26" s="8" t="s">
        <v>235</v>
      </c>
      <c r="Q26" s="375" t="str">
        <f t="shared" si="6"/>
        <v/>
      </c>
      <c r="R26" s="8" t="s">
        <v>238</v>
      </c>
      <c r="S26" s="8" t="s">
        <v>237</v>
      </c>
      <c r="T26" s="150" t="str">
        <f t="shared" si="10"/>
        <v/>
      </c>
      <c r="U26" s="13"/>
      <c r="V26" s="151" t="str">
        <f t="shared" si="11"/>
        <v/>
      </c>
      <c r="W26" s="151" t="str">
        <f t="shared" si="8"/>
        <v/>
      </c>
      <c r="X26" s="305"/>
    </row>
    <row r="27" spans="1:24" ht="30" hidden="1" customHeight="1">
      <c r="A27" s="459"/>
      <c r="B27" s="331" t="str">
        <f>IF($A27="","",VLOOKUP($A27,従事者明細!$A$3:$F$52,2,FALSE))</f>
        <v/>
      </c>
      <c r="C27" s="544" t="str">
        <f>IF($A27="","",VLOOKUP($A27,従事者明細!$A$3:$F$52,3,FALSE))</f>
        <v/>
      </c>
      <c r="D27" s="1"/>
      <c r="E27" s="101" t="str">
        <f t="shared" si="0"/>
        <v/>
      </c>
      <c r="F27" s="373"/>
      <c r="G27" s="175" t="str">
        <f t="shared" si="1"/>
        <v/>
      </c>
      <c r="I27" s="374">
        <v>3800</v>
      </c>
      <c r="J27" s="8" t="s">
        <v>235</v>
      </c>
      <c r="K27" s="375" t="str">
        <f t="shared" si="4"/>
        <v/>
      </c>
      <c r="L27" s="8" t="s">
        <v>236</v>
      </c>
      <c r="M27" s="8" t="s">
        <v>237</v>
      </c>
      <c r="N27" s="150" t="str">
        <f t="shared" si="9"/>
        <v/>
      </c>
      <c r="O27" s="376">
        <f t="shared" si="12"/>
        <v>11600</v>
      </c>
      <c r="P27" s="8" t="s">
        <v>235</v>
      </c>
      <c r="Q27" s="375" t="str">
        <f t="shared" si="6"/>
        <v/>
      </c>
      <c r="R27" s="8" t="s">
        <v>238</v>
      </c>
      <c r="S27" s="8" t="s">
        <v>237</v>
      </c>
      <c r="T27" s="150" t="str">
        <f t="shared" si="10"/>
        <v/>
      </c>
      <c r="U27" s="13"/>
      <c r="V27" s="151" t="str">
        <f t="shared" si="11"/>
        <v/>
      </c>
      <c r="W27" s="151" t="str">
        <f t="shared" si="8"/>
        <v/>
      </c>
      <c r="X27" s="305"/>
    </row>
    <row r="28" spans="1:24" ht="30" hidden="1" customHeight="1">
      <c r="A28" s="459"/>
      <c r="B28" s="331" t="str">
        <f>IF($A28="","",VLOOKUP($A28,従事者明細!$A$3:$F$52,2,FALSE))</f>
        <v/>
      </c>
      <c r="C28" s="544" t="str">
        <f>IF($A28="","",VLOOKUP($A28,従事者明細!$A$3:$F$52,3,FALSE))</f>
        <v/>
      </c>
      <c r="D28" s="1"/>
      <c r="E28" s="101" t="str">
        <f t="shared" si="0"/>
        <v/>
      </c>
      <c r="F28" s="373"/>
      <c r="G28" s="175" t="str">
        <f t="shared" si="1"/>
        <v/>
      </c>
      <c r="I28" s="374">
        <v>3800</v>
      </c>
      <c r="J28" s="8" t="s">
        <v>235</v>
      </c>
      <c r="K28" s="375" t="str">
        <f t="shared" si="4"/>
        <v/>
      </c>
      <c r="L28" s="8" t="s">
        <v>236</v>
      </c>
      <c r="M28" s="8" t="s">
        <v>237</v>
      </c>
      <c r="N28" s="150" t="str">
        <f t="shared" si="9"/>
        <v/>
      </c>
      <c r="O28" s="376">
        <f t="shared" si="12"/>
        <v>11600</v>
      </c>
      <c r="P28" s="8" t="s">
        <v>235</v>
      </c>
      <c r="Q28" s="375" t="str">
        <f t="shared" si="6"/>
        <v/>
      </c>
      <c r="R28" s="8" t="s">
        <v>238</v>
      </c>
      <c r="S28" s="8" t="s">
        <v>237</v>
      </c>
      <c r="T28" s="150" t="str">
        <f t="shared" si="10"/>
        <v/>
      </c>
      <c r="U28" s="13"/>
      <c r="V28" s="151" t="str">
        <f t="shared" si="11"/>
        <v/>
      </c>
      <c r="W28" s="151" t="str">
        <f t="shared" si="8"/>
        <v/>
      </c>
      <c r="X28" s="305"/>
    </row>
    <row r="29" spans="1:24" ht="30" hidden="1" customHeight="1">
      <c r="A29" s="459"/>
      <c r="B29" s="331" t="str">
        <f>IF($A29="","",VLOOKUP($A29,従事者明細!$A$3:$F$52,2,FALSE))</f>
        <v/>
      </c>
      <c r="C29" s="544" t="str">
        <f>IF($A29="","",VLOOKUP($A29,従事者明細!$A$3:$F$52,3,FALSE))</f>
        <v/>
      </c>
      <c r="D29" s="1"/>
      <c r="E29" s="101" t="str">
        <f t="shared" si="0"/>
        <v/>
      </c>
      <c r="F29" s="373"/>
      <c r="G29" s="175" t="str">
        <f t="shared" si="1"/>
        <v/>
      </c>
      <c r="I29" s="374">
        <v>3800</v>
      </c>
      <c r="J29" s="8" t="s">
        <v>235</v>
      </c>
      <c r="K29" s="375" t="str">
        <f t="shared" si="4"/>
        <v/>
      </c>
      <c r="L29" s="8" t="s">
        <v>236</v>
      </c>
      <c r="M29" s="8" t="s">
        <v>237</v>
      </c>
      <c r="N29" s="150" t="str">
        <f t="shared" si="9"/>
        <v/>
      </c>
      <c r="O29" s="376">
        <f t="shared" si="12"/>
        <v>11600</v>
      </c>
      <c r="P29" s="8" t="s">
        <v>235</v>
      </c>
      <c r="Q29" s="375" t="str">
        <f t="shared" si="6"/>
        <v/>
      </c>
      <c r="R29" s="8" t="s">
        <v>238</v>
      </c>
      <c r="S29" s="8" t="s">
        <v>237</v>
      </c>
      <c r="T29" s="150" t="str">
        <f t="shared" si="10"/>
        <v/>
      </c>
      <c r="U29" s="13"/>
      <c r="V29" s="151" t="str">
        <f t="shared" si="11"/>
        <v/>
      </c>
      <c r="W29" s="151" t="str">
        <f t="shared" si="8"/>
        <v/>
      </c>
      <c r="X29" s="305"/>
    </row>
    <row r="30" spans="1:24" ht="30" hidden="1" customHeight="1">
      <c r="A30" s="459"/>
      <c r="B30" s="331" t="str">
        <f>IF($A30="","",VLOOKUP($A30,従事者明細!$A$3:$F$52,2,FALSE))</f>
        <v/>
      </c>
      <c r="C30" s="544" t="str">
        <f>IF($A30="","",VLOOKUP($A30,従事者明細!$A$3:$F$52,3,FALSE))</f>
        <v/>
      </c>
      <c r="D30" s="1"/>
      <c r="E30" s="101" t="str">
        <f t="shared" si="0"/>
        <v/>
      </c>
      <c r="F30" s="373"/>
      <c r="G30" s="175" t="str">
        <f t="shared" si="1"/>
        <v/>
      </c>
      <c r="I30" s="374">
        <v>3800</v>
      </c>
      <c r="J30" s="8" t="s">
        <v>235</v>
      </c>
      <c r="K30" s="375" t="str">
        <f t="shared" si="4"/>
        <v/>
      </c>
      <c r="L30" s="8" t="s">
        <v>236</v>
      </c>
      <c r="M30" s="8" t="s">
        <v>237</v>
      </c>
      <c r="N30" s="150" t="str">
        <f t="shared" si="9"/>
        <v/>
      </c>
      <c r="O30" s="376">
        <f t="shared" si="12"/>
        <v>11600</v>
      </c>
      <c r="P30" s="8" t="s">
        <v>235</v>
      </c>
      <c r="Q30" s="375" t="str">
        <f t="shared" si="6"/>
        <v/>
      </c>
      <c r="R30" s="8" t="s">
        <v>238</v>
      </c>
      <c r="S30" s="8" t="s">
        <v>237</v>
      </c>
      <c r="T30" s="150" t="str">
        <f t="shared" si="10"/>
        <v/>
      </c>
      <c r="U30" s="13"/>
      <c r="V30" s="151" t="str">
        <f t="shared" si="11"/>
        <v/>
      </c>
      <c r="W30" s="151" t="str">
        <f t="shared" si="8"/>
        <v/>
      </c>
      <c r="X30" s="305"/>
    </row>
    <row r="31" spans="1:24" ht="30" hidden="1" customHeight="1">
      <c r="A31" s="459"/>
      <c r="B31" s="331" t="str">
        <f>IF($A31="","",VLOOKUP($A31,従事者明細!$A$3:$F$52,2,FALSE))</f>
        <v/>
      </c>
      <c r="C31" s="544" t="str">
        <f>IF($A31="","",VLOOKUP($A31,従事者明細!$A$3:$F$52,3,FALSE))</f>
        <v/>
      </c>
      <c r="D31" s="1"/>
      <c r="E31" s="101" t="str">
        <f t="shared" si="0"/>
        <v/>
      </c>
      <c r="F31" s="373"/>
      <c r="G31" s="175" t="str">
        <f t="shared" si="1"/>
        <v/>
      </c>
      <c r="I31" s="374">
        <v>3800</v>
      </c>
      <c r="J31" s="8" t="s">
        <v>235</v>
      </c>
      <c r="K31" s="375" t="str">
        <f t="shared" si="4"/>
        <v/>
      </c>
      <c r="L31" s="8" t="s">
        <v>236</v>
      </c>
      <c r="M31" s="8" t="s">
        <v>237</v>
      </c>
      <c r="N31" s="150" t="str">
        <f t="shared" si="9"/>
        <v/>
      </c>
      <c r="O31" s="376">
        <f t="shared" si="12"/>
        <v>11600</v>
      </c>
      <c r="P31" s="8" t="s">
        <v>235</v>
      </c>
      <c r="Q31" s="375" t="str">
        <f t="shared" si="6"/>
        <v/>
      </c>
      <c r="R31" s="8" t="s">
        <v>238</v>
      </c>
      <c r="S31" s="8" t="s">
        <v>237</v>
      </c>
      <c r="T31" s="150" t="str">
        <f t="shared" si="10"/>
        <v/>
      </c>
      <c r="U31" s="13"/>
      <c r="V31" s="151" t="str">
        <f t="shared" si="11"/>
        <v/>
      </c>
      <c r="W31" s="151" t="str">
        <f t="shared" si="8"/>
        <v/>
      </c>
      <c r="X31" s="305"/>
    </row>
    <row r="32" spans="1:24" ht="30" hidden="1" customHeight="1">
      <c r="A32" s="459"/>
      <c r="B32" s="331" t="str">
        <f>IF($A32="","",VLOOKUP($A32,従事者明細!$A$3:$F$52,2,FALSE))</f>
        <v/>
      </c>
      <c r="C32" s="544" t="str">
        <f>IF($A32="","",VLOOKUP($A32,従事者明細!$A$3:$F$52,3,FALSE))</f>
        <v/>
      </c>
      <c r="D32" s="1"/>
      <c r="E32" s="101" t="str">
        <f t="shared" si="0"/>
        <v/>
      </c>
      <c r="F32" s="373"/>
      <c r="G32" s="175" t="str">
        <f t="shared" si="1"/>
        <v/>
      </c>
      <c r="I32" s="374">
        <v>3800</v>
      </c>
      <c r="J32" s="8" t="s">
        <v>235</v>
      </c>
      <c r="K32" s="375" t="str">
        <f t="shared" si="4"/>
        <v/>
      </c>
      <c r="L32" s="8" t="s">
        <v>236</v>
      </c>
      <c r="M32" s="8" t="s">
        <v>237</v>
      </c>
      <c r="N32" s="150" t="str">
        <f t="shared" ref="N32:N41" si="13">IF(K32="","",SUM(I32*K32))</f>
        <v/>
      </c>
      <c r="O32" s="376">
        <f t="shared" si="12"/>
        <v>11600</v>
      </c>
      <c r="P32" s="8" t="s">
        <v>235</v>
      </c>
      <c r="Q32" s="375" t="str">
        <f t="shared" si="6"/>
        <v/>
      </c>
      <c r="R32" s="8" t="s">
        <v>238</v>
      </c>
      <c r="S32" s="8" t="s">
        <v>237</v>
      </c>
      <c r="T32" s="150" t="str">
        <f t="shared" ref="T32:T41" si="14">IF(Q32="","",SUM(O32*Q32))</f>
        <v/>
      </c>
      <c r="U32" s="13"/>
      <c r="V32" s="151" t="str">
        <f t="shared" ref="V32:V41" si="15">IF(D32="","",SUM(N32+T32+U32))</f>
        <v/>
      </c>
      <c r="W32" s="151" t="str">
        <f t="shared" si="8"/>
        <v/>
      </c>
      <c r="X32" s="305"/>
    </row>
    <row r="33" spans="1:24" ht="30" hidden="1" customHeight="1">
      <c r="A33" s="459"/>
      <c r="B33" s="331" t="str">
        <f>IF($A33="","",VLOOKUP($A33,従事者明細!$A$3:$F$52,2,FALSE))</f>
        <v/>
      </c>
      <c r="C33" s="544" t="str">
        <f>IF($A33="","",VLOOKUP($A33,従事者明細!$A$3:$F$52,3,FALSE))</f>
        <v/>
      </c>
      <c r="D33" s="1"/>
      <c r="E33" s="101" t="str">
        <f t="shared" si="0"/>
        <v/>
      </c>
      <c r="F33" s="373"/>
      <c r="G33" s="175" t="str">
        <f t="shared" si="1"/>
        <v/>
      </c>
      <c r="I33" s="374">
        <v>3800</v>
      </c>
      <c r="J33" s="8" t="s">
        <v>235</v>
      </c>
      <c r="K33" s="375" t="str">
        <f t="shared" si="4"/>
        <v/>
      </c>
      <c r="L33" s="8" t="s">
        <v>236</v>
      </c>
      <c r="M33" s="8" t="s">
        <v>237</v>
      </c>
      <c r="N33" s="150" t="str">
        <f t="shared" si="13"/>
        <v/>
      </c>
      <c r="O33" s="376">
        <f t="shared" si="12"/>
        <v>11600</v>
      </c>
      <c r="P33" s="8" t="s">
        <v>235</v>
      </c>
      <c r="Q33" s="375" t="str">
        <f t="shared" si="6"/>
        <v/>
      </c>
      <c r="R33" s="8" t="s">
        <v>238</v>
      </c>
      <c r="S33" s="8" t="s">
        <v>237</v>
      </c>
      <c r="T33" s="150" t="str">
        <f t="shared" si="14"/>
        <v/>
      </c>
      <c r="U33" s="13"/>
      <c r="V33" s="151" t="str">
        <f t="shared" si="15"/>
        <v/>
      </c>
      <c r="W33" s="151" t="str">
        <f t="shared" si="8"/>
        <v/>
      </c>
      <c r="X33" s="305"/>
    </row>
    <row r="34" spans="1:24" ht="30" hidden="1" customHeight="1">
      <c r="A34" s="459"/>
      <c r="B34" s="331" t="str">
        <f>IF($A34="","",VLOOKUP($A34,従事者明細!$A$3:$F$52,2,FALSE))</f>
        <v/>
      </c>
      <c r="C34" s="544" t="str">
        <f>IF($A34="","",VLOOKUP($A34,従事者明細!$A$3:$F$52,3,FALSE))</f>
        <v/>
      </c>
      <c r="D34" s="1"/>
      <c r="E34" s="101" t="str">
        <f t="shared" si="0"/>
        <v/>
      </c>
      <c r="F34" s="373"/>
      <c r="G34" s="175" t="str">
        <f t="shared" si="1"/>
        <v/>
      </c>
      <c r="I34" s="374">
        <v>3800</v>
      </c>
      <c r="J34" s="8" t="s">
        <v>235</v>
      </c>
      <c r="K34" s="375" t="str">
        <f t="shared" si="4"/>
        <v/>
      </c>
      <c r="L34" s="8" t="s">
        <v>236</v>
      </c>
      <c r="M34" s="8" t="s">
        <v>237</v>
      </c>
      <c r="N34" s="150" t="str">
        <f t="shared" si="13"/>
        <v/>
      </c>
      <c r="O34" s="376">
        <f t="shared" si="12"/>
        <v>11600</v>
      </c>
      <c r="P34" s="8" t="s">
        <v>235</v>
      </c>
      <c r="Q34" s="375" t="str">
        <f t="shared" si="6"/>
        <v/>
      </c>
      <c r="R34" s="8" t="s">
        <v>238</v>
      </c>
      <c r="S34" s="8" t="s">
        <v>237</v>
      </c>
      <c r="T34" s="150" t="str">
        <f t="shared" si="14"/>
        <v/>
      </c>
      <c r="U34" s="13"/>
      <c r="V34" s="151" t="str">
        <f t="shared" si="15"/>
        <v/>
      </c>
      <c r="W34" s="151" t="str">
        <f t="shared" si="8"/>
        <v/>
      </c>
      <c r="X34" s="305"/>
    </row>
    <row r="35" spans="1:24" ht="30" hidden="1" customHeight="1">
      <c r="A35" s="459"/>
      <c r="B35" s="331" t="str">
        <f>IF($A35="","",VLOOKUP($A35,従事者明細!$A$3:$F$52,2,FALSE))</f>
        <v/>
      </c>
      <c r="C35" s="544" t="str">
        <f>IF($A35="","",VLOOKUP($A35,従事者明細!$A$3:$F$52,3,FALSE))</f>
        <v/>
      </c>
      <c r="D35" s="1"/>
      <c r="E35" s="101" t="str">
        <f t="shared" si="0"/>
        <v/>
      </c>
      <c r="F35" s="373"/>
      <c r="G35" s="175" t="str">
        <f t="shared" si="1"/>
        <v/>
      </c>
      <c r="I35" s="374">
        <v>3800</v>
      </c>
      <c r="J35" s="8" t="s">
        <v>235</v>
      </c>
      <c r="K35" s="375" t="str">
        <f t="shared" si="4"/>
        <v/>
      </c>
      <c r="L35" s="8" t="s">
        <v>236</v>
      </c>
      <c r="M35" s="8" t="s">
        <v>237</v>
      </c>
      <c r="N35" s="150" t="str">
        <f t="shared" si="13"/>
        <v/>
      </c>
      <c r="O35" s="376">
        <f t="shared" si="12"/>
        <v>11600</v>
      </c>
      <c r="P35" s="8" t="s">
        <v>235</v>
      </c>
      <c r="Q35" s="375" t="str">
        <f t="shared" si="6"/>
        <v/>
      </c>
      <c r="R35" s="8" t="s">
        <v>238</v>
      </c>
      <c r="S35" s="8" t="s">
        <v>237</v>
      </c>
      <c r="T35" s="150" t="str">
        <f t="shared" si="14"/>
        <v/>
      </c>
      <c r="U35" s="13"/>
      <c r="V35" s="151" t="str">
        <f t="shared" si="15"/>
        <v/>
      </c>
      <c r="W35" s="151" t="str">
        <f t="shared" si="8"/>
        <v/>
      </c>
      <c r="X35" s="305"/>
    </row>
    <row r="36" spans="1:24" ht="30" hidden="1" customHeight="1">
      <c r="A36" s="459"/>
      <c r="B36" s="331" t="str">
        <f>IF($A36="","",VLOOKUP($A36,従事者明細!$A$3:$F$52,2,FALSE))</f>
        <v/>
      </c>
      <c r="C36" s="544" t="str">
        <f>IF($A36="","",VLOOKUP($A36,従事者明細!$A$3:$F$52,3,FALSE))</f>
        <v/>
      </c>
      <c r="D36" s="1"/>
      <c r="E36" s="101" t="str">
        <f t="shared" si="0"/>
        <v/>
      </c>
      <c r="F36" s="373"/>
      <c r="G36" s="175" t="str">
        <f t="shared" si="1"/>
        <v/>
      </c>
      <c r="I36" s="374">
        <v>3800</v>
      </c>
      <c r="J36" s="8" t="s">
        <v>235</v>
      </c>
      <c r="K36" s="375" t="str">
        <f t="shared" si="4"/>
        <v/>
      </c>
      <c r="L36" s="8" t="s">
        <v>236</v>
      </c>
      <c r="M36" s="8" t="s">
        <v>237</v>
      </c>
      <c r="N36" s="150" t="str">
        <f t="shared" si="13"/>
        <v/>
      </c>
      <c r="O36" s="376">
        <f t="shared" si="12"/>
        <v>11600</v>
      </c>
      <c r="P36" s="8" t="s">
        <v>235</v>
      </c>
      <c r="Q36" s="375" t="str">
        <f t="shared" si="6"/>
        <v/>
      </c>
      <c r="R36" s="8" t="s">
        <v>238</v>
      </c>
      <c r="S36" s="8" t="s">
        <v>237</v>
      </c>
      <c r="T36" s="150" t="str">
        <f t="shared" si="14"/>
        <v/>
      </c>
      <c r="U36" s="13"/>
      <c r="V36" s="151" t="str">
        <f t="shared" si="15"/>
        <v/>
      </c>
      <c r="W36" s="151" t="str">
        <f t="shared" si="8"/>
        <v/>
      </c>
      <c r="X36" s="305"/>
    </row>
    <row r="37" spans="1:24" ht="30" hidden="1" customHeight="1">
      <c r="A37" s="459"/>
      <c r="B37" s="331" t="str">
        <f>IF($A37="","",VLOOKUP($A37,従事者明細!$A$3:$F$52,2,FALSE))</f>
        <v/>
      </c>
      <c r="C37" s="544" t="str">
        <f>IF($A37="","",VLOOKUP($A37,従事者明細!$A$3:$F$52,3,FALSE))</f>
        <v/>
      </c>
      <c r="D37" s="1"/>
      <c r="E37" s="101" t="str">
        <f t="shared" si="0"/>
        <v/>
      </c>
      <c r="F37" s="373"/>
      <c r="G37" s="175" t="str">
        <f t="shared" si="1"/>
        <v/>
      </c>
      <c r="I37" s="374">
        <v>3800</v>
      </c>
      <c r="J37" s="8" t="s">
        <v>235</v>
      </c>
      <c r="K37" s="375" t="str">
        <f t="shared" si="4"/>
        <v/>
      </c>
      <c r="L37" s="8" t="s">
        <v>236</v>
      </c>
      <c r="M37" s="8" t="s">
        <v>237</v>
      </c>
      <c r="N37" s="150" t="str">
        <f t="shared" si="13"/>
        <v/>
      </c>
      <c r="O37" s="376">
        <f t="shared" si="12"/>
        <v>11600</v>
      </c>
      <c r="P37" s="8" t="s">
        <v>235</v>
      </c>
      <c r="Q37" s="375" t="str">
        <f t="shared" si="6"/>
        <v/>
      </c>
      <c r="R37" s="8" t="s">
        <v>238</v>
      </c>
      <c r="S37" s="8" t="s">
        <v>237</v>
      </c>
      <c r="T37" s="150" t="str">
        <f t="shared" si="14"/>
        <v/>
      </c>
      <c r="U37" s="13"/>
      <c r="V37" s="151" t="str">
        <f t="shared" si="15"/>
        <v/>
      </c>
      <c r="W37" s="151" t="str">
        <f t="shared" si="8"/>
        <v/>
      </c>
      <c r="X37" s="305"/>
    </row>
    <row r="38" spans="1:24" ht="30" hidden="1" customHeight="1">
      <c r="A38" s="459"/>
      <c r="B38" s="331" t="str">
        <f>IF($A38="","",VLOOKUP($A38,従事者明細!$A$3:$F$52,2,FALSE))</f>
        <v/>
      </c>
      <c r="C38" s="544" t="str">
        <f>IF($A38="","",VLOOKUP($A38,従事者明細!$A$3:$F$52,3,FALSE))</f>
        <v/>
      </c>
      <c r="D38" s="1"/>
      <c r="E38" s="101" t="str">
        <f t="shared" si="0"/>
        <v/>
      </c>
      <c r="F38" s="373"/>
      <c r="G38" s="175" t="str">
        <f t="shared" si="1"/>
        <v/>
      </c>
      <c r="I38" s="374">
        <v>3800</v>
      </c>
      <c r="J38" s="8" t="s">
        <v>235</v>
      </c>
      <c r="K38" s="375" t="str">
        <f t="shared" si="4"/>
        <v/>
      </c>
      <c r="L38" s="8" t="s">
        <v>236</v>
      </c>
      <c r="M38" s="8" t="s">
        <v>237</v>
      </c>
      <c r="N38" s="150" t="str">
        <f t="shared" si="13"/>
        <v/>
      </c>
      <c r="O38" s="376">
        <f t="shared" si="12"/>
        <v>11600</v>
      </c>
      <c r="P38" s="8" t="s">
        <v>235</v>
      </c>
      <c r="Q38" s="375" t="str">
        <f t="shared" si="6"/>
        <v/>
      </c>
      <c r="R38" s="8" t="s">
        <v>238</v>
      </c>
      <c r="S38" s="8" t="s">
        <v>237</v>
      </c>
      <c r="T38" s="150" t="str">
        <f t="shared" si="14"/>
        <v/>
      </c>
      <c r="U38" s="13"/>
      <c r="V38" s="151" t="str">
        <f t="shared" si="15"/>
        <v/>
      </c>
      <c r="W38" s="151" t="str">
        <f t="shared" si="8"/>
        <v/>
      </c>
      <c r="X38" s="305"/>
    </row>
    <row r="39" spans="1:24" ht="30" hidden="1" customHeight="1">
      <c r="A39" s="459"/>
      <c r="B39" s="331" t="str">
        <f>IF($A39="","",VLOOKUP($A39,従事者明細!$A$3:$F$52,2,FALSE))</f>
        <v/>
      </c>
      <c r="C39" s="544" t="str">
        <f>IF($A39="","",VLOOKUP($A39,従事者明細!$A$3:$F$52,3,FALSE))</f>
        <v/>
      </c>
      <c r="D39" s="1"/>
      <c r="E39" s="101" t="str">
        <f t="shared" si="0"/>
        <v/>
      </c>
      <c r="F39" s="373"/>
      <c r="G39" s="175" t="str">
        <f t="shared" si="1"/>
        <v/>
      </c>
      <c r="H39" s="7"/>
      <c r="I39" s="374">
        <v>3800</v>
      </c>
      <c r="J39" s="8" t="s">
        <v>235</v>
      </c>
      <c r="K39" s="375" t="str">
        <f t="shared" si="4"/>
        <v/>
      </c>
      <c r="L39" s="8" t="s">
        <v>236</v>
      </c>
      <c r="M39" s="8" t="s">
        <v>237</v>
      </c>
      <c r="N39" s="150" t="str">
        <f t="shared" si="13"/>
        <v/>
      </c>
      <c r="O39" s="376">
        <f t="shared" si="12"/>
        <v>11600</v>
      </c>
      <c r="P39" s="8" t="s">
        <v>235</v>
      </c>
      <c r="Q39" s="375" t="str">
        <f t="shared" si="6"/>
        <v/>
      </c>
      <c r="R39" s="8" t="s">
        <v>238</v>
      </c>
      <c r="S39" s="8" t="s">
        <v>237</v>
      </c>
      <c r="T39" s="150" t="str">
        <f t="shared" si="14"/>
        <v/>
      </c>
      <c r="U39" s="13"/>
      <c r="V39" s="151" t="str">
        <f t="shared" si="15"/>
        <v/>
      </c>
      <c r="W39" s="151" t="str">
        <f t="shared" si="8"/>
        <v/>
      </c>
      <c r="X39" s="305"/>
    </row>
    <row r="40" spans="1:24" ht="30" hidden="1" customHeight="1">
      <c r="A40" s="459"/>
      <c r="B40" s="331" t="str">
        <f>IF($A40="","",VLOOKUP($A40,従事者明細!$A$3:$F$52,2,FALSE))</f>
        <v/>
      </c>
      <c r="C40" s="544" t="str">
        <f>IF($A40="","",VLOOKUP($A40,従事者明細!$A$3:$F$52,3,FALSE))</f>
        <v/>
      </c>
      <c r="D40" s="1"/>
      <c r="E40" s="101" t="str">
        <f t="shared" si="0"/>
        <v/>
      </c>
      <c r="F40" s="373"/>
      <c r="G40" s="175" t="str">
        <f t="shared" si="1"/>
        <v/>
      </c>
      <c r="I40" s="374">
        <v>3800</v>
      </c>
      <c r="J40" s="8" t="s">
        <v>235</v>
      </c>
      <c r="K40" s="375" t="str">
        <f t="shared" si="4"/>
        <v/>
      </c>
      <c r="L40" s="8" t="s">
        <v>236</v>
      </c>
      <c r="M40" s="8" t="s">
        <v>237</v>
      </c>
      <c r="N40" s="150" t="str">
        <f t="shared" si="13"/>
        <v/>
      </c>
      <c r="O40" s="376">
        <f t="shared" si="12"/>
        <v>11600</v>
      </c>
      <c r="P40" s="8" t="s">
        <v>235</v>
      </c>
      <c r="Q40" s="375" t="str">
        <f t="shared" si="6"/>
        <v/>
      </c>
      <c r="R40" s="8" t="s">
        <v>238</v>
      </c>
      <c r="S40" s="8" t="s">
        <v>237</v>
      </c>
      <c r="T40" s="150" t="str">
        <f t="shared" si="14"/>
        <v/>
      </c>
      <c r="U40" s="13"/>
      <c r="V40" s="151" t="str">
        <f t="shared" si="15"/>
        <v/>
      </c>
      <c r="W40" s="151" t="str">
        <f t="shared" si="8"/>
        <v/>
      </c>
      <c r="X40" s="305"/>
    </row>
    <row r="41" spans="1:24" ht="30" customHeight="1" thickBot="1">
      <c r="A41" s="459"/>
      <c r="B41" s="545" t="str">
        <f>IF($A41="","",VLOOKUP($A41,従事者明細!$A$3:$F$52,2,FALSE))</f>
        <v/>
      </c>
      <c r="C41" s="546" t="str">
        <f>IF($A41="","",VLOOKUP($A41,従事者明細!$A$3:$F$52,3,FALSE))</f>
        <v/>
      </c>
      <c r="D41" s="492"/>
      <c r="E41" s="493" t="str">
        <f t="shared" si="0"/>
        <v/>
      </c>
      <c r="F41" s="373"/>
      <c r="G41" s="175" t="str">
        <f t="shared" si="1"/>
        <v/>
      </c>
      <c r="I41" s="494">
        <v>3800</v>
      </c>
      <c r="J41" s="7" t="s">
        <v>235</v>
      </c>
      <c r="K41" s="393" t="str">
        <f t="shared" si="4"/>
        <v/>
      </c>
      <c r="L41" s="7" t="s">
        <v>236</v>
      </c>
      <c r="M41" s="7" t="s">
        <v>237</v>
      </c>
      <c r="N41" s="394" t="str">
        <f t="shared" si="13"/>
        <v/>
      </c>
      <c r="O41" s="397">
        <f t="shared" si="12"/>
        <v>11600</v>
      </c>
      <c r="P41" s="7" t="s">
        <v>235</v>
      </c>
      <c r="Q41" s="393" t="str">
        <f t="shared" si="6"/>
        <v/>
      </c>
      <c r="R41" s="7" t="s">
        <v>238</v>
      </c>
      <c r="S41" s="7" t="s">
        <v>237</v>
      </c>
      <c r="T41" s="394" t="str">
        <f t="shared" si="14"/>
        <v/>
      </c>
      <c r="U41" s="398"/>
      <c r="V41" s="495" t="str">
        <f t="shared" si="15"/>
        <v/>
      </c>
      <c r="W41" s="151" t="str">
        <f t="shared" si="8"/>
        <v/>
      </c>
      <c r="X41" s="305"/>
    </row>
    <row r="42" spans="1:24" ht="30" customHeight="1" thickBot="1">
      <c r="B42" s="491" t="s">
        <v>242</v>
      </c>
      <c r="C42" s="12">
        <f>COUNTIF(A9:A41, "&gt;0")</f>
        <v>0</v>
      </c>
      <c r="D42" s="491" t="s">
        <v>243</v>
      </c>
      <c r="E42" s="12">
        <f>SUM(E9:E41)</f>
        <v>0</v>
      </c>
      <c r="F42" s="33"/>
      <c r="I42" s="395" t="s">
        <v>243</v>
      </c>
      <c r="J42" s="496" t="s">
        <v>244</v>
      </c>
      <c r="K42" s="497">
        <f>SUM(K9:K41)</f>
        <v>0</v>
      </c>
      <c r="L42" s="498"/>
      <c r="M42" s="496" t="s">
        <v>245</v>
      </c>
      <c r="N42" s="401">
        <f>SUM(N9:N41)</f>
        <v>0</v>
      </c>
      <c r="O42" s="500"/>
      <c r="P42" s="501" t="s">
        <v>246</v>
      </c>
      <c r="Q42" s="499">
        <f>SUM(Q9:Q41)</f>
        <v>0</v>
      </c>
      <c r="R42" s="498"/>
      <c r="S42" s="496" t="s">
        <v>247</v>
      </c>
      <c r="T42" s="399">
        <f>SUM(T9:T41)</f>
        <v>0</v>
      </c>
      <c r="U42" s="399">
        <f>SUM(U9:U41)</f>
        <v>0</v>
      </c>
      <c r="V42" s="396">
        <f>SUM(V9:V41)</f>
        <v>0</v>
      </c>
      <c r="W42" s="33"/>
      <c r="X42" s="33"/>
    </row>
    <row r="43" spans="1:24" ht="30" customHeight="1" thickBot="1">
      <c r="C43" s="15"/>
      <c r="D43" s="49" t="s">
        <v>207</v>
      </c>
      <c r="E43" s="547">
        <f>ROUNDDOWN(E42,-3)</f>
        <v>0</v>
      </c>
      <c r="F43" s="32"/>
      <c r="I43" s="9"/>
      <c r="J43" s="9"/>
      <c r="K43" s="9"/>
      <c r="L43" s="9"/>
      <c r="M43" s="9"/>
      <c r="N43" s="10"/>
      <c r="O43" s="9"/>
      <c r="P43" s="9"/>
      <c r="Q43" s="9"/>
      <c r="R43" s="9"/>
      <c r="S43" s="9"/>
      <c r="T43" s="10"/>
      <c r="U43" s="49" t="s">
        <v>207</v>
      </c>
      <c r="V43" s="547">
        <f>ROUNDDOWN(V42,-3)</f>
        <v>0</v>
      </c>
      <c r="W43" s="548"/>
      <c r="X43" s="548"/>
    </row>
    <row r="44" spans="1:24" ht="30" customHeight="1">
      <c r="D44" s="542"/>
      <c r="E44" s="33"/>
      <c r="F44" s="32"/>
      <c r="I44" s="9"/>
      <c r="J44" s="9"/>
      <c r="K44" s="9"/>
      <c r="L44" s="9"/>
      <c r="M44" s="9"/>
      <c r="N44" s="10"/>
      <c r="O44" s="9"/>
      <c r="P44" s="9"/>
      <c r="Q44" s="9"/>
      <c r="R44" s="9"/>
      <c r="S44" s="9"/>
      <c r="T44" s="10"/>
      <c r="U44" s="11"/>
      <c r="V44" s="56"/>
      <c r="W44" s="56"/>
      <c r="X44" s="56"/>
    </row>
    <row r="45" spans="1:24" ht="30" customHeight="1">
      <c r="D45" s="100" t="s">
        <v>248</v>
      </c>
      <c r="E45" s="306" t="s">
        <v>249</v>
      </c>
      <c r="F45" s="314" t="s">
        <v>250</v>
      </c>
      <c r="G45" s="656" t="s">
        <v>251</v>
      </c>
      <c r="H45" s="671"/>
      <c r="I45" s="306" t="s">
        <v>252</v>
      </c>
      <c r="J45" s="670" t="s">
        <v>253</v>
      </c>
      <c r="K45" s="670"/>
      <c r="L45" s="670" t="s">
        <v>254</v>
      </c>
      <c r="M45" s="670"/>
      <c r="N45" s="306" t="s">
        <v>255</v>
      </c>
      <c r="O45" s="307" t="s">
        <v>256</v>
      </c>
      <c r="P45" s="656" t="s">
        <v>257</v>
      </c>
      <c r="Q45" s="633"/>
      <c r="R45" s="656" t="s">
        <v>258</v>
      </c>
      <c r="S45" s="657"/>
      <c r="T45" s="657"/>
      <c r="U45" s="657"/>
      <c r="V45" s="597"/>
      <c r="W45" s="549" t="s">
        <v>197</v>
      </c>
    </row>
    <row r="46" spans="1:24" ht="24" customHeight="1">
      <c r="B46" s="662"/>
      <c r="C46" s="667" t="s">
        <v>259</v>
      </c>
      <c r="D46" s="377">
        <v>1</v>
      </c>
      <c r="E46" s="102">
        <f t="shared" ref="E46:E51" si="16">SUM(G46:Q46)</f>
        <v>0</v>
      </c>
      <c r="F46" s="174"/>
      <c r="G46" s="650"/>
      <c r="H46" s="651"/>
      <c r="I46" s="473"/>
      <c r="J46" s="649"/>
      <c r="K46" s="649"/>
      <c r="L46" s="654"/>
      <c r="M46" s="655"/>
      <c r="N46" s="400"/>
      <c r="O46" s="308">
        <f t="shared" ref="O46:O51" si="17">ROUND(G46*0.05,0)</f>
        <v>0</v>
      </c>
      <c r="P46" s="658"/>
      <c r="Q46" s="659"/>
      <c r="R46" s="658"/>
      <c r="S46" s="660"/>
      <c r="T46" s="660"/>
      <c r="U46" s="660"/>
      <c r="V46" s="659"/>
      <c r="W46" s="353"/>
    </row>
    <row r="47" spans="1:24" ht="24" customHeight="1">
      <c r="B47" s="662"/>
      <c r="C47" s="668"/>
      <c r="D47" s="377">
        <v>2</v>
      </c>
      <c r="E47" s="102">
        <f t="shared" si="16"/>
        <v>0</v>
      </c>
      <c r="F47" s="174"/>
      <c r="G47" s="650"/>
      <c r="H47" s="651"/>
      <c r="I47" s="473"/>
      <c r="J47" s="649"/>
      <c r="K47" s="649"/>
      <c r="L47" s="654"/>
      <c r="M47" s="655"/>
      <c r="N47" s="400"/>
      <c r="O47" s="308">
        <f t="shared" si="17"/>
        <v>0</v>
      </c>
      <c r="P47" s="658"/>
      <c r="Q47" s="659"/>
      <c r="R47" s="658"/>
      <c r="S47" s="660"/>
      <c r="T47" s="660"/>
      <c r="U47" s="660"/>
      <c r="V47" s="659"/>
      <c r="W47" s="353"/>
    </row>
    <row r="48" spans="1:24" ht="24" customHeight="1">
      <c r="B48" s="662"/>
      <c r="C48" s="668"/>
      <c r="D48" s="377">
        <v>3</v>
      </c>
      <c r="E48" s="102">
        <f t="shared" si="16"/>
        <v>0</v>
      </c>
      <c r="F48" s="174"/>
      <c r="G48" s="650"/>
      <c r="H48" s="651"/>
      <c r="I48" s="473"/>
      <c r="J48" s="649"/>
      <c r="K48" s="649"/>
      <c r="L48" s="654"/>
      <c r="M48" s="655"/>
      <c r="N48" s="400"/>
      <c r="O48" s="308">
        <f t="shared" si="17"/>
        <v>0</v>
      </c>
      <c r="P48" s="658"/>
      <c r="Q48" s="659"/>
      <c r="R48" s="658"/>
      <c r="S48" s="660"/>
      <c r="T48" s="660"/>
      <c r="U48" s="660"/>
      <c r="V48" s="659"/>
      <c r="W48" s="353"/>
    </row>
    <row r="49" spans="1:23" ht="24" customHeight="1">
      <c r="B49" s="662"/>
      <c r="C49" s="668"/>
      <c r="D49" s="377">
        <v>4</v>
      </c>
      <c r="E49" s="102">
        <f t="shared" si="16"/>
        <v>0</v>
      </c>
      <c r="F49" s="174"/>
      <c r="G49" s="650"/>
      <c r="H49" s="651"/>
      <c r="I49" s="473"/>
      <c r="J49" s="649"/>
      <c r="K49" s="649"/>
      <c r="L49" s="654"/>
      <c r="M49" s="655"/>
      <c r="N49" s="400"/>
      <c r="O49" s="308">
        <f t="shared" si="17"/>
        <v>0</v>
      </c>
      <c r="P49" s="658"/>
      <c r="Q49" s="659"/>
      <c r="R49" s="658"/>
      <c r="S49" s="660"/>
      <c r="T49" s="660"/>
      <c r="U49" s="660"/>
      <c r="V49" s="659"/>
      <c r="W49" s="353"/>
    </row>
    <row r="50" spans="1:23" ht="24" customHeight="1">
      <c r="B50" s="662"/>
      <c r="C50" s="668"/>
      <c r="D50" s="377">
        <v>5</v>
      </c>
      <c r="E50" s="102">
        <f t="shared" si="16"/>
        <v>0</v>
      </c>
      <c r="F50" s="174"/>
      <c r="G50" s="650"/>
      <c r="H50" s="651"/>
      <c r="I50" s="473"/>
      <c r="J50" s="649"/>
      <c r="K50" s="649"/>
      <c r="L50" s="654"/>
      <c r="M50" s="655"/>
      <c r="N50" s="400"/>
      <c r="O50" s="308">
        <f t="shared" si="17"/>
        <v>0</v>
      </c>
      <c r="P50" s="658"/>
      <c r="Q50" s="659"/>
      <c r="R50" s="658"/>
      <c r="S50" s="660"/>
      <c r="T50" s="660"/>
      <c r="U50" s="660"/>
      <c r="V50" s="659"/>
      <c r="W50" s="353"/>
    </row>
    <row r="51" spans="1:23" ht="24" customHeight="1">
      <c r="B51" s="662"/>
      <c r="C51" s="669"/>
      <c r="D51" s="377">
        <v>6</v>
      </c>
      <c r="E51" s="102">
        <f t="shared" si="16"/>
        <v>0</v>
      </c>
      <c r="F51" s="174"/>
      <c r="G51" s="650"/>
      <c r="H51" s="651"/>
      <c r="I51" s="473"/>
      <c r="J51" s="652"/>
      <c r="K51" s="653"/>
      <c r="L51" s="655"/>
      <c r="M51" s="672"/>
      <c r="N51" s="400"/>
      <c r="O51" s="308">
        <f t="shared" si="17"/>
        <v>0</v>
      </c>
      <c r="P51" s="658"/>
      <c r="Q51" s="659"/>
      <c r="R51" s="658"/>
      <c r="S51" s="660"/>
      <c r="T51" s="660"/>
      <c r="U51" s="660"/>
      <c r="V51" s="659"/>
      <c r="W51" s="353"/>
    </row>
    <row r="52" spans="1:23" ht="17.100000000000001" customHeight="1"/>
    <row r="54" spans="1:23" s="551" customFormat="1">
      <c r="A54" s="550" t="s">
        <v>214</v>
      </c>
    </row>
    <row r="55" spans="1:23" hidden="1">
      <c r="B55" s="4" t="s">
        <v>260</v>
      </c>
    </row>
    <row r="56" spans="1:23" hidden="1">
      <c r="B56" s="94">
        <v>1</v>
      </c>
      <c r="C56" s="266">
        <f>ROUNDDOWN(SUMIF($X$9:$X$41,B56,$W$9:$W$41),-3)</f>
        <v>0</v>
      </c>
    </row>
    <row r="57" spans="1:23" hidden="1">
      <c r="B57" s="94">
        <v>2</v>
      </c>
      <c r="C57" s="266">
        <f>ROUNDDOWN(SUMIF($X$9:$X$41,B57,$W$9:$W$41),-3)</f>
        <v>0</v>
      </c>
    </row>
    <row r="58" spans="1:23" hidden="1">
      <c r="B58" s="94">
        <v>3</v>
      </c>
      <c r="C58" s="266">
        <f t="shared" ref="C58:C62" si="18">ROUNDDOWN(SUMIF($X$9:$X$41,B58,$W$9:$W$41),-3)</f>
        <v>0</v>
      </c>
    </row>
    <row r="59" spans="1:23" hidden="1">
      <c r="B59" s="94">
        <v>4</v>
      </c>
      <c r="C59" s="266">
        <f t="shared" si="18"/>
        <v>0</v>
      </c>
    </row>
    <row r="60" spans="1:23" hidden="1">
      <c r="B60" s="94">
        <v>5</v>
      </c>
      <c r="C60" s="266">
        <f t="shared" si="18"/>
        <v>0</v>
      </c>
    </row>
    <row r="61" spans="1:23" hidden="1">
      <c r="B61" s="94">
        <v>6</v>
      </c>
      <c r="C61" s="266">
        <f t="shared" si="18"/>
        <v>0</v>
      </c>
    </row>
    <row r="62" spans="1:23" hidden="1">
      <c r="B62" s="94">
        <v>7</v>
      </c>
      <c r="C62" s="266">
        <f t="shared" si="18"/>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E9:E41 K9:K41 Q9:Q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31496062992125984" top="0.62992125984251968" bottom="0.19685039370078741" header="0.31496062992125984" footer="0.31496062992125984"/>
  <pageSetup paperSize="9" scale="54" orientation="landscape" cellComments="asDisplayed" r:id="rId1"/>
  <rowBreaks count="1" manualBreakCount="1">
    <brk id="43"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pageSetUpPr fitToPage="1"/>
  </sheetPr>
  <dimension ref="A1:H54"/>
  <sheetViews>
    <sheetView showGridLines="0" tabSelected="1" view="pageBreakPreview" topLeftCell="A21" zoomScale="75" zoomScaleNormal="75" zoomScaleSheetLayoutView="75" workbookViewId="0">
      <selection activeCell="K25" sqref="K25"/>
    </sheetView>
  </sheetViews>
  <sheetFormatPr defaultColWidth="9" defaultRowHeight="14.25"/>
  <cols>
    <col min="1" max="1" width="6.625" customWidth="1"/>
    <col min="2" max="2" width="24.625" customWidth="1"/>
    <col min="3" max="3" width="14.625" customWidth="1"/>
    <col min="4" max="4" width="6.625" customWidth="1"/>
    <col min="5" max="5" width="14.625" customWidth="1"/>
    <col min="6" max="6" width="21.625" customWidth="1"/>
    <col min="7" max="7" width="7.625" customWidth="1"/>
  </cols>
  <sheetData>
    <row r="1" spans="1:8" ht="15.75" customHeight="1"/>
    <row r="2" spans="1:8" ht="15" customHeight="1">
      <c r="A2" s="38" t="s">
        <v>131</v>
      </c>
      <c r="B2" s="38" t="s">
        <v>191</v>
      </c>
      <c r="C2" s="149"/>
      <c r="D2" s="93"/>
      <c r="E2" s="149"/>
      <c r="F2" s="93"/>
      <c r="G2" s="93"/>
    </row>
    <row r="3" spans="1:8" ht="20.100000000000001" customHeight="1" thickBot="1">
      <c r="A3" s="35" t="s">
        <v>138</v>
      </c>
      <c r="B3" s="29" t="s">
        <v>139</v>
      </c>
      <c r="C3" s="149"/>
      <c r="D3" s="93"/>
      <c r="E3" s="72">
        <f>E42</f>
        <v>0</v>
      </c>
      <c r="F3" s="93" t="s">
        <v>115</v>
      </c>
      <c r="G3" s="93"/>
    </row>
    <row r="4" spans="1:8" ht="20.100000000000001" customHeight="1" thickTop="1" thickBot="1">
      <c r="A4" s="93"/>
      <c r="B4" s="152"/>
      <c r="C4" s="149"/>
      <c r="D4" s="93"/>
      <c r="E4" s="149"/>
      <c r="F4" s="93"/>
      <c r="G4" s="93"/>
    </row>
    <row r="5" spans="1:8" ht="20.100000000000001" customHeight="1">
      <c r="A5" s="259"/>
      <c r="B5" s="260" t="s">
        <v>261</v>
      </c>
      <c r="C5" s="261" t="s">
        <v>262</v>
      </c>
      <c r="D5" s="260" t="s">
        <v>263</v>
      </c>
      <c r="E5" s="261" t="s">
        <v>264</v>
      </c>
      <c r="F5" s="262" t="s">
        <v>265</v>
      </c>
      <c r="G5" s="257" t="s">
        <v>197</v>
      </c>
      <c r="H5" s="314" t="s">
        <v>198</v>
      </c>
    </row>
    <row r="6" spans="1:8" ht="20.100000000000001" customHeight="1">
      <c r="A6" s="680" t="s">
        <v>266</v>
      </c>
      <c r="B6" s="474"/>
      <c r="C6" s="475"/>
      <c r="D6" s="475"/>
      <c r="E6" s="385">
        <f>C6*D6</f>
        <v>0</v>
      </c>
      <c r="F6" s="557"/>
      <c r="G6" s="258"/>
      <c r="H6" s="355"/>
    </row>
    <row r="7" spans="1:8" ht="20.100000000000001" customHeight="1">
      <c r="A7" s="681"/>
      <c r="B7" s="153"/>
      <c r="C7" s="354"/>
      <c r="D7" s="354"/>
      <c r="E7" s="385">
        <f t="shared" ref="E7:E32" si="0">C7*D7</f>
        <v>0</v>
      </c>
      <c r="F7" s="557"/>
      <c r="G7" s="258"/>
      <c r="H7" s="355"/>
    </row>
    <row r="8" spans="1:8" ht="20.100000000000001" customHeight="1">
      <c r="A8" s="681"/>
      <c r="B8" s="481"/>
      <c r="C8" s="475"/>
      <c r="D8" s="475"/>
      <c r="E8" s="385">
        <f t="shared" si="0"/>
        <v>0</v>
      </c>
      <c r="F8" s="557"/>
      <c r="G8" s="258"/>
      <c r="H8" s="355"/>
    </row>
    <row r="9" spans="1:8" ht="20.100000000000001" customHeight="1">
      <c r="A9" s="681"/>
      <c r="B9" s="481"/>
      <c r="C9" s="475"/>
      <c r="D9" s="475"/>
      <c r="E9" s="385">
        <f t="shared" si="0"/>
        <v>0</v>
      </c>
      <c r="F9" s="557"/>
      <c r="G9" s="258"/>
      <c r="H9" s="355"/>
    </row>
    <row r="10" spans="1:8" ht="20.100000000000001" customHeight="1">
      <c r="A10" s="681"/>
      <c r="B10" s="153"/>
      <c r="C10" s="354"/>
      <c r="D10" s="354"/>
      <c r="E10" s="385">
        <f t="shared" si="0"/>
        <v>0</v>
      </c>
      <c r="F10" s="557"/>
      <c r="G10" s="258"/>
      <c r="H10" s="355"/>
    </row>
    <row r="11" spans="1:8" ht="20.100000000000001" customHeight="1">
      <c r="A11" s="681"/>
      <c r="B11" s="356"/>
      <c r="C11" s="357"/>
      <c r="D11" s="357"/>
      <c r="E11" s="386">
        <f t="shared" si="0"/>
        <v>0</v>
      </c>
      <c r="F11" s="557"/>
      <c r="G11" s="258"/>
      <c r="H11" s="355"/>
    </row>
    <row r="12" spans="1:8" ht="20.100000000000001" customHeight="1" thickBot="1">
      <c r="A12" s="682"/>
      <c r="B12" s="679" t="s">
        <v>173</v>
      </c>
      <c r="C12" s="679"/>
      <c r="D12" s="679"/>
      <c r="E12" s="387">
        <f>SUM(E6:E11)</f>
        <v>0</v>
      </c>
      <c r="F12" s="558"/>
      <c r="G12" s="302"/>
      <c r="H12" s="355"/>
    </row>
    <row r="13" spans="1:8" ht="20.100000000000001" customHeight="1">
      <c r="A13" s="676" t="s">
        <v>267</v>
      </c>
      <c r="B13" s="562"/>
      <c r="C13" s="476"/>
      <c r="D13" s="476"/>
      <c r="E13" s="388">
        <f t="shared" si="0"/>
        <v>0</v>
      </c>
      <c r="F13" s="557"/>
      <c r="G13" s="258"/>
      <c r="H13" s="355"/>
    </row>
    <row r="14" spans="1:8" ht="20.100000000000001" customHeight="1">
      <c r="A14" s="677"/>
      <c r="B14" s="554"/>
      <c r="C14" s="475"/>
      <c r="D14" s="475"/>
      <c r="E14" s="385">
        <f t="shared" si="0"/>
        <v>0</v>
      </c>
      <c r="F14" s="557"/>
      <c r="G14" s="258"/>
      <c r="H14" s="355"/>
    </row>
    <row r="15" spans="1:8" ht="20.100000000000001" customHeight="1">
      <c r="A15" s="677"/>
      <c r="B15" s="258"/>
      <c r="C15" s="354"/>
      <c r="D15" s="354"/>
      <c r="E15" s="385">
        <f t="shared" si="0"/>
        <v>0</v>
      </c>
      <c r="F15" s="557"/>
      <c r="G15" s="258"/>
      <c r="H15" s="355"/>
    </row>
    <row r="16" spans="1:8" ht="20.100000000000001" customHeight="1">
      <c r="A16" s="677"/>
      <c r="B16" s="258"/>
      <c r="C16" s="358"/>
      <c r="D16" s="354"/>
      <c r="E16" s="385">
        <f t="shared" si="0"/>
        <v>0</v>
      </c>
      <c r="F16" s="557"/>
      <c r="G16" s="258"/>
      <c r="H16" s="355"/>
    </row>
    <row r="17" spans="1:8" ht="20.100000000000001" customHeight="1">
      <c r="A17" s="677"/>
      <c r="B17" s="258"/>
      <c r="C17" s="354"/>
      <c r="D17" s="354"/>
      <c r="E17" s="385">
        <f t="shared" si="0"/>
        <v>0</v>
      </c>
      <c r="F17" s="557"/>
      <c r="G17" s="258"/>
      <c r="H17" s="355"/>
    </row>
    <row r="18" spans="1:8" ht="20.100000000000001" customHeight="1">
      <c r="A18" s="677"/>
      <c r="B18" s="359"/>
      <c r="C18" s="357"/>
      <c r="D18" s="357"/>
      <c r="E18" s="386">
        <f t="shared" si="0"/>
        <v>0</v>
      </c>
      <c r="F18" s="557"/>
      <c r="G18" s="258"/>
      <c r="H18" s="355"/>
    </row>
    <row r="19" spans="1:8" ht="20.100000000000001" customHeight="1" thickBot="1">
      <c r="A19" s="678"/>
      <c r="B19" s="683" t="s">
        <v>173</v>
      </c>
      <c r="C19" s="679"/>
      <c r="D19" s="679"/>
      <c r="E19" s="387">
        <f>SUM(E13:E18)</f>
        <v>0</v>
      </c>
      <c r="F19" s="558"/>
      <c r="G19" s="302"/>
      <c r="H19" s="355"/>
    </row>
    <row r="20" spans="1:8" ht="20.100000000000001" customHeight="1">
      <c r="A20" s="676" t="s">
        <v>268</v>
      </c>
      <c r="B20" s="555"/>
      <c r="C20" s="476"/>
      <c r="D20" s="476"/>
      <c r="E20" s="388">
        <f t="shared" si="0"/>
        <v>0</v>
      </c>
      <c r="F20" s="557"/>
      <c r="G20" s="258"/>
      <c r="H20" s="355"/>
    </row>
    <row r="21" spans="1:8" ht="20.100000000000001" customHeight="1">
      <c r="A21" s="677"/>
      <c r="B21" s="474"/>
      <c r="C21" s="475"/>
      <c r="D21" s="475"/>
      <c r="E21" s="385">
        <f t="shared" si="0"/>
        <v>0</v>
      </c>
      <c r="F21" s="557"/>
      <c r="G21" s="258"/>
      <c r="H21" s="355"/>
    </row>
    <row r="22" spans="1:8" ht="20.100000000000001" customHeight="1">
      <c r="A22" s="677"/>
      <c r="B22" s="474"/>
      <c r="C22" s="475"/>
      <c r="D22" s="475"/>
      <c r="E22" s="385">
        <f t="shared" ref="E22" si="1">C22*D22</f>
        <v>0</v>
      </c>
      <c r="F22" s="557"/>
      <c r="G22" s="258"/>
      <c r="H22" s="355"/>
    </row>
    <row r="23" spans="1:8" ht="20.100000000000001" customHeight="1">
      <c r="A23" s="677"/>
      <c r="B23" s="474"/>
      <c r="C23" s="475"/>
      <c r="D23" s="475"/>
      <c r="E23" s="385">
        <f t="shared" si="0"/>
        <v>0</v>
      </c>
      <c r="F23" s="557"/>
      <c r="G23" s="258"/>
      <c r="H23" s="355"/>
    </row>
    <row r="24" spans="1:8" ht="20.100000000000001" customHeight="1">
      <c r="A24" s="677"/>
      <c r="B24" s="474"/>
      <c r="C24" s="475"/>
      <c r="D24" s="475"/>
      <c r="E24" s="385">
        <f t="shared" si="0"/>
        <v>0</v>
      </c>
      <c r="F24" s="557"/>
      <c r="G24" s="258"/>
      <c r="H24" s="355"/>
    </row>
    <row r="25" spans="1:8" ht="20.100000000000001" customHeight="1">
      <c r="A25" s="677"/>
      <c r="B25" s="477"/>
      <c r="C25" s="478"/>
      <c r="D25" s="478"/>
      <c r="E25" s="386">
        <f t="shared" si="0"/>
        <v>0</v>
      </c>
      <c r="F25" s="557"/>
      <c r="G25" s="258"/>
      <c r="H25" s="355"/>
    </row>
    <row r="26" spans="1:8" ht="20.100000000000001" customHeight="1" thickBot="1">
      <c r="A26" s="678"/>
      <c r="B26" s="679" t="s">
        <v>173</v>
      </c>
      <c r="C26" s="679"/>
      <c r="D26" s="679"/>
      <c r="E26" s="387">
        <f>SUM(E20:E25)</f>
        <v>0</v>
      </c>
      <c r="F26" s="558"/>
      <c r="G26" s="302"/>
      <c r="H26" s="355"/>
    </row>
    <row r="27" spans="1:8" ht="20.100000000000001" customHeight="1">
      <c r="A27" s="676" t="s">
        <v>269</v>
      </c>
      <c r="B27" s="480"/>
      <c r="C27" s="479"/>
      <c r="D27" s="479"/>
      <c r="E27" s="389">
        <f t="shared" si="0"/>
        <v>0</v>
      </c>
      <c r="F27" s="559"/>
      <c r="G27" s="258"/>
      <c r="H27" s="305"/>
    </row>
    <row r="28" spans="1:8" ht="20.100000000000001" customHeight="1">
      <c r="A28" s="677"/>
      <c r="B28" s="481"/>
      <c r="C28" s="475"/>
      <c r="D28" s="475"/>
      <c r="E28" s="385">
        <f t="shared" si="0"/>
        <v>0</v>
      </c>
      <c r="F28" s="559"/>
      <c r="G28" s="258"/>
      <c r="H28" s="305"/>
    </row>
    <row r="29" spans="1:8" ht="20.100000000000001" customHeight="1">
      <c r="A29" s="677"/>
      <c r="B29" s="474"/>
      <c r="C29" s="475"/>
      <c r="D29" s="475"/>
      <c r="E29" s="385">
        <f t="shared" si="0"/>
        <v>0</v>
      </c>
      <c r="F29" s="557"/>
      <c r="G29" s="258"/>
      <c r="H29" s="305"/>
    </row>
    <row r="30" spans="1:8" ht="20.100000000000001" customHeight="1">
      <c r="A30" s="677"/>
      <c r="B30" s="474"/>
      <c r="C30" s="475"/>
      <c r="D30" s="475"/>
      <c r="E30" s="385">
        <f t="shared" si="0"/>
        <v>0</v>
      </c>
      <c r="F30" s="557"/>
      <c r="G30" s="258"/>
      <c r="H30" s="305"/>
    </row>
    <row r="31" spans="1:8" ht="20.100000000000001" customHeight="1">
      <c r="A31" s="677"/>
      <c r="B31" s="474"/>
      <c r="C31" s="475"/>
      <c r="D31" s="475"/>
      <c r="E31" s="385">
        <f t="shared" si="0"/>
        <v>0</v>
      </c>
      <c r="F31" s="557"/>
      <c r="G31" s="258"/>
      <c r="H31" s="305"/>
    </row>
    <row r="32" spans="1:8" ht="20.100000000000001" customHeight="1">
      <c r="A32" s="677"/>
      <c r="B32" s="477"/>
      <c r="C32" s="478"/>
      <c r="D32" s="478"/>
      <c r="E32" s="386">
        <f t="shared" si="0"/>
        <v>0</v>
      </c>
      <c r="F32" s="557"/>
      <c r="G32" s="258"/>
      <c r="H32" s="305"/>
    </row>
    <row r="33" spans="1:8" ht="20.100000000000001" customHeight="1" thickBot="1">
      <c r="A33" s="678"/>
      <c r="B33" s="679" t="s">
        <v>173</v>
      </c>
      <c r="C33" s="679"/>
      <c r="D33" s="679"/>
      <c r="E33" s="387">
        <f>SUM(E27:E32)</f>
        <v>0</v>
      </c>
      <c r="F33" s="560"/>
      <c r="G33" s="302"/>
      <c r="H33" s="355"/>
    </row>
    <row r="34" spans="1:8" ht="20.100000000000001" customHeight="1">
      <c r="A34" s="676" t="s">
        <v>270</v>
      </c>
      <c r="B34" s="480"/>
      <c r="C34" s="479"/>
      <c r="D34" s="479"/>
      <c r="E34" s="389">
        <f t="shared" ref="E34:E39" si="2">C34*D34</f>
        <v>0</v>
      </c>
      <c r="F34" s="559"/>
      <c r="G34" s="258"/>
      <c r="H34" s="355"/>
    </row>
    <row r="35" spans="1:8" ht="20.100000000000001" customHeight="1">
      <c r="A35" s="677"/>
      <c r="B35" s="481"/>
      <c r="C35" s="475"/>
      <c r="D35" s="475"/>
      <c r="E35" s="385">
        <f t="shared" si="2"/>
        <v>0</v>
      </c>
      <c r="F35" s="557"/>
      <c r="G35" s="258"/>
      <c r="H35" s="355"/>
    </row>
    <row r="36" spans="1:8" ht="20.100000000000001" customHeight="1">
      <c r="A36" s="677"/>
      <c r="B36" s="153"/>
      <c r="C36" s="354"/>
      <c r="D36" s="354"/>
      <c r="E36" s="385">
        <f t="shared" si="2"/>
        <v>0</v>
      </c>
      <c r="F36" s="483"/>
      <c r="G36" s="258"/>
      <c r="H36" s="355"/>
    </row>
    <row r="37" spans="1:8" ht="20.100000000000001" customHeight="1">
      <c r="A37" s="677"/>
      <c r="B37" s="153"/>
      <c r="C37" s="354"/>
      <c r="D37" s="354"/>
      <c r="E37" s="385">
        <f t="shared" si="2"/>
        <v>0</v>
      </c>
      <c r="F37" s="483"/>
      <c r="G37" s="258"/>
      <c r="H37" s="355"/>
    </row>
    <row r="38" spans="1:8" ht="20.100000000000001" customHeight="1">
      <c r="A38" s="677"/>
      <c r="B38" s="153"/>
      <c r="C38" s="354"/>
      <c r="D38" s="354"/>
      <c r="E38" s="385">
        <f t="shared" si="2"/>
        <v>0</v>
      </c>
      <c r="F38" s="483"/>
      <c r="G38" s="258"/>
      <c r="H38" s="355"/>
    </row>
    <row r="39" spans="1:8" ht="20.100000000000001" customHeight="1">
      <c r="A39" s="677"/>
      <c r="B39" s="356"/>
      <c r="C39" s="357"/>
      <c r="D39" s="357"/>
      <c r="E39" s="386">
        <f t="shared" si="2"/>
        <v>0</v>
      </c>
      <c r="F39" s="483"/>
      <c r="G39" s="258"/>
      <c r="H39" s="355"/>
    </row>
    <row r="40" spans="1:8" ht="20.100000000000001" customHeight="1" thickBot="1">
      <c r="A40" s="678"/>
      <c r="B40" s="684" t="s">
        <v>173</v>
      </c>
      <c r="C40" s="684"/>
      <c r="D40" s="684"/>
      <c r="E40" s="386">
        <f>SUM(E34:E39)</f>
        <v>0</v>
      </c>
      <c r="F40" s="484"/>
      <c r="G40" s="302"/>
      <c r="H40" s="355"/>
    </row>
    <row r="41" spans="1:8" ht="20.100000000000001" customHeight="1" thickBot="1">
      <c r="A41" s="673" t="s">
        <v>271</v>
      </c>
      <c r="B41" s="674"/>
      <c r="C41" s="674"/>
      <c r="D41" s="675"/>
      <c r="E41" s="154">
        <f>E12+E19+E26+E33+E40</f>
        <v>0</v>
      </c>
      <c r="F41" s="485"/>
      <c r="G41" s="93"/>
    </row>
    <row r="42" spans="1:8" ht="20.100000000000001" customHeight="1" thickBot="1">
      <c r="A42" s="93"/>
      <c r="B42" s="93"/>
      <c r="C42" s="149"/>
      <c r="D42" s="49" t="s">
        <v>207</v>
      </c>
      <c r="E42" s="360">
        <f>ROUNDDOWN(E41,-3)</f>
        <v>0</v>
      </c>
      <c r="F42" s="141"/>
      <c r="G42" s="93"/>
    </row>
    <row r="45" spans="1:8" s="264" customFormat="1">
      <c r="A45" s="264" t="s">
        <v>214</v>
      </c>
    </row>
    <row r="46" spans="1:8" hidden="1">
      <c r="A46" s="4" t="s">
        <v>272</v>
      </c>
      <c r="B46" s="4"/>
    </row>
    <row r="47" spans="1:8" hidden="1">
      <c r="A47" s="94">
        <v>1</v>
      </c>
      <c r="B47" s="266">
        <f>ROUNDDOWN(SUMIF($H$27:$H$32,A47,$E$27:$E$32),-3)</f>
        <v>0</v>
      </c>
    </row>
    <row r="48" spans="1:8" hidden="1">
      <c r="A48" s="94">
        <v>2</v>
      </c>
      <c r="B48" s="266">
        <f t="shared" ref="B48:B53" si="3">ROUNDDOWN(SUMIF($H$27:$H$32,A48,$E$27:$E$32),-3)</f>
        <v>0</v>
      </c>
    </row>
    <row r="49" spans="1:2" hidden="1">
      <c r="A49" s="94">
        <v>3</v>
      </c>
      <c r="B49" s="266">
        <f t="shared" si="3"/>
        <v>0</v>
      </c>
    </row>
    <row r="50" spans="1:2" hidden="1">
      <c r="A50" s="94">
        <v>4</v>
      </c>
      <c r="B50" s="266">
        <f t="shared" si="3"/>
        <v>0</v>
      </c>
    </row>
    <row r="51" spans="1:2" hidden="1">
      <c r="A51" s="94">
        <v>5</v>
      </c>
      <c r="B51" s="266">
        <f t="shared" si="3"/>
        <v>0</v>
      </c>
    </row>
    <row r="52" spans="1:2" hidden="1">
      <c r="A52" s="94">
        <v>6</v>
      </c>
      <c r="B52" s="266">
        <f t="shared" si="3"/>
        <v>0</v>
      </c>
    </row>
    <row r="53" spans="1:2" hidden="1">
      <c r="A53" s="94">
        <v>7</v>
      </c>
      <c r="B53" s="266">
        <f t="shared" si="3"/>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34:C39 C13:C18 C20:C25 C27:C32 C6:C11">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43307086614173229" right="0.23622047244094491" top="0.43307086614173229"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13" ma:contentTypeDescription="新しいドキュメントを作成します。" ma:contentTypeScope="" ma:versionID="ac207d7e95af97770c9d76672e371048">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daefe2a9a2ab37b576abea20a4076388"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3BD98F-E7EA-4E68-BC4D-506D692B0CDA}">
  <ds:schemaRefs>
    <ds:schemaRef ds:uri="http://schemas.microsoft.com/sharepoint/v3/contenttype/forms"/>
  </ds:schemaRefs>
</ds:datastoreItem>
</file>

<file path=customXml/itemProps2.xml><?xml version="1.0" encoding="utf-8"?>
<ds:datastoreItem xmlns:ds="http://schemas.openxmlformats.org/officeDocument/2006/customXml" ds:itemID="{90D3DEEB-A050-4D4B-8D14-12791BF4A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4246b-427e-4012-9541-c038d178df87"/>
    <ds:schemaRef ds:uri="a54edb08-1c87-4b39-b55a-f35d8b664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367CA9-30B1-4B60-AB8D-53032ADAD7D6}">
  <ds:schemaRefs>
    <ds:schemaRef ds:uri="a54edb08-1c87-4b39-b55a-f35d8b664d8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ba4246b-427e-4012-9541-c038d178df87"/>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31</vt:i4>
      </vt:variant>
    </vt:vector>
  </HeadingPairs>
  <TitlesOfParts>
    <vt:vector size="45" baseType="lpstr">
      <vt:lpstr>入力方法</vt:lpstr>
      <vt:lpstr>従事者明細</vt:lpstr>
      <vt:lpstr> 表紙</vt:lpstr>
      <vt:lpstr>様式1</vt:lpstr>
      <vt:lpstr>様式2_1人件費</vt:lpstr>
      <vt:lpstr>様式2_2_2その他原価・一般管理費等</vt:lpstr>
      <vt:lpstr>様式2_3機材</vt:lpstr>
      <vt:lpstr>様式2_4旅費</vt:lpstr>
      <vt:lpstr>様式2_5現地活動費</vt:lpstr>
      <vt:lpstr>Sheet1</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'様式2_6本邦受入活動費&amp;管理費'!契約</vt:lpstr>
      <vt:lpstr>契約</vt:lpstr>
      <vt:lpstr>経費分類</vt:lpstr>
      <vt:lpstr>'様式2_6本邦受入活動費&amp;管理費'!経路</vt:lpstr>
      <vt:lpstr>経路</vt:lpstr>
      <vt:lpstr>見積</vt:lpstr>
      <vt:lpstr>見積金額</vt:lpstr>
      <vt:lpstr>号数</vt:lpstr>
      <vt:lpstr>事業名</vt:lpstr>
      <vt:lpstr>事業名短縮</vt:lpstr>
      <vt:lpstr>宿泊料</vt:lpstr>
      <vt:lpstr>日当</vt:lpstr>
      <vt:lpstr>'様式2_6本邦受入活動費&amp;管理費'!分類</vt:lpstr>
      <vt:lpstr>分類</vt:lpstr>
      <vt:lpstr>分類経費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JICA</cp:lastModifiedBy>
  <cp:revision/>
  <dcterms:created xsi:type="dcterms:W3CDTF">2013-03-18T00:38:39Z</dcterms:created>
  <dcterms:modified xsi:type="dcterms:W3CDTF">2022-04-25T06:12:20Z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ies>
</file>