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19"/>
  <workbookPr defaultThemeVersion="124226"/>
  <mc:AlternateContent xmlns:mc="http://schemas.openxmlformats.org/markup-compatibility/2006">
    <mc:Choice Requires="x15">
      <x15ac:absPath xmlns:x15ac="http://schemas.microsoft.com/office/spreadsheetml/2010/11/ac" url="C:\Users\31233\Desktop\Ver9.2\"/>
    </mc:Choice>
  </mc:AlternateContent>
  <xr:revisionPtr revIDLastSave="0" documentId="13_ncr:1_{ADA82178-A422-4657-B596-B352D52FD634}" xr6:coauthVersionLast="47" xr6:coauthVersionMax="47" xr10:uidLastSave="{00000000-0000-0000-0000-000000000000}"/>
  <bookViews>
    <workbookView xWindow="380" yWindow="380" windowWidth="16970" windowHeight="17640" tabRatio="749" firstSheet="11" activeTab="11" xr2:uid="{00000000-000D-0000-FFFF-FFFF00000000}"/>
  </bookViews>
  <sheets>
    <sheet name="入力方法" sheetId="18" r:id="rId1"/>
    <sheet name="従事者明細" sheetId="11" r:id="rId2"/>
    <sheet name="様式1A【東・東南・南アジア地域用】見積" sheetId="24" r:id="rId3"/>
    <sheet name="様式1-B_【遠隔地域用】(a)航空運賃等" sheetId="26" r:id="rId4"/>
    <sheet name="様式1-B_【遠隔地域用】(b)航空運賃等以外" sheetId="25" r:id="rId5"/>
    <sheet name=" 表紙" sheetId="20" state="hidden" r:id="rId6"/>
    <sheet name="様式1" sheetId="1" state="hidden" r:id="rId7"/>
    <sheet name="様式1_銀行外" sheetId="29" r:id="rId8"/>
    <sheet name="様式2_1人件費" sheetId="6" r:id="rId9"/>
    <sheet name="様式2_2_2その他原価・一般管理費等" sheetId="23" r:id="rId10"/>
    <sheet name="様式2_2_2銀外" sheetId="27" r:id="rId11"/>
    <sheet name="様式2_4旅費" sheetId="3" r:id="rId12"/>
    <sheet name="様式2_4銀行外" sheetId="28" r:id="rId13"/>
    <sheet name="様式2_5現地活動費" sheetId="10" r:id="rId14"/>
    <sheet name="様式2_6本邦受入活動費&amp;管理費" sheetId="21" r:id="rId15"/>
    <sheet name="業務従事者名簿" sheetId="12" r:id="rId16"/>
    <sheet name="部分払・年度別詳細" sheetId="22" r:id="rId17"/>
  </sheets>
  <externalReferences>
    <externalReference r:id="rId18"/>
    <externalReference r:id="rId19"/>
    <externalReference r:id="rId20"/>
  </externalReferences>
  <definedNames>
    <definedName name="_xlnm.Print_Area" localSheetId="5">' 表紙'!$A$1:$I$39</definedName>
    <definedName name="_xlnm.Print_Area" localSheetId="15">業務従事者名簿!$A$2:$I$26</definedName>
    <definedName name="_xlnm.Print_Area" localSheetId="1">従事者明細!$A$1:$I$40</definedName>
    <definedName name="_xlnm.Print_Area" localSheetId="0">入力方法!$A$1:$C$25</definedName>
    <definedName name="_xlnm.Print_Area" localSheetId="16">部分払・年度別詳細!$J$1:$O$53</definedName>
    <definedName name="_xlnm.Print_Area" localSheetId="6">様式1!$A$1:$H$34</definedName>
    <definedName name="_xlnm.Print_Area" localSheetId="7">様式1_銀行外!$A$1:$H$34</definedName>
    <definedName name="_xlnm.Print_Area" localSheetId="2">様式1A【東・東南・南アジア地域用】見積!$A$1:$H$34</definedName>
    <definedName name="_xlnm.Print_Area" localSheetId="3">'様式1-B_【遠隔地域用】(a)航空運賃等'!$A$1:$H$34</definedName>
    <definedName name="_xlnm.Print_Area" localSheetId="4">'様式1-B_【遠隔地域用】(b)航空運賃等以外'!$A$1:$H$34</definedName>
    <definedName name="_xlnm.Print_Area" localSheetId="8">様式2_1人件費!$A$2:$I$89</definedName>
    <definedName name="_xlnm.Print_Area" localSheetId="9">様式2_2_2その他原価・一般管理費等!$A$2:$H$31</definedName>
    <definedName name="_xlnm.Print_Area" localSheetId="10">様式2_2_2銀外!$A$2:$H$35</definedName>
    <definedName name="_xlnm.Print_Area" localSheetId="12">様式2_4銀行外!$A$2:$V$51</definedName>
    <definedName name="_xlnm.Print_Area" localSheetId="11">様式2_4旅費!$A$2:$V$52</definedName>
    <definedName name="_xlnm.Print_Area" localSheetId="13">様式2_5現地活動費!$A$2:$F$42</definedName>
    <definedName name="_xlnm.Print_Area" localSheetId="14">'様式2_6本邦受入活動費&amp;管理費'!$A$2:$G$32</definedName>
    <definedName name="_xlnm.Print_Titles" localSheetId="15">業務従事者名簿!$3:$6</definedName>
    <definedName name="_xlnm.Print_Titles" localSheetId="12">様式2_4銀行外!$8:$8</definedName>
    <definedName name="_xlnm.Print_Titles" localSheetId="11">様式2_4旅費!$8:$8</definedName>
    <definedName name="Z_10FF6128_C413_492A_97F7_F629334DAAC5_.wvu.PrintArea" localSheetId="6" hidden="1">様式1!$B$4:$H$33</definedName>
    <definedName name="Z_10FF6128_C413_492A_97F7_F629334DAAC5_.wvu.PrintArea" localSheetId="7" hidden="1">様式1_銀行外!$B$4:$H$33</definedName>
    <definedName name="Z_10FF6128_C413_492A_97F7_F629334DAAC5_.wvu.PrintArea" localSheetId="2" hidden="1">様式1A【東・東南・南アジア地域用】見積!$B$4:$H$33</definedName>
    <definedName name="Z_10FF6128_C413_492A_97F7_F629334DAAC5_.wvu.PrintArea" localSheetId="3" hidden="1">'様式1-B_【遠隔地域用】(a)航空運賃等'!$B$4:$H$33</definedName>
    <definedName name="Z_10FF6128_C413_492A_97F7_F629334DAAC5_.wvu.PrintArea" localSheetId="4" hidden="1">'様式1-B_【遠隔地域用】(b)航空運賃等以外'!$B$4:$H$33</definedName>
    <definedName name="Z_10FF6128_C413_492A_97F7_F629334DAAC5_.wvu.PrintArea" localSheetId="12" hidden="1">様式2_4銀行外!$B$7:$V$49</definedName>
    <definedName name="Z_10FF6128_C413_492A_97F7_F629334DAAC5_.wvu.PrintArea" localSheetId="11" hidden="1">様式2_4旅費!$B$7:$V$46</definedName>
    <definedName name="Z_23354667_189C_4570_A62C_5B2458A64BD0_.wvu.PrintArea" localSheetId="6" hidden="1">様式1!$B$4:$H$33</definedName>
    <definedName name="Z_23354667_189C_4570_A62C_5B2458A64BD0_.wvu.PrintArea" localSheetId="7" hidden="1">様式1_銀行外!$B$4:$H$33</definedName>
    <definedName name="Z_23354667_189C_4570_A62C_5B2458A64BD0_.wvu.PrintArea" localSheetId="2" hidden="1">様式1A【東・東南・南アジア地域用】見積!$B$4:$H$33</definedName>
    <definedName name="Z_23354667_189C_4570_A62C_5B2458A64BD0_.wvu.PrintArea" localSheetId="3" hidden="1">'様式1-B_【遠隔地域用】(a)航空運賃等'!$B$4:$H$33</definedName>
    <definedName name="Z_23354667_189C_4570_A62C_5B2458A64BD0_.wvu.PrintArea" localSheetId="4" hidden="1">'様式1-B_【遠隔地域用】(b)航空運賃等以外'!$B$4:$H$33</definedName>
    <definedName name="Z_23354667_189C_4570_A62C_5B2458A64BD0_.wvu.PrintArea" localSheetId="12" hidden="1">様式2_4銀行外!$B$7:$V$49</definedName>
    <definedName name="Z_23354667_189C_4570_A62C_5B2458A64BD0_.wvu.PrintArea" localSheetId="11" hidden="1">様式2_4旅費!$B$7:$V$46</definedName>
    <definedName name="格付" localSheetId="7">[1]従事者明細!$N$3:$N$11</definedName>
    <definedName name="格付" localSheetId="10">[1]従事者明細!$N$3:$N$11</definedName>
    <definedName name="格付" localSheetId="12">[1]従事者明細!$N$3:$N$11</definedName>
    <definedName name="格付">従事者明細!$N$3:$N$11</definedName>
    <definedName name="契約" localSheetId="7">様式1_銀行外!$O$4:$O$6</definedName>
    <definedName name="契約" localSheetId="3">'様式1-B_【遠隔地域用】(a)航空運賃等'!$O$4:$O$6</definedName>
    <definedName name="契約" localSheetId="4">'様式1-B_【遠隔地域用】(b)航空運賃等以外'!$O$4:$O$6</definedName>
    <definedName name="契約" localSheetId="10">[1]様式1!$O$4:$O$6</definedName>
    <definedName name="契約" localSheetId="12">[1]様式1!$O$4:$O$6</definedName>
    <definedName name="契約" localSheetId="14">様式1!$O$4:$O$6</definedName>
    <definedName name="契約">様式1!$O$4:$O$6</definedName>
    <definedName name="契約金額" localSheetId="7">#REF!</definedName>
    <definedName name="契約金額" localSheetId="3">#REF!</definedName>
    <definedName name="契約金額" localSheetId="4">#REF!</definedName>
    <definedName name="契約金額" localSheetId="9">#REF!</definedName>
    <definedName name="契約金額" localSheetId="10">#REF!</definedName>
    <definedName name="契約金額" localSheetId="12">#REF!</definedName>
    <definedName name="契約金額" localSheetId="14">#REF!</definedName>
    <definedName name="契約金額">#REF!</definedName>
    <definedName name="経費率">'様式2_6本邦受入活動費&amp;管理費'!$E$29</definedName>
    <definedName name="経路" localSheetId="7">[1]様式2_4旅費!$D$46:$D$51</definedName>
    <definedName name="経路" localSheetId="10">[1]様式2_4旅費!$D$46:$D$51</definedName>
    <definedName name="経路" localSheetId="12">様式2_4銀行外!#REF!</definedName>
    <definedName name="経路" localSheetId="14">様式2_4旅費!$C$39:$C$42</definedName>
    <definedName name="経路">様式2_4旅費!$D$46:$D$51</definedName>
    <definedName name="見積" localSheetId="7">様式1_銀行外!$O$3:$O$6</definedName>
    <definedName name="見積" localSheetId="3">'様式1-B_【遠隔地域用】(a)航空運賃等'!$O$3:$O$6</definedName>
    <definedName name="見積" localSheetId="4">'様式1-B_【遠隔地域用】(b)航空運賃等以外'!$O$3:$O$6</definedName>
    <definedName name="見積">様式1!$O$3:$O$6</definedName>
    <definedName name="見積金額" localSheetId="7">様式1_銀行外!$Q$4:$Q$6</definedName>
    <definedName name="見積金額" localSheetId="3">'様式1-B_【遠隔地域用】(a)航空運賃等'!$Q$4:$Q$6</definedName>
    <definedName name="見積金額" localSheetId="4">'様式1-B_【遠隔地域用】(b)航空運賃等以外'!$Q$4:$Q$6</definedName>
    <definedName name="見積金額">様式1!$Q$4:$Q$6</definedName>
    <definedName name="号数" localSheetId="7">[1]従事者明細!$N$3:$N$12</definedName>
    <definedName name="号数" localSheetId="10">[1]従事者明細!$N$3:$N$12</definedName>
    <definedName name="号数" localSheetId="12">[1]従事者明細!$N$3:$N$12</definedName>
    <definedName name="号数">従事者明細!$N$3:$N$12</definedName>
    <definedName name="事業名" localSheetId="7">様式1_銀行外!$O$11:$O$17</definedName>
    <definedName name="事業名" localSheetId="3">'様式1-B_【遠隔地域用】(a)航空運賃等'!$O$11:$O$17</definedName>
    <definedName name="事業名" localSheetId="4">'様式1-B_【遠隔地域用】(b)航空運賃等以外'!$O$11:$O$17</definedName>
    <definedName name="事業名" localSheetId="10">[1]様式1!$O$11:$O$17</definedName>
    <definedName name="事業名" localSheetId="12">[1]様式1!$O$11:$O$17</definedName>
    <definedName name="事業名">様式1!$O$11:$O$17</definedName>
    <definedName name="事業名短縮" localSheetId="7">様式1_銀行外!$U$12:$U$17</definedName>
    <definedName name="事業名短縮" localSheetId="3">'様式1-B_【遠隔地域用】(a)航空運賃等'!$U$12:$U$17</definedName>
    <definedName name="事業名短縮" localSheetId="4">'様式1-B_【遠隔地域用】(b)航空運賃等以外'!$U$12:$U$17</definedName>
    <definedName name="事業名短縮">様式1!$U$12:$U$17</definedName>
    <definedName name="宿泊料" localSheetId="12">様式2_4銀行外!$AD$2:$AD$5</definedName>
    <definedName name="宿泊料">様式2_4旅費!$AD$2:$AD$5</definedName>
    <definedName name="処理" localSheetId="14">[2]単価!$G$3:$G$6</definedName>
    <definedName name="処理">[2]単価!$G$3:$G$6</definedName>
    <definedName name="打合簿" localSheetId="14">[3]単価・従事者明細!$U$3:$U$4</definedName>
    <definedName name="打合簿">[3]単価・従事者明細!$U$3:$U$4</definedName>
    <definedName name="内外選択" localSheetId="14">[2]単価!$F$3:$F$4</definedName>
    <definedName name="内外選択">[2]単価!$F$3:$F$4</definedName>
    <definedName name="日当" localSheetId="7">[1]様式2_4旅費!$AC$2:$AC$5</definedName>
    <definedName name="日当" localSheetId="10">[1]様式2_4旅費!$AC$2:$AC$5</definedName>
    <definedName name="日当" localSheetId="12">様式2_4銀行外!$AC$2:$AC$5</definedName>
    <definedName name="日当">様式2_4旅費!$AC$2:$AC$5</definedName>
    <definedName name="部分払・年度別詳細書">部分払・年度別詳細!$J$2</definedName>
    <definedName name="分類" localSheetId="7">[1]従事者明細!$U$3:$U$25</definedName>
    <definedName name="分類" localSheetId="10">[1]従事者明細!$U$3:$U$25</definedName>
    <definedName name="分類" localSheetId="12">[1]従事者明細!$U$3:$U$25</definedName>
    <definedName name="分類" localSheetId="14">従事者明細!$K$3:$K$6</definedName>
    <definedName name="分類">従事者明細!$U$3:$U$25</definedName>
    <definedName name="様式番号" localSheetId="14">[3]単価・従事者明細!$S$3:$S$30</definedName>
    <definedName name="様式番号">[3]単価・従事者明細!$S$3:$S$30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6" l="1"/>
  <c r="E9" i="29"/>
  <c r="E7" i="29"/>
  <c r="E7" i="10"/>
  <c r="E6" i="10"/>
  <c r="L51" i="6"/>
  <c r="O51" i="6"/>
  <c r="L52" i="6"/>
  <c r="L53" i="6"/>
  <c r="L54" i="6"/>
  <c r="L13" i="6"/>
  <c r="K13" i="6"/>
  <c r="K14" i="6"/>
  <c r="L14" i="6"/>
  <c r="K15" i="6"/>
  <c r="L15" i="6"/>
  <c r="K16" i="6"/>
  <c r="L16" i="6"/>
  <c r="K18" i="3"/>
  <c r="N18" i="3" s="1"/>
  <c r="O18" i="3"/>
  <c r="K19" i="3"/>
  <c r="Q19" i="3" s="1"/>
  <c r="T19" i="3" s="1"/>
  <c r="N19" i="3"/>
  <c r="O19" i="3"/>
  <c r="A2" i="6"/>
  <c r="Q18" i="3" l="1"/>
  <c r="T18" i="3" s="1"/>
  <c r="B3" i="12"/>
  <c r="A19" i="20" l="1"/>
  <c r="E15" i="27" l="1"/>
  <c r="E16" i="27"/>
  <c r="E17" i="27"/>
  <c r="E18" i="27"/>
  <c r="E19" i="27"/>
  <c r="E20" i="27"/>
  <c r="E21" i="27"/>
  <c r="E22" i="27"/>
  <c r="E23" i="27"/>
  <c r="E24" i="27"/>
  <c r="E25" i="27"/>
  <c r="E26" i="27"/>
  <c r="E27" i="27"/>
  <c r="H1" i="27"/>
  <c r="B5" i="29"/>
  <c r="B3" i="29"/>
  <c r="G10" i="3" l="1"/>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9" i="3"/>
  <c r="B12" i="29" l="1"/>
  <c r="A10" i="28"/>
  <c r="C10" i="28" s="1"/>
  <c r="D10" i="28"/>
  <c r="F10" i="28"/>
  <c r="G10" i="28"/>
  <c r="I10" i="28"/>
  <c r="A11" i="28"/>
  <c r="C11" i="28" s="1"/>
  <c r="D11" i="28"/>
  <c r="F11" i="28"/>
  <c r="G11" i="28"/>
  <c r="I11" i="28"/>
  <c r="A12" i="28"/>
  <c r="C12" i="28"/>
  <c r="D12" i="28"/>
  <c r="F12" i="28"/>
  <c r="G12" i="28"/>
  <c r="I12" i="28"/>
  <c r="A13" i="28"/>
  <c r="C13" i="28" s="1"/>
  <c r="D13" i="28"/>
  <c r="F13" i="28"/>
  <c r="G13" i="28"/>
  <c r="I13" i="28"/>
  <c r="A14" i="28"/>
  <c r="C14" i="28" s="1"/>
  <c r="D14" i="28"/>
  <c r="F14" i="28"/>
  <c r="G14" i="28"/>
  <c r="I14" i="28"/>
  <c r="A15" i="28"/>
  <c r="C15" i="28" s="1"/>
  <c r="D15" i="28"/>
  <c r="F15" i="28"/>
  <c r="G15" i="28"/>
  <c r="I15" i="28"/>
  <c r="A16" i="28"/>
  <c r="C16" i="28" s="1"/>
  <c r="D16" i="28"/>
  <c r="F16" i="28"/>
  <c r="G16" i="28"/>
  <c r="I16" i="28"/>
  <c r="A17" i="28"/>
  <c r="C17" i="28" s="1"/>
  <c r="D17" i="28"/>
  <c r="F17" i="28"/>
  <c r="G17" i="28"/>
  <c r="I17" i="28"/>
  <c r="A18" i="28"/>
  <c r="C18" i="28"/>
  <c r="D18" i="28"/>
  <c r="F18" i="28"/>
  <c r="G18" i="28"/>
  <c r="I18" i="28"/>
  <c r="Q18" i="28"/>
  <c r="A19" i="28"/>
  <c r="C19" i="28" s="1"/>
  <c r="D19" i="28"/>
  <c r="F19" i="28"/>
  <c r="G19" i="28"/>
  <c r="I19" i="28"/>
  <c r="A20" i="28"/>
  <c r="C20" i="28"/>
  <c r="D20" i="28"/>
  <c r="F20" i="28"/>
  <c r="G20" i="28"/>
  <c r="I20" i="28"/>
  <c r="A21" i="28"/>
  <c r="C21" i="28" s="1"/>
  <c r="D21" i="28"/>
  <c r="F21" i="28"/>
  <c r="G21" i="28"/>
  <c r="I21" i="28"/>
  <c r="A22" i="28"/>
  <c r="C22" i="28"/>
  <c r="D22" i="28"/>
  <c r="V22" i="28" s="1"/>
  <c r="F22" i="28"/>
  <c r="G22" i="28"/>
  <c r="I22" i="28"/>
  <c r="A23" i="28"/>
  <c r="C23" i="28" s="1"/>
  <c r="D23" i="28"/>
  <c r="F23" i="28"/>
  <c r="G23" i="28"/>
  <c r="I23" i="28"/>
  <c r="A24" i="28"/>
  <c r="C24" i="28"/>
  <c r="D24" i="28"/>
  <c r="F24" i="28"/>
  <c r="G24" i="28"/>
  <c r="I24" i="28"/>
  <c r="A25" i="28"/>
  <c r="C25" i="28" s="1"/>
  <c r="D25" i="28"/>
  <c r="F25" i="28"/>
  <c r="G25" i="28"/>
  <c r="I25" i="28"/>
  <c r="A26" i="28"/>
  <c r="C26" i="28"/>
  <c r="D26" i="28"/>
  <c r="V26" i="28" s="1"/>
  <c r="F26" i="28"/>
  <c r="G26" i="28"/>
  <c r="I26" i="28"/>
  <c r="A27" i="28"/>
  <c r="C27" i="28" s="1"/>
  <c r="D27" i="28"/>
  <c r="F27" i="28"/>
  <c r="G27" i="28"/>
  <c r="I27" i="28"/>
  <c r="A28" i="28"/>
  <c r="C28" i="28"/>
  <c r="D28" i="28"/>
  <c r="F28" i="28"/>
  <c r="G28" i="28"/>
  <c r="I28" i="28"/>
  <c r="A29" i="28"/>
  <c r="C29" i="28" s="1"/>
  <c r="D29" i="28"/>
  <c r="F29" i="28"/>
  <c r="G29" i="28"/>
  <c r="I29" i="28"/>
  <c r="A30" i="28"/>
  <c r="C30" i="28"/>
  <c r="D30" i="28"/>
  <c r="V30" i="28" s="1"/>
  <c r="F30" i="28"/>
  <c r="G30" i="28"/>
  <c r="I30" i="28"/>
  <c r="A31" i="28"/>
  <c r="C31" i="28" s="1"/>
  <c r="D31" i="28"/>
  <c r="F31" i="28"/>
  <c r="G31" i="28"/>
  <c r="I31" i="28"/>
  <c r="A32" i="28"/>
  <c r="C32" i="28"/>
  <c r="D32" i="28"/>
  <c r="F32" i="28"/>
  <c r="G32" i="28"/>
  <c r="I32" i="28"/>
  <c r="A33" i="28"/>
  <c r="C33" i="28" s="1"/>
  <c r="D33" i="28"/>
  <c r="F33" i="28"/>
  <c r="G33" i="28"/>
  <c r="I33" i="28"/>
  <c r="A34" i="28"/>
  <c r="C34" i="28"/>
  <c r="D34" i="28"/>
  <c r="V34" i="28" s="1"/>
  <c r="F34" i="28"/>
  <c r="G34" i="28"/>
  <c r="I34" i="28"/>
  <c r="A35" i="28"/>
  <c r="C35" i="28" s="1"/>
  <c r="D35" i="28"/>
  <c r="F35" i="28"/>
  <c r="G35" i="28"/>
  <c r="I35" i="28"/>
  <c r="A36" i="28"/>
  <c r="C36" i="28"/>
  <c r="D36" i="28"/>
  <c r="F36" i="28"/>
  <c r="G36" i="28"/>
  <c r="I36" i="28"/>
  <c r="A37" i="28"/>
  <c r="C37" i="28" s="1"/>
  <c r="D37" i="28"/>
  <c r="F37" i="28"/>
  <c r="G37" i="28"/>
  <c r="I37" i="28"/>
  <c r="A38" i="28"/>
  <c r="C38" i="28"/>
  <c r="D38" i="28"/>
  <c r="V38" i="28" s="1"/>
  <c r="F38" i="28"/>
  <c r="G38" i="28"/>
  <c r="I38" i="28"/>
  <c r="A39" i="28"/>
  <c r="C39" i="28" s="1"/>
  <c r="D39" i="28"/>
  <c r="F39" i="28"/>
  <c r="G39" i="28"/>
  <c r="I39" i="28"/>
  <c r="A40" i="28"/>
  <c r="C40" i="28"/>
  <c r="D40" i="28"/>
  <c r="F40" i="28"/>
  <c r="G40" i="28"/>
  <c r="I40" i="28"/>
  <c r="A41" i="28"/>
  <c r="C41" i="28" s="1"/>
  <c r="D41" i="28"/>
  <c r="F41" i="28"/>
  <c r="I41" i="28"/>
  <c r="I9" i="28"/>
  <c r="G9" i="28"/>
  <c r="F9" i="28"/>
  <c r="D9" i="28"/>
  <c r="A9" i="28"/>
  <c r="C9" i="28" s="1"/>
  <c r="C60" i="28"/>
  <c r="C59" i="28"/>
  <c r="C58" i="28"/>
  <c r="C57" i="28"/>
  <c r="C56" i="28"/>
  <c r="C55" i="28"/>
  <c r="C54" i="28"/>
  <c r="V41" i="28"/>
  <c r="V40" i="28"/>
  <c r="V39" i="28"/>
  <c r="V37" i="28"/>
  <c r="V36" i="28"/>
  <c r="V35" i="28"/>
  <c r="V33" i="28"/>
  <c r="V32" i="28"/>
  <c r="V31" i="28"/>
  <c r="V29" i="28"/>
  <c r="V28" i="28"/>
  <c r="V27" i="28"/>
  <c r="V25" i="28"/>
  <c r="V24" i="28"/>
  <c r="V23" i="28"/>
  <c r="V21" i="28"/>
  <c r="V20" i="28"/>
  <c r="G14" i="27"/>
  <c r="G15" i="27"/>
  <c r="G16" i="27"/>
  <c r="G17" i="27"/>
  <c r="G18" i="27"/>
  <c r="G19" i="27"/>
  <c r="G20" i="27"/>
  <c r="G21" i="27"/>
  <c r="G22" i="27"/>
  <c r="G23" i="27"/>
  <c r="G24" i="27"/>
  <c r="G25" i="27"/>
  <c r="G26" i="27"/>
  <c r="G27" i="27"/>
  <c r="G13" i="27"/>
  <c r="E13" i="27"/>
  <c r="E14" i="27"/>
  <c r="B14" i="27"/>
  <c r="B15" i="27"/>
  <c r="B16" i="27"/>
  <c r="F16" i="27" s="1"/>
  <c r="B17" i="27"/>
  <c r="B18" i="27"/>
  <c r="H18" i="27" s="1"/>
  <c r="B19" i="27"/>
  <c r="B20" i="27"/>
  <c r="H20" i="27" s="1"/>
  <c r="B21" i="27"/>
  <c r="B22" i="27"/>
  <c r="H22" i="27" s="1"/>
  <c r="B23" i="27"/>
  <c r="B24" i="27"/>
  <c r="F24" i="27" s="1"/>
  <c r="B25" i="27"/>
  <c r="H25" i="27" s="1"/>
  <c r="B26" i="27"/>
  <c r="H26" i="27" s="1"/>
  <c r="B27" i="27"/>
  <c r="B13" i="27"/>
  <c r="F21" i="27" l="1"/>
  <c r="U9" i="28"/>
  <c r="C42" i="28"/>
  <c r="H24" i="27"/>
  <c r="F20" i="27"/>
  <c r="H21" i="27"/>
  <c r="F25" i="27"/>
  <c r="F17" i="27"/>
  <c r="H17" i="27"/>
  <c r="H16" i="27"/>
  <c r="F27" i="27"/>
  <c r="F23" i="27"/>
  <c r="F19" i="27"/>
  <c r="F14" i="27"/>
  <c r="H14" i="27" s="1"/>
  <c r="H27" i="27"/>
  <c r="H23" i="27"/>
  <c r="H19" i="27"/>
  <c r="F26" i="27"/>
  <c r="F22" i="27"/>
  <c r="F18" i="27"/>
  <c r="A1" i="29"/>
  <c r="B9" i="29"/>
  <c r="B7" i="29"/>
  <c r="U19" i="28"/>
  <c r="U11" i="28"/>
  <c r="U41" i="28"/>
  <c r="U33" i="28"/>
  <c r="U17" i="28"/>
  <c r="U27" i="28"/>
  <c r="U37" i="28"/>
  <c r="U29" i="28"/>
  <c r="U21" i="28"/>
  <c r="U13" i="28"/>
  <c r="U25" i="28"/>
  <c r="U35" i="28"/>
  <c r="U39" i="28"/>
  <c r="U31" i="28"/>
  <c r="U23" i="28"/>
  <c r="U15" i="28"/>
  <c r="U40" i="28"/>
  <c r="U38" i="28"/>
  <c r="U36" i="28"/>
  <c r="U34" i="28"/>
  <c r="U32" i="28"/>
  <c r="U30" i="28"/>
  <c r="U28" i="28"/>
  <c r="U26" i="28"/>
  <c r="U24" i="28"/>
  <c r="U22" i="28"/>
  <c r="U20" i="28"/>
  <c r="U18" i="28"/>
  <c r="U16" i="28"/>
  <c r="U14" i="28"/>
  <c r="U12" i="28"/>
  <c r="U10" i="28"/>
  <c r="T18" i="28"/>
  <c r="V18" i="28" l="1"/>
  <c r="U42" i="28"/>
  <c r="A1" i="25"/>
  <c r="A1" i="26"/>
  <c r="B7" i="26" l="1"/>
  <c r="B9" i="26"/>
  <c r="B12" i="26"/>
  <c r="B7" i="25"/>
  <c r="B9" i="25"/>
  <c r="B12" i="25"/>
  <c r="A1" i="24"/>
  <c r="B7" i="24"/>
  <c r="B9" i="24"/>
  <c r="B12" i="24"/>
  <c r="O1" i="22" l="1"/>
  <c r="N39" i="22"/>
  <c r="K11" i="22" l="1"/>
  <c r="K12" i="22"/>
  <c r="K20" i="22"/>
  <c r="K21" i="22" s="1"/>
  <c r="O14" i="3"/>
  <c r="O14" i="28" s="1"/>
  <c r="I22" i="23"/>
  <c r="I20" i="23"/>
  <c r="J20" i="23"/>
  <c r="K20" i="23"/>
  <c r="L20" i="23"/>
  <c r="M20" i="23"/>
  <c r="N20" i="23"/>
  <c r="O20" i="23"/>
  <c r="P20" i="23"/>
  <c r="Q20" i="23"/>
  <c r="R20" i="23"/>
  <c r="S20" i="23"/>
  <c r="T20" i="23"/>
  <c r="U20" i="23"/>
  <c r="V20" i="23"/>
  <c r="W20" i="23"/>
  <c r="X20" i="23"/>
  <c r="Y20" i="23"/>
  <c r="Z20" i="23"/>
  <c r="AA20" i="23"/>
  <c r="AB20" i="23"/>
  <c r="AC20" i="23"/>
  <c r="I21" i="23"/>
  <c r="J21" i="23"/>
  <c r="K21" i="23"/>
  <c r="L21" i="23"/>
  <c r="M21" i="23"/>
  <c r="N21" i="23"/>
  <c r="O21" i="23"/>
  <c r="P21" i="23"/>
  <c r="Q21" i="23"/>
  <c r="R21" i="23"/>
  <c r="S21" i="23"/>
  <c r="T21" i="23"/>
  <c r="U21" i="23"/>
  <c r="V21" i="23"/>
  <c r="W21" i="23"/>
  <c r="X21" i="23"/>
  <c r="Y21" i="23"/>
  <c r="Z21" i="23"/>
  <c r="AA21" i="23"/>
  <c r="AB21" i="23"/>
  <c r="AC21" i="23"/>
  <c r="J22" i="23"/>
  <c r="K22" i="23"/>
  <c r="L22" i="23"/>
  <c r="M22" i="23"/>
  <c r="N22" i="23"/>
  <c r="O22" i="23"/>
  <c r="P22" i="23"/>
  <c r="Q22" i="23"/>
  <c r="R22" i="23"/>
  <c r="S22" i="23"/>
  <c r="T22" i="23"/>
  <c r="U22" i="23"/>
  <c r="V22" i="23"/>
  <c r="W22" i="23"/>
  <c r="X22" i="23"/>
  <c r="Y22" i="23"/>
  <c r="Z22" i="23"/>
  <c r="AA22" i="23"/>
  <c r="AB22" i="23"/>
  <c r="AC22" i="23"/>
  <c r="I23" i="23"/>
  <c r="J23" i="23"/>
  <c r="K23" i="23"/>
  <c r="L23" i="23"/>
  <c r="M23" i="23"/>
  <c r="N23" i="23"/>
  <c r="O23" i="23"/>
  <c r="P23" i="23"/>
  <c r="Q23" i="23"/>
  <c r="R23" i="23"/>
  <c r="S23" i="23"/>
  <c r="T23" i="23"/>
  <c r="U23" i="23"/>
  <c r="V23" i="23"/>
  <c r="W23" i="23"/>
  <c r="X23" i="23"/>
  <c r="Y23" i="23"/>
  <c r="Z23" i="23"/>
  <c r="AA23" i="23"/>
  <c r="AB23" i="23"/>
  <c r="AC23" i="23"/>
  <c r="I24" i="23"/>
  <c r="J24" i="23"/>
  <c r="K24" i="23"/>
  <c r="L24" i="23"/>
  <c r="M24" i="23"/>
  <c r="N24" i="23"/>
  <c r="O24" i="23"/>
  <c r="P24" i="23"/>
  <c r="Q24" i="23"/>
  <c r="R24" i="23"/>
  <c r="S24" i="23"/>
  <c r="T24" i="23"/>
  <c r="U24" i="23"/>
  <c r="V24" i="23"/>
  <c r="W24" i="23"/>
  <c r="X24" i="23"/>
  <c r="Y24" i="23"/>
  <c r="Z24" i="23"/>
  <c r="AA24" i="23"/>
  <c r="AB24" i="23"/>
  <c r="AC24" i="23"/>
  <c r="I25" i="23"/>
  <c r="J25" i="23"/>
  <c r="K25" i="23"/>
  <c r="L25" i="23"/>
  <c r="M25" i="23"/>
  <c r="N25" i="23"/>
  <c r="O25" i="23"/>
  <c r="P25" i="23"/>
  <c r="Q25" i="23"/>
  <c r="R25" i="23"/>
  <c r="S25" i="23"/>
  <c r="T25" i="23"/>
  <c r="U25" i="23"/>
  <c r="V25" i="23"/>
  <c r="W25" i="23"/>
  <c r="X25" i="23"/>
  <c r="Y25" i="23"/>
  <c r="Z25" i="23"/>
  <c r="AA25" i="23"/>
  <c r="AB25" i="23"/>
  <c r="AC25" i="23"/>
  <c r="I26" i="23"/>
  <c r="J26" i="23"/>
  <c r="K26" i="23"/>
  <c r="L26" i="23"/>
  <c r="M26" i="23"/>
  <c r="N26" i="23"/>
  <c r="O26" i="23"/>
  <c r="P26" i="23"/>
  <c r="Q26" i="23"/>
  <c r="R26" i="23"/>
  <c r="S26" i="23"/>
  <c r="T26" i="23"/>
  <c r="U26" i="23"/>
  <c r="V26" i="23"/>
  <c r="W26" i="23"/>
  <c r="X26" i="23"/>
  <c r="Y26" i="23"/>
  <c r="Z26" i="23"/>
  <c r="AA26" i="23"/>
  <c r="AB26" i="23"/>
  <c r="AC26" i="23"/>
  <c r="I27" i="23"/>
  <c r="J27" i="23"/>
  <c r="K27" i="23"/>
  <c r="L27" i="23"/>
  <c r="M27" i="23"/>
  <c r="N27" i="23"/>
  <c r="O27" i="23"/>
  <c r="P27" i="23"/>
  <c r="Q27" i="23"/>
  <c r="R27" i="23"/>
  <c r="S27" i="23"/>
  <c r="T27" i="23"/>
  <c r="U27" i="23"/>
  <c r="V27" i="23"/>
  <c r="W27" i="23"/>
  <c r="X27" i="23"/>
  <c r="Y27" i="23"/>
  <c r="Z27" i="23"/>
  <c r="AA27" i="23"/>
  <c r="AB27" i="23"/>
  <c r="AC27" i="23"/>
  <c r="AA16" i="23"/>
  <c r="AA17" i="23"/>
  <c r="AA18" i="23"/>
  <c r="AA19" i="23"/>
  <c r="X16" i="23"/>
  <c r="X17" i="23"/>
  <c r="X18" i="23"/>
  <c r="X19" i="23"/>
  <c r="U16" i="23"/>
  <c r="U17" i="23"/>
  <c r="U18" i="23"/>
  <c r="U19" i="23"/>
  <c r="R16" i="23"/>
  <c r="R17" i="23"/>
  <c r="R18" i="23"/>
  <c r="R19" i="23"/>
  <c r="O16" i="23"/>
  <c r="O17" i="23"/>
  <c r="O18" i="23"/>
  <c r="O19" i="23"/>
  <c r="L19" i="23"/>
  <c r="L18" i="23"/>
  <c r="L17" i="23"/>
  <c r="L16" i="23"/>
  <c r="N19" i="23"/>
  <c r="M19" i="23"/>
  <c r="N18" i="23"/>
  <c r="M18" i="23"/>
  <c r="N17" i="23"/>
  <c r="M17" i="23"/>
  <c r="N16" i="23"/>
  <c r="M16" i="23"/>
  <c r="N12" i="23"/>
  <c r="M12" i="23"/>
  <c r="L12" i="23"/>
  <c r="I19" i="23"/>
  <c r="I18" i="23"/>
  <c r="I17" i="23"/>
  <c r="I16" i="23"/>
  <c r="K19" i="23"/>
  <c r="J19" i="23"/>
  <c r="K18" i="23"/>
  <c r="J18" i="23"/>
  <c r="K17" i="23"/>
  <c r="J17" i="23"/>
  <c r="K16" i="23"/>
  <c r="J16" i="23"/>
  <c r="K12" i="23"/>
  <c r="J12" i="23"/>
  <c r="I12" i="23"/>
  <c r="O12" i="23"/>
  <c r="P12" i="23"/>
  <c r="Q12" i="23"/>
  <c r="R12" i="23"/>
  <c r="S12" i="23"/>
  <c r="T12" i="23"/>
  <c r="U12" i="23"/>
  <c r="V12" i="23"/>
  <c r="W12" i="23"/>
  <c r="X12" i="23"/>
  <c r="Y12" i="23"/>
  <c r="Z12" i="23"/>
  <c r="AA12" i="23"/>
  <c r="AB12" i="23"/>
  <c r="AC12" i="23"/>
  <c r="P16" i="23"/>
  <c r="Q16" i="23"/>
  <c r="S16" i="23"/>
  <c r="T16" i="23"/>
  <c r="V16" i="23"/>
  <c r="W16" i="23"/>
  <c r="Y16" i="23"/>
  <c r="Z16" i="23"/>
  <c r="AB16" i="23"/>
  <c r="AC16" i="23"/>
  <c r="P17" i="23"/>
  <c r="Q17" i="23"/>
  <c r="S17" i="23"/>
  <c r="T17" i="23"/>
  <c r="V17" i="23"/>
  <c r="W17" i="23"/>
  <c r="Y17" i="23"/>
  <c r="Z17" i="23"/>
  <c r="AB17" i="23"/>
  <c r="AC17" i="23"/>
  <c r="P18" i="23"/>
  <c r="Q18" i="23"/>
  <c r="S18" i="23"/>
  <c r="T18" i="23"/>
  <c r="V18" i="23"/>
  <c r="W18" i="23"/>
  <c r="Y18" i="23"/>
  <c r="Z18" i="23"/>
  <c r="AB18" i="23"/>
  <c r="AC18" i="23"/>
  <c r="P19" i="23"/>
  <c r="Q19" i="23"/>
  <c r="S19" i="23"/>
  <c r="T19" i="23"/>
  <c r="V19" i="23"/>
  <c r="W19" i="23"/>
  <c r="Y19" i="23"/>
  <c r="Z19" i="23"/>
  <c r="AB19" i="23"/>
  <c r="AC19" i="23"/>
  <c r="K22" i="22" l="1"/>
  <c r="E24" i="3"/>
  <c r="E24" i="28" s="1"/>
  <c r="E23" i="3"/>
  <c r="E23" i="28" s="1"/>
  <c r="E22" i="3"/>
  <c r="E22" i="28" s="1"/>
  <c r="E21" i="3"/>
  <c r="E21" i="28" s="1"/>
  <c r="E20" i="3"/>
  <c r="E20" i="28" s="1"/>
  <c r="O46" i="3"/>
  <c r="E46" i="3" s="1"/>
  <c r="K20" i="3"/>
  <c r="K20" i="28" s="1"/>
  <c r="Q20" i="3"/>
  <c r="Q20" i="28" s="1"/>
  <c r="K13" i="3"/>
  <c r="F16" i="6"/>
  <c r="D16" i="6"/>
  <c r="J9" i="11"/>
  <c r="E16" i="6" s="1"/>
  <c r="H13" i="6"/>
  <c r="H14" i="6"/>
  <c r="H15" i="6"/>
  <c r="H16" i="6"/>
  <c r="H17" i="6"/>
  <c r="H18" i="6"/>
  <c r="H19" i="6"/>
  <c r="H20" i="6"/>
  <c r="H21" i="6"/>
  <c r="H22" i="6"/>
  <c r="H23" i="6"/>
  <c r="H24" i="6"/>
  <c r="H25" i="6"/>
  <c r="H26" i="6"/>
  <c r="H27" i="6"/>
  <c r="D13" i="6"/>
  <c r="J6" i="11"/>
  <c r="E13" i="6" s="1"/>
  <c r="D14" i="6"/>
  <c r="J7" i="11"/>
  <c r="D15" i="6"/>
  <c r="J8" i="11"/>
  <c r="E15" i="6" s="1"/>
  <c r="D17" i="6"/>
  <c r="G17" i="6" s="1"/>
  <c r="J10" i="11"/>
  <c r="E17" i="6"/>
  <c r="D18" i="6"/>
  <c r="G18" i="6" s="1"/>
  <c r="J11" i="11"/>
  <c r="E18" i="6"/>
  <c r="D19" i="6"/>
  <c r="G19" i="6" s="1"/>
  <c r="J12" i="11"/>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E51" i="6"/>
  <c r="D52" i="6"/>
  <c r="E52" i="6"/>
  <c r="D53" i="6"/>
  <c r="E53" i="6"/>
  <c r="D54" i="6"/>
  <c r="D55" i="6"/>
  <c r="G55" i="6" s="1"/>
  <c r="E55" i="6"/>
  <c r="D56" i="6"/>
  <c r="G56" i="6" s="1"/>
  <c r="E56" i="6"/>
  <c r="D57" i="6"/>
  <c r="G57" i="6" s="1"/>
  <c r="E57" i="6"/>
  <c r="D58" i="6"/>
  <c r="G58" i="6" s="1"/>
  <c r="D59" i="6"/>
  <c r="G59" i="6" s="1"/>
  <c r="D60" i="6"/>
  <c r="G60" i="6" s="1"/>
  <c r="D61" i="6"/>
  <c r="G61" i="6" s="1"/>
  <c r="D62" i="6"/>
  <c r="G62" i="6" s="1"/>
  <c r="D63" i="6"/>
  <c r="G63" i="6" s="1"/>
  <c r="D64" i="6"/>
  <c r="G64" i="6" s="1"/>
  <c r="D65" i="6"/>
  <c r="G65" i="6" s="1"/>
  <c r="F18" i="6"/>
  <c r="D16" i="23"/>
  <c r="D16" i="27" s="1"/>
  <c r="F16" i="23"/>
  <c r="H16" i="23"/>
  <c r="F19" i="6"/>
  <c r="F57" i="6"/>
  <c r="D17" i="23"/>
  <c r="D17" i="27" s="1"/>
  <c r="F17" i="23"/>
  <c r="H17" i="23"/>
  <c r="D18" i="23"/>
  <c r="D18" i="27" s="1"/>
  <c r="F18" i="23"/>
  <c r="H18" i="23"/>
  <c r="D19" i="23"/>
  <c r="D19" i="27" s="1"/>
  <c r="F19" i="23"/>
  <c r="H19" i="23"/>
  <c r="D20" i="23"/>
  <c r="D20" i="27" s="1"/>
  <c r="F20" i="23"/>
  <c r="H20" i="23"/>
  <c r="D21" i="23"/>
  <c r="D21" i="27" s="1"/>
  <c r="F21" i="23"/>
  <c r="H21" i="23"/>
  <c r="D22" i="23"/>
  <c r="D22" i="27" s="1"/>
  <c r="F22" i="23"/>
  <c r="H22" i="23"/>
  <c r="F13" i="6"/>
  <c r="F14" i="6"/>
  <c r="K22" i="3"/>
  <c r="K22" i="28" s="1"/>
  <c r="N22" i="3"/>
  <c r="N22" i="28" s="1"/>
  <c r="Q22" i="3"/>
  <c r="Q22" i="28" s="1"/>
  <c r="T22" i="3"/>
  <c r="T22" i="28" s="1"/>
  <c r="V22" i="3"/>
  <c r="K24" i="3"/>
  <c r="K24" i="28" s="1"/>
  <c r="N24" i="3"/>
  <c r="N24" i="28" s="1"/>
  <c r="Q24" i="3"/>
  <c r="Q24" i="28" s="1"/>
  <c r="T24" i="3"/>
  <c r="T24" i="28" s="1"/>
  <c r="V24" i="3"/>
  <c r="K15" i="3"/>
  <c r="N15" i="3"/>
  <c r="N15" i="28" s="1"/>
  <c r="K16" i="3"/>
  <c r="K17" i="3"/>
  <c r="Q17" i="3"/>
  <c r="Q17" i="28" s="1"/>
  <c r="K18" i="28"/>
  <c r="K23" i="3"/>
  <c r="K23" i="28" s="1"/>
  <c r="N23" i="3"/>
  <c r="N23" i="28" s="1"/>
  <c r="Q23" i="3"/>
  <c r="Q23" i="28" s="1"/>
  <c r="T23" i="3"/>
  <c r="T23" i="28" s="1"/>
  <c r="V23" i="3"/>
  <c r="K9" i="3"/>
  <c r="V20" i="3"/>
  <c r="V21" i="3"/>
  <c r="B41" i="21"/>
  <c r="B53" i="10"/>
  <c r="C62" i="3"/>
  <c r="B52" i="10"/>
  <c r="C61" i="3"/>
  <c r="B40" i="21"/>
  <c r="B39" i="21"/>
  <c r="B51" i="10"/>
  <c r="C60" i="3"/>
  <c r="C59" i="3"/>
  <c r="B50" i="10"/>
  <c r="B38" i="21"/>
  <c r="B37" i="21"/>
  <c r="B49" i="10"/>
  <c r="C58" i="3"/>
  <c r="B48" i="10"/>
  <c r="C57" i="3"/>
  <c r="B36" i="21"/>
  <c r="B35" i="21"/>
  <c r="B47" i="10"/>
  <c r="C56" i="3"/>
  <c r="P26" i="22"/>
  <c r="P29" i="22"/>
  <c r="P30" i="22"/>
  <c r="P31" i="22"/>
  <c r="P32" i="22"/>
  <c r="P33" i="22"/>
  <c r="P34" i="22"/>
  <c r="P35" i="22"/>
  <c r="P39" i="22"/>
  <c r="P40" i="22"/>
  <c r="C34" i="22"/>
  <c r="D34" i="22"/>
  <c r="E34" i="22"/>
  <c r="F34" i="22"/>
  <c r="G34" i="22"/>
  <c r="H34" i="22"/>
  <c r="I34" i="22"/>
  <c r="F15" i="6"/>
  <c r="F17" i="6"/>
  <c r="F51" i="6"/>
  <c r="F52" i="6"/>
  <c r="F53" i="6"/>
  <c r="F54" i="6"/>
  <c r="F55" i="6"/>
  <c r="F56" i="6"/>
  <c r="O47" i="3"/>
  <c r="E47" i="3" s="1"/>
  <c r="O48" i="3"/>
  <c r="E48" i="3" s="1"/>
  <c r="O50" i="3"/>
  <c r="E50" i="3"/>
  <c r="O51" i="3"/>
  <c r="E51" i="3" s="1"/>
  <c r="E18" i="3" s="1"/>
  <c r="E18" i="28" s="1"/>
  <c r="O49" i="3"/>
  <c r="E49" i="3"/>
  <c r="E19" i="3" s="1"/>
  <c r="E19" i="28" s="1"/>
  <c r="E25" i="3"/>
  <c r="E25" i="28" s="1"/>
  <c r="E26" i="3"/>
  <c r="E26" i="28" s="1"/>
  <c r="E27" i="3"/>
  <c r="E27" i="28" s="1"/>
  <c r="E28" i="3"/>
  <c r="E28" i="28" s="1"/>
  <c r="E29" i="3"/>
  <c r="E29" i="28" s="1"/>
  <c r="E30" i="3"/>
  <c r="E30" i="28" s="1"/>
  <c r="E31" i="3"/>
  <c r="E31" i="28" s="1"/>
  <c r="E32" i="3"/>
  <c r="E32" i="28" s="1"/>
  <c r="E33" i="3"/>
  <c r="E33" i="28" s="1"/>
  <c r="E34" i="3"/>
  <c r="E34" i="28" s="1"/>
  <c r="E35" i="3"/>
  <c r="E35" i="28" s="1"/>
  <c r="E36" i="3"/>
  <c r="E36" i="28" s="1"/>
  <c r="E37" i="3"/>
  <c r="E37" i="28" s="1"/>
  <c r="E38" i="3"/>
  <c r="E38" i="28" s="1"/>
  <c r="E39" i="3"/>
  <c r="E39" i="28" s="1"/>
  <c r="E40" i="3"/>
  <c r="E40" i="28" s="1"/>
  <c r="E41" i="3"/>
  <c r="E41" i="28" s="1"/>
  <c r="K10" i="3"/>
  <c r="Q10" i="3" s="1"/>
  <c r="Q10" i="28" s="1"/>
  <c r="K11" i="3"/>
  <c r="Q11" i="3" s="1"/>
  <c r="Q11" i="28" s="1"/>
  <c r="K12" i="3"/>
  <c r="Q12" i="3"/>
  <c r="Q12" i="28" s="1"/>
  <c r="N13" i="3"/>
  <c r="N13" i="28" s="1"/>
  <c r="K14" i="3"/>
  <c r="N20" i="3"/>
  <c r="N20" i="28" s="1"/>
  <c r="T20" i="3"/>
  <c r="T20" i="28" s="1"/>
  <c r="K21" i="3"/>
  <c r="K21" i="28" s="1"/>
  <c r="N21" i="3"/>
  <c r="N21" i="28" s="1"/>
  <c r="Q21" i="3"/>
  <c r="Q21" i="28" s="1"/>
  <c r="T21" i="3"/>
  <c r="T21" i="28" s="1"/>
  <c r="V25" i="3"/>
  <c r="V26" i="3"/>
  <c r="V27" i="3"/>
  <c r="V28" i="3"/>
  <c r="V29" i="3"/>
  <c r="V30" i="3"/>
  <c r="V31" i="3"/>
  <c r="V32" i="3"/>
  <c r="V33" i="3"/>
  <c r="V34" i="3"/>
  <c r="V35" i="3"/>
  <c r="V36" i="3"/>
  <c r="V37" i="3"/>
  <c r="V38" i="3"/>
  <c r="V39" i="3"/>
  <c r="V40" i="3"/>
  <c r="V41" i="3"/>
  <c r="E13" i="10"/>
  <c r="E14" i="10"/>
  <c r="E20" i="10"/>
  <c r="E21" i="10"/>
  <c r="E22" i="10"/>
  <c r="E23" i="10"/>
  <c r="E24" i="10"/>
  <c r="E25" i="10"/>
  <c r="E26" i="10"/>
  <c r="E27" i="10"/>
  <c r="E28" i="10"/>
  <c r="E29" i="10"/>
  <c r="E30" i="10"/>
  <c r="E31" i="10"/>
  <c r="E32" i="10"/>
  <c r="E33"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G22" i="21"/>
  <c r="G21" i="21"/>
  <c r="G20" i="21"/>
  <c r="G23" i="21" s="1"/>
  <c r="E16" i="21" s="1"/>
  <c r="G12" i="21"/>
  <c r="G11" i="21"/>
  <c r="G10" i="21"/>
  <c r="G13" i="21" s="1"/>
  <c r="G14" i="21" s="1"/>
  <c r="E6" i="21" s="1"/>
  <c r="E39" i="10"/>
  <c r="E38" i="10"/>
  <c r="E37" i="10"/>
  <c r="E36" i="10"/>
  <c r="E40" i="10" s="1"/>
  <c r="E18" i="10"/>
  <c r="E17" i="10"/>
  <c r="E16" i="10"/>
  <c r="E15" i="10"/>
  <c r="E11" i="10"/>
  <c r="E10" i="10"/>
  <c r="E9" i="10"/>
  <c r="E8" i="10"/>
  <c r="U42" i="3"/>
  <c r="K25" i="3"/>
  <c r="K25" i="28" s="1"/>
  <c r="Q25" i="3"/>
  <c r="Q25" i="28" s="1"/>
  <c r="T25" i="3"/>
  <c r="T25" i="28" s="1"/>
  <c r="K26" i="3"/>
  <c r="K26" i="28" s="1"/>
  <c r="Q26" i="3"/>
  <c r="Q26" i="28" s="1"/>
  <c r="T26" i="3"/>
  <c r="T26" i="28" s="1"/>
  <c r="K27" i="3"/>
  <c r="K27" i="28" s="1"/>
  <c r="Q27" i="3"/>
  <c r="Q27" i="28" s="1"/>
  <c r="T27" i="3"/>
  <c r="T27" i="28" s="1"/>
  <c r="K28" i="3"/>
  <c r="K28" i="28" s="1"/>
  <c r="Q28" i="3"/>
  <c r="Q28" i="28" s="1"/>
  <c r="T28" i="3"/>
  <c r="T28" i="28" s="1"/>
  <c r="K29" i="3"/>
  <c r="K29" i="28" s="1"/>
  <c r="Q29" i="3"/>
  <c r="Q29" i="28" s="1"/>
  <c r="T29" i="3"/>
  <c r="T29" i="28" s="1"/>
  <c r="K30" i="3"/>
  <c r="K30" i="28" s="1"/>
  <c r="Q30" i="3"/>
  <c r="Q30" i="28" s="1"/>
  <c r="T30" i="3"/>
  <c r="T30" i="28" s="1"/>
  <c r="K31" i="3"/>
  <c r="K31" i="28" s="1"/>
  <c r="Q31" i="3"/>
  <c r="Q31" i="28" s="1"/>
  <c r="T31" i="3"/>
  <c r="T31" i="28" s="1"/>
  <c r="K32" i="3"/>
  <c r="K32" i="28" s="1"/>
  <c r="Q32" i="3"/>
  <c r="Q32" i="28" s="1"/>
  <c r="T32" i="3"/>
  <c r="T32" i="28" s="1"/>
  <c r="K33" i="3"/>
  <c r="K33" i="28" s="1"/>
  <c r="Q33" i="3"/>
  <c r="Q33" i="28" s="1"/>
  <c r="T33" i="3"/>
  <c r="T33" i="28" s="1"/>
  <c r="K34" i="3"/>
  <c r="K34" i="28" s="1"/>
  <c r="Q34" i="3"/>
  <c r="Q34" i="28" s="1"/>
  <c r="T34" i="3"/>
  <c r="T34" i="28" s="1"/>
  <c r="K35" i="3"/>
  <c r="K35" i="28" s="1"/>
  <c r="Q35" i="3"/>
  <c r="Q35" i="28" s="1"/>
  <c r="T35" i="3"/>
  <c r="T35" i="28" s="1"/>
  <c r="K36" i="3"/>
  <c r="K36" i="28" s="1"/>
  <c r="Q36" i="3"/>
  <c r="Q36" i="28" s="1"/>
  <c r="T36" i="3"/>
  <c r="T36" i="28" s="1"/>
  <c r="K37" i="3"/>
  <c r="K37" i="28" s="1"/>
  <c r="Q37" i="3"/>
  <c r="Q37" i="28" s="1"/>
  <c r="T37" i="3"/>
  <c r="T37" i="28" s="1"/>
  <c r="K38" i="3"/>
  <c r="K38" i="28" s="1"/>
  <c r="Q38" i="3"/>
  <c r="Q38" i="28" s="1"/>
  <c r="T38" i="3"/>
  <c r="T38" i="28" s="1"/>
  <c r="K39" i="3"/>
  <c r="K39" i="28" s="1"/>
  <c r="Q39" i="3"/>
  <c r="Q39" i="28" s="1"/>
  <c r="T39" i="3"/>
  <c r="T39" i="28" s="1"/>
  <c r="K40" i="3"/>
  <c r="K40" i="28" s="1"/>
  <c r="Q40" i="3"/>
  <c r="Q40" i="28" s="1"/>
  <c r="T40" i="3"/>
  <c r="T40" i="28" s="1"/>
  <c r="K41" i="3"/>
  <c r="K41" i="28" s="1"/>
  <c r="Q41" i="3"/>
  <c r="Q41" i="28" s="1"/>
  <c r="T41" i="3"/>
  <c r="T41" i="28" s="1"/>
  <c r="N25" i="3"/>
  <c r="N25" i="28" s="1"/>
  <c r="N26" i="3"/>
  <c r="N26" i="28" s="1"/>
  <c r="N27" i="3"/>
  <c r="N27" i="28" s="1"/>
  <c r="N28" i="3"/>
  <c r="N28" i="28" s="1"/>
  <c r="N29" i="3"/>
  <c r="N29" i="28" s="1"/>
  <c r="N30" i="3"/>
  <c r="N30" i="28" s="1"/>
  <c r="N31" i="3"/>
  <c r="N31" i="28" s="1"/>
  <c r="N32" i="3"/>
  <c r="N32" i="28" s="1"/>
  <c r="N33" i="3"/>
  <c r="N33" i="28" s="1"/>
  <c r="N34" i="3"/>
  <c r="N34" i="28" s="1"/>
  <c r="N35" i="3"/>
  <c r="N35" i="28" s="1"/>
  <c r="N36" i="3"/>
  <c r="N36" i="28" s="1"/>
  <c r="N37" i="3"/>
  <c r="N37" i="28" s="1"/>
  <c r="N38" i="3"/>
  <c r="N38" i="28" s="1"/>
  <c r="N39" i="3"/>
  <c r="N39" i="28" s="1"/>
  <c r="N40" i="3"/>
  <c r="N40" i="28" s="1"/>
  <c r="N41" i="3"/>
  <c r="N41" i="28" s="1"/>
  <c r="C42" i="3"/>
  <c r="W41" i="3"/>
  <c r="O41" i="3"/>
  <c r="O41" i="28" s="1"/>
  <c r="G41" i="3"/>
  <c r="G41" i="28" s="1"/>
  <c r="C41" i="3"/>
  <c r="B41" i="3"/>
  <c r="B41" i="28" s="1"/>
  <c r="W40" i="3"/>
  <c r="O40" i="3"/>
  <c r="O40" i="28" s="1"/>
  <c r="C40" i="3"/>
  <c r="B40" i="3"/>
  <c r="B40" i="28" s="1"/>
  <c r="W39" i="3"/>
  <c r="O39" i="3"/>
  <c r="O39" i="28" s="1"/>
  <c r="C39" i="3"/>
  <c r="B39" i="3"/>
  <c r="B39" i="28" s="1"/>
  <c r="W38" i="3"/>
  <c r="O38" i="3"/>
  <c r="O38" i="28" s="1"/>
  <c r="C38" i="3"/>
  <c r="B38" i="3"/>
  <c r="B38" i="28" s="1"/>
  <c r="W37" i="3"/>
  <c r="O37" i="3"/>
  <c r="O37" i="28" s="1"/>
  <c r="C37" i="3"/>
  <c r="B37" i="3"/>
  <c r="B37" i="28" s="1"/>
  <c r="W36" i="3"/>
  <c r="O36" i="3"/>
  <c r="O36" i="28" s="1"/>
  <c r="C36" i="3"/>
  <c r="B36" i="3"/>
  <c r="B36" i="28" s="1"/>
  <c r="W35" i="3"/>
  <c r="O35" i="3"/>
  <c r="O35" i="28" s="1"/>
  <c r="C35" i="3"/>
  <c r="B35" i="3"/>
  <c r="B35" i="28" s="1"/>
  <c r="W34" i="3"/>
  <c r="O34" i="3"/>
  <c r="O34" i="28" s="1"/>
  <c r="C34" i="3"/>
  <c r="B34" i="3"/>
  <c r="B34" i="28" s="1"/>
  <c r="W33" i="3"/>
  <c r="O33" i="3"/>
  <c r="O33" i="28" s="1"/>
  <c r="C33" i="3"/>
  <c r="B33" i="3"/>
  <c r="B33" i="28" s="1"/>
  <c r="W32" i="3"/>
  <c r="O32" i="3"/>
  <c r="O32" i="28" s="1"/>
  <c r="C32" i="3"/>
  <c r="B32" i="3"/>
  <c r="B32" i="28" s="1"/>
  <c r="W31" i="3"/>
  <c r="O31" i="3"/>
  <c r="O31" i="28" s="1"/>
  <c r="C31" i="3"/>
  <c r="B31" i="3"/>
  <c r="B31" i="28" s="1"/>
  <c r="W30" i="3"/>
  <c r="O30" i="3"/>
  <c r="O30" i="28" s="1"/>
  <c r="C30" i="3"/>
  <c r="B30" i="3"/>
  <c r="B30" i="28" s="1"/>
  <c r="W29" i="3"/>
  <c r="O29" i="3"/>
  <c r="O29" i="28" s="1"/>
  <c r="C29" i="3"/>
  <c r="B29" i="3"/>
  <c r="B29" i="28" s="1"/>
  <c r="W28" i="3"/>
  <c r="O28" i="3"/>
  <c r="O28" i="28" s="1"/>
  <c r="C28" i="3"/>
  <c r="B28" i="3"/>
  <c r="B28" i="28" s="1"/>
  <c r="W27" i="3"/>
  <c r="O27" i="3"/>
  <c r="O27" i="28" s="1"/>
  <c r="C27" i="3"/>
  <c r="B27" i="3"/>
  <c r="B27" i="28" s="1"/>
  <c r="W26" i="3"/>
  <c r="O26" i="3"/>
  <c r="O26" i="28" s="1"/>
  <c r="C26" i="3"/>
  <c r="B26" i="3"/>
  <c r="B26" i="28" s="1"/>
  <c r="W25" i="3"/>
  <c r="O25" i="3"/>
  <c r="O25" i="28" s="1"/>
  <c r="C25" i="3"/>
  <c r="B25" i="3"/>
  <c r="B25" i="28" s="1"/>
  <c r="W24" i="3"/>
  <c r="O24" i="3"/>
  <c r="O24" i="28" s="1"/>
  <c r="C24" i="3"/>
  <c r="B24" i="3"/>
  <c r="B24" i="28" s="1"/>
  <c r="W23" i="3"/>
  <c r="O23" i="3"/>
  <c r="O23" i="28" s="1"/>
  <c r="C23" i="3"/>
  <c r="B23" i="3"/>
  <c r="B23" i="28" s="1"/>
  <c r="W22" i="3"/>
  <c r="O22" i="3"/>
  <c r="O22" i="28" s="1"/>
  <c r="C22" i="3"/>
  <c r="B22" i="3"/>
  <c r="B22" i="28" s="1"/>
  <c r="W21" i="3"/>
  <c r="O21" i="3"/>
  <c r="O21" i="28" s="1"/>
  <c r="C21" i="3"/>
  <c r="B21" i="3"/>
  <c r="B21" i="28" s="1"/>
  <c r="W20" i="3"/>
  <c r="O20" i="3"/>
  <c r="O20" i="28" s="1"/>
  <c r="C20" i="3"/>
  <c r="B20" i="3"/>
  <c r="B20" i="28" s="1"/>
  <c r="O19" i="28"/>
  <c r="C19" i="3"/>
  <c r="B19" i="3"/>
  <c r="B19" i="28" s="1"/>
  <c r="C18" i="3"/>
  <c r="B18" i="3"/>
  <c r="B18" i="28" s="1"/>
  <c r="O17" i="3"/>
  <c r="C17" i="3"/>
  <c r="B17" i="3"/>
  <c r="B17" i="28" s="1"/>
  <c r="O16" i="3"/>
  <c r="O16" i="28" s="1"/>
  <c r="C16" i="3"/>
  <c r="B16" i="3"/>
  <c r="B16" i="28" s="1"/>
  <c r="O15" i="3"/>
  <c r="O15" i="28" s="1"/>
  <c r="C15" i="3"/>
  <c r="B15" i="3"/>
  <c r="B15" i="28" s="1"/>
  <c r="C14" i="3"/>
  <c r="B14" i="3"/>
  <c r="B14" i="28" s="1"/>
  <c r="O13" i="3"/>
  <c r="O13" i="28" s="1"/>
  <c r="C13" i="3"/>
  <c r="B13" i="3"/>
  <c r="B13" i="28" s="1"/>
  <c r="O12" i="3"/>
  <c r="O12" i="28" s="1"/>
  <c r="C12" i="3"/>
  <c r="B12" i="3"/>
  <c r="B12" i="28" s="1"/>
  <c r="O11" i="3"/>
  <c r="O11" i="28" s="1"/>
  <c r="C11" i="3"/>
  <c r="B11" i="3"/>
  <c r="B11" i="28" s="1"/>
  <c r="O10" i="3"/>
  <c r="O10" i="28" s="1"/>
  <c r="C10" i="3"/>
  <c r="B10" i="3"/>
  <c r="B10" i="28" s="1"/>
  <c r="O9" i="3"/>
  <c r="O9" i="28" s="1"/>
  <c r="C9" i="3"/>
  <c r="B9" i="3"/>
  <c r="B9" i="28" s="1"/>
  <c r="H27" i="23"/>
  <c r="F27" i="23"/>
  <c r="D27" i="23"/>
  <c r="C27" i="23"/>
  <c r="C27" i="27" s="1"/>
  <c r="H26" i="23"/>
  <c r="F26" i="23"/>
  <c r="D26" i="23"/>
  <c r="C26" i="23"/>
  <c r="C26" i="27" s="1"/>
  <c r="H25" i="23"/>
  <c r="F25" i="23"/>
  <c r="D25" i="23"/>
  <c r="C25" i="23"/>
  <c r="C25" i="27" s="1"/>
  <c r="H24" i="23"/>
  <c r="F24" i="23"/>
  <c r="D24" i="23"/>
  <c r="C24" i="23"/>
  <c r="C24" i="27" s="1"/>
  <c r="H23" i="23"/>
  <c r="F23" i="23"/>
  <c r="D23" i="23"/>
  <c r="C23" i="23"/>
  <c r="C23" i="27" s="1"/>
  <c r="C22" i="23"/>
  <c r="C22" i="27" s="1"/>
  <c r="C21" i="23"/>
  <c r="C21" i="27" s="1"/>
  <c r="C20" i="23"/>
  <c r="C20" i="27" s="1"/>
  <c r="C19" i="23"/>
  <c r="C19" i="27" s="1"/>
  <c r="C18" i="23"/>
  <c r="C18" i="27" s="1"/>
  <c r="C17" i="23"/>
  <c r="C17" i="27" s="1"/>
  <c r="C16" i="23"/>
  <c r="C16" i="27" s="1"/>
  <c r="C15" i="23"/>
  <c r="C15" i="27" s="1"/>
  <c r="C14" i="23"/>
  <c r="C14" i="27" s="1"/>
  <c r="C13" i="23"/>
  <c r="C13" i="27"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2" i="6"/>
  <c r="R53" i="6"/>
  <c r="R54" i="6"/>
  <c r="R55" i="6"/>
  <c r="R56" i="6"/>
  <c r="R57" i="6"/>
  <c r="R58" i="6"/>
  <c r="R59" i="6"/>
  <c r="R60" i="6"/>
  <c r="R61" i="6"/>
  <c r="R62" i="6"/>
  <c r="R63" i="6"/>
  <c r="R64" i="6"/>
  <c r="R65" i="6"/>
  <c r="O13" i="6"/>
  <c r="O14" i="6"/>
  <c r="O15" i="6"/>
  <c r="O16" i="6"/>
  <c r="O17" i="6"/>
  <c r="O18" i="6"/>
  <c r="O19" i="6"/>
  <c r="O20" i="6"/>
  <c r="O21" i="6"/>
  <c r="O22" i="6"/>
  <c r="O23" i="6"/>
  <c r="O24" i="6"/>
  <c r="O25" i="6"/>
  <c r="O26" i="6"/>
  <c r="O27" i="6"/>
  <c r="O52" i="6"/>
  <c r="O53" i="6"/>
  <c r="O54" i="6"/>
  <c r="O55" i="6"/>
  <c r="O56" i="6"/>
  <c r="O57" i="6"/>
  <c r="O58" i="6"/>
  <c r="O59" i="6"/>
  <c r="O60" i="6"/>
  <c r="O61" i="6"/>
  <c r="O62" i="6"/>
  <c r="O63" i="6"/>
  <c r="O64" i="6"/>
  <c r="O65" i="6"/>
  <c r="L17" i="6"/>
  <c r="L18" i="6"/>
  <c r="L19" i="6"/>
  <c r="L20" i="6"/>
  <c r="L21" i="6"/>
  <c r="L22" i="6"/>
  <c r="L23" i="6"/>
  <c r="L24" i="6"/>
  <c r="L25" i="6"/>
  <c r="L26" i="6"/>
  <c r="L27" i="6"/>
  <c r="L55" i="6"/>
  <c r="L56" i="6"/>
  <c r="L57" i="6"/>
  <c r="L58" i="6"/>
  <c r="L59" i="6"/>
  <c r="L60" i="6"/>
  <c r="L61" i="6"/>
  <c r="L62" i="6"/>
  <c r="L63" i="6"/>
  <c r="L64" i="6"/>
  <c r="L65" i="6"/>
  <c r="AC14" i="6"/>
  <c r="AC15" i="6"/>
  <c r="AC16" i="6"/>
  <c r="AC17" i="6"/>
  <c r="AC18" i="6"/>
  <c r="AC19" i="6"/>
  <c r="AC20" i="6"/>
  <c r="AC21" i="6"/>
  <c r="AC22" i="6"/>
  <c r="AC23" i="6"/>
  <c r="AC24" i="6"/>
  <c r="AC25" i="6"/>
  <c r="AC26" i="6"/>
  <c r="AC27" i="6"/>
  <c r="Z14" i="6"/>
  <c r="Z15" i="6"/>
  <c r="Z16" i="6"/>
  <c r="Z17" i="6"/>
  <c r="Z18" i="6"/>
  <c r="Z19" i="6"/>
  <c r="Z20" i="6"/>
  <c r="Z21" i="6"/>
  <c r="Z22" i="6"/>
  <c r="Z23" i="6"/>
  <c r="Z24" i="6"/>
  <c r="Z25" i="6"/>
  <c r="Z26" i="6"/>
  <c r="Z27" i="6"/>
  <c r="W14" i="6"/>
  <c r="W15" i="6"/>
  <c r="W16" i="6"/>
  <c r="W17" i="6"/>
  <c r="W18" i="6"/>
  <c r="W19" i="6"/>
  <c r="W20" i="6"/>
  <c r="W21" i="6"/>
  <c r="W22" i="6"/>
  <c r="W23" i="6"/>
  <c r="W24" i="6"/>
  <c r="W25" i="6"/>
  <c r="W26" i="6"/>
  <c r="W27" i="6"/>
  <c r="T14" i="6"/>
  <c r="T15" i="6"/>
  <c r="T16" i="6"/>
  <c r="T17" i="6"/>
  <c r="T18" i="6"/>
  <c r="T19" i="6"/>
  <c r="T20" i="6"/>
  <c r="T21" i="6"/>
  <c r="T22" i="6"/>
  <c r="T23" i="6"/>
  <c r="T24" i="6"/>
  <c r="T25" i="6"/>
  <c r="T26" i="6"/>
  <c r="T27" i="6"/>
  <c r="Q14" i="6"/>
  <c r="Q15" i="6"/>
  <c r="Q16" i="6"/>
  <c r="Q17" i="6"/>
  <c r="Q18" i="6"/>
  <c r="Q19" i="6"/>
  <c r="Q20" i="6"/>
  <c r="Q21" i="6"/>
  <c r="Q22" i="6"/>
  <c r="Q23" i="6"/>
  <c r="Q24" i="6"/>
  <c r="Q25" i="6"/>
  <c r="Q26" i="6"/>
  <c r="Q27" i="6"/>
  <c r="N14" i="6"/>
  <c r="N15" i="6"/>
  <c r="N16" i="6"/>
  <c r="N17" i="6"/>
  <c r="N18" i="6"/>
  <c r="N19" i="6"/>
  <c r="N20" i="6"/>
  <c r="N21" i="6"/>
  <c r="N22" i="6"/>
  <c r="N23" i="6"/>
  <c r="N24" i="6"/>
  <c r="N25" i="6"/>
  <c r="N26" i="6"/>
  <c r="N27" i="6"/>
  <c r="K17" i="6"/>
  <c r="K18" i="6"/>
  <c r="K19"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K57" i="6"/>
  <c r="C57" i="6"/>
  <c r="B57" i="6"/>
  <c r="AH56" i="6"/>
  <c r="AF56" i="6"/>
  <c r="AC56" i="6"/>
  <c r="Z56" i="6"/>
  <c r="W56" i="6"/>
  <c r="T56" i="6"/>
  <c r="Q56" i="6"/>
  <c r="N56" i="6"/>
  <c r="K56" i="6"/>
  <c r="C56" i="6"/>
  <c r="B56" i="6"/>
  <c r="AH55" i="6"/>
  <c r="AF55" i="6"/>
  <c r="AC55" i="6"/>
  <c r="Z55" i="6"/>
  <c r="W55" i="6"/>
  <c r="T55" i="6"/>
  <c r="Q55" i="6"/>
  <c r="N55" i="6"/>
  <c r="K55" i="6"/>
  <c r="C55" i="6"/>
  <c r="B55" i="6"/>
  <c r="AH54" i="6"/>
  <c r="AF54" i="6"/>
  <c r="AC54" i="6"/>
  <c r="Z54" i="6"/>
  <c r="W54" i="6"/>
  <c r="T54" i="6"/>
  <c r="Q54" i="6"/>
  <c r="N54" i="6"/>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AH18" i="6"/>
  <c r="C18" i="6"/>
  <c r="B18" i="6"/>
  <c r="AH17" i="6"/>
  <c r="C17" i="6"/>
  <c r="B17" i="6"/>
  <c r="AH16" i="6"/>
  <c r="C16" i="6"/>
  <c r="B16" i="6"/>
  <c r="AH15" i="6"/>
  <c r="C15" i="6"/>
  <c r="B15" i="6"/>
  <c r="AH14" i="6"/>
  <c r="C14" i="6"/>
  <c r="B14" i="6"/>
  <c r="AH13" i="6"/>
  <c r="AF13" i="6"/>
  <c r="AF28" i="6" s="1"/>
  <c r="AC13" i="6"/>
  <c r="AC28" i="6" s="1"/>
  <c r="Z13" i="6"/>
  <c r="Z28" i="6" s="1"/>
  <c r="W13" i="6"/>
  <c r="W28" i="6" s="1"/>
  <c r="T13" i="6"/>
  <c r="T28" i="6" s="1"/>
  <c r="Q13" i="6"/>
  <c r="Q28" i="6" s="1"/>
  <c r="N13" i="6"/>
  <c r="N28" i="6" s="1"/>
  <c r="K28"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J22" i="11"/>
  <c r="L21" i="11"/>
  <c r="K21" i="11"/>
  <c r="J21" i="11"/>
  <c r="L20" i="11"/>
  <c r="K20" i="11"/>
  <c r="J20" i="11"/>
  <c r="L19" i="11"/>
  <c r="K19" i="11"/>
  <c r="J19" i="11"/>
  <c r="L18" i="11"/>
  <c r="K18" i="11"/>
  <c r="J18" i="11"/>
  <c r="L17" i="11"/>
  <c r="K17" i="11"/>
  <c r="J17" i="11"/>
  <c r="L16" i="11"/>
  <c r="K16" i="11"/>
  <c r="J16" i="11"/>
  <c r="L15" i="11"/>
  <c r="K15" i="11"/>
  <c r="J15" i="11"/>
  <c r="L14" i="11"/>
  <c r="K14" i="11"/>
  <c r="J14" i="11"/>
  <c r="L13" i="11"/>
  <c r="K13" i="11"/>
  <c r="J13" i="11"/>
  <c r="L12" i="11"/>
  <c r="K12" i="11"/>
  <c r="L11" i="11"/>
  <c r="K11" i="11"/>
  <c r="L10" i="11"/>
  <c r="K10" i="11"/>
  <c r="L9" i="11"/>
  <c r="K9" i="11"/>
  <c r="L8" i="11"/>
  <c r="K8" i="11"/>
  <c r="L7" i="11"/>
  <c r="K7" i="11"/>
  <c r="L6" i="11"/>
  <c r="K6" i="11"/>
  <c r="L5" i="11"/>
  <c r="K5" i="11"/>
  <c r="J5" i="11"/>
  <c r="L4" i="11"/>
  <c r="K4" i="11"/>
  <c r="J4" i="11"/>
  <c r="L3" i="11"/>
  <c r="K3" i="11"/>
  <c r="J3" i="11"/>
  <c r="G21" i="1" l="1"/>
  <c r="Z66" i="6"/>
  <c r="AC66" i="6"/>
  <c r="AF66" i="6"/>
  <c r="F66" i="6"/>
  <c r="Q88" i="6"/>
  <c r="K66" i="6"/>
  <c r="K88" i="6" s="1"/>
  <c r="T88" i="6"/>
  <c r="N66" i="6"/>
  <c r="N88" i="6" s="1"/>
  <c r="Q66" i="6"/>
  <c r="Z88" i="6"/>
  <c r="T66" i="6"/>
  <c r="AC88" i="6"/>
  <c r="W66" i="6"/>
  <c r="W88" i="6" s="1"/>
  <c r="E19" i="10"/>
  <c r="N18" i="28"/>
  <c r="E54" i="6"/>
  <c r="N85" i="6"/>
  <c r="K78" i="6"/>
  <c r="K71" i="6"/>
  <c r="K79" i="6"/>
  <c r="AC84" i="6"/>
  <c r="K80" i="6"/>
  <c r="AC85" i="6"/>
  <c r="K72" i="6"/>
  <c r="Z84" i="6"/>
  <c r="K73" i="6"/>
  <c r="K81" i="6"/>
  <c r="K77" i="6"/>
  <c r="Z85" i="6"/>
  <c r="K74" i="6"/>
  <c r="K82" i="6"/>
  <c r="Q85" i="6"/>
  <c r="W85" i="6"/>
  <c r="K75" i="6"/>
  <c r="K83" i="6"/>
  <c r="K85" i="6"/>
  <c r="T85" i="6"/>
  <c r="K76" i="6"/>
  <c r="K84" i="6"/>
  <c r="AD23" i="23"/>
  <c r="D23" i="27"/>
  <c r="AD24" i="23"/>
  <c r="D24" i="27"/>
  <c r="AD25" i="23"/>
  <c r="D25" i="27"/>
  <c r="AD26" i="23"/>
  <c r="D26" i="27"/>
  <c r="AD27" i="23"/>
  <c r="D27" i="27"/>
  <c r="T17" i="3"/>
  <c r="T17" i="28" s="1"/>
  <c r="O17" i="28"/>
  <c r="O18" i="28"/>
  <c r="Q19" i="28"/>
  <c r="K19" i="28"/>
  <c r="Q14" i="3"/>
  <c r="K14" i="28"/>
  <c r="N12" i="3"/>
  <c r="N12" i="28" s="1"/>
  <c r="K12" i="28"/>
  <c r="N11" i="3"/>
  <c r="N11" i="28" s="1"/>
  <c r="K11" i="28"/>
  <c r="N10" i="3"/>
  <c r="N10" i="28" s="1"/>
  <c r="K10" i="28"/>
  <c r="N9" i="3"/>
  <c r="N9" i="28" s="1"/>
  <c r="K9" i="28"/>
  <c r="N17" i="3"/>
  <c r="N17" i="28" s="1"/>
  <c r="V17" i="28" s="1"/>
  <c r="K17" i="28"/>
  <c r="N16" i="3"/>
  <c r="N16" i="28" s="1"/>
  <c r="K16" i="28"/>
  <c r="Q15" i="3"/>
  <c r="Q15" i="28" s="1"/>
  <c r="K15" i="28"/>
  <c r="G71" i="6"/>
  <c r="G72" i="6"/>
  <c r="G73" i="6"/>
  <c r="G74" i="6"/>
  <c r="G75" i="6"/>
  <c r="G76" i="6"/>
  <c r="G77" i="6"/>
  <c r="G78" i="6"/>
  <c r="G80" i="6"/>
  <c r="G81" i="6"/>
  <c r="G82" i="6"/>
  <c r="X40" i="6"/>
  <c r="G33" i="6"/>
  <c r="G34" i="6"/>
  <c r="G35" i="6"/>
  <c r="G36" i="6"/>
  <c r="G37" i="6"/>
  <c r="G38" i="6"/>
  <c r="G39" i="6"/>
  <c r="G40" i="6"/>
  <c r="G42" i="6"/>
  <c r="G43" i="6"/>
  <c r="G44" i="6"/>
  <c r="Q13" i="3"/>
  <c r="Q13" i="28" s="1"/>
  <c r="K13" i="28"/>
  <c r="E4" i="21"/>
  <c r="G26" i="29" s="1"/>
  <c r="E12" i="10"/>
  <c r="T12" i="3"/>
  <c r="T12" i="28" s="1"/>
  <c r="V12" i="3"/>
  <c r="T11" i="3"/>
  <c r="T11" i="28" s="1"/>
  <c r="V11" i="3"/>
  <c r="T10" i="3"/>
  <c r="T10" i="28" s="1"/>
  <c r="V10" i="3"/>
  <c r="E12" i="3"/>
  <c r="E12" i="28" s="1"/>
  <c r="E11" i="3"/>
  <c r="E11" i="28" s="1"/>
  <c r="E10" i="3"/>
  <c r="E10" i="28" s="1"/>
  <c r="E9" i="3"/>
  <c r="E9" i="28" s="1"/>
  <c r="N19" i="22"/>
  <c r="V17" i="3"/>
  <c r="F28" i="6"/>
  <c r="F88" i="6" s="1"/>
  <c r="N84" i="6"/>
  <c r="AA38" i="6"/>
  <c r="T13" i="3"/>
  <c r="E17" i="3"/>
  <c r="E17" i="28" s="1"/>
  <c r="E16" i="3"/>
  <c r="E16" i="28" s="1"/>
  <c r="E15" i="3"/>
  <c r="E15" i="28" s="1"/>
  <c r="E14" i="3"/>
  <c r="E14" i="28" s="1"/>
  <c r="E13" i="3"/>
  <c r="E13" i="28" s="1"/>
  <c r="W74" i="6"/>
  <c r="L44" i="6"/>
  <c r="AC70" i="6"/>
  <c r="G26" i="24"/>
  <c r="G26" i="25"/>
  <c r="G26" i="1"/>
  <c r="D45" i="22"/>
  <c r="E45" i="22" s="1"/>
  <c r="D49" i="22"/>
  <c r="E49" i="22" s="1"/>
  <c r="D44" i="22"/>
  <c r="E44" i="22" s="1"/>
  <c r="D47" i="22"/>
  <c r="E47" i="22" s="1"/>
  <c r="D48" i="22"/>
  <c r="E48" i="22" s="1"/>
  <c r="D50" i="22"/>
  <c r="E50" i="22" s="1"/>
  <c r="AG28" i="6"/>
  <c r="AG66" i="6"/>
  <c r="U35" i="6"/>
  <c r="V18" i="3"/>
  <c r="W18" i="3"/>
  <c r="W17" i="3"/>
  <c r="V15" i="3"/>
  <c r="N14" i="3"/>
  <c r="K42" i="3"/>
  <c r="Q9" i="3"/>
  <c r="Q9" i="28" s="1"/>
  <c r="Q16" i="3"/>
  <c r="G54" i="6"/>
  <c r="G79" i="6" s="1"/>
  <c r="G53" i="6"/>
  <c r="G84" i="6" s="1"/>
  <c r="G51" i="6"/>
  <c r="N76" i="6"/>
  <c r="Z81" i="6"/>
  <c r="G52" i="6"/>
  <c r="Q82" i="6"/>
  <c r="AD16" i="23"/>
  <c r="G13" i="6"/>
  <c r="AD17" i="23"/>
  <c r="G14" i="6"/>
  <c r="G16" i="6"/>
  <c r="G41" i="6" s="1"/>
  <c r="O41" i="6"/>
  <c r="R37" i="6"/>
  <c r="AD43" i="6"/>
  <c r="G15" i="6"/>
  <c r="L36" i="6"/>
  <c r="U42" i="6"/>
  <c r="X33" i="6"/>
  <c r="O32" i="6"/>
  <c r="AD46" i="6"/>
  <c r="K70" i="6"/>
  <c r="N83" i="6"/>
  <c r="N75" i="6"/>
  <c r="R43" i="6"/>
  <c r="Q70" i="6"/>
  <c r="T82" i="6"/>
  <c r="X35" i="6"/>
  <c r="AA41" i="6"/>
  <c r="AC73" i="6"/>
  <c r="L66" i="6"/>
  <c r="R28" i="6"/>
  <c r="AC72" i="6"/>
  <c r="AC76" i="6"/>
  <c r="AC80" i="6"/>
  <c r="Z71" i="6"/>
  <c r="Z75" i="6"/>
  <c r="Z79" i="6"/>
  <c r="Z83" i="6"/>
  <c r="W70" i="6"/>
  <c r="AC71" i="6"/>
  <c r="AC75" i="6"/>
  <c r="AC79" i="6"/>
  <c r="AC83" i="6"/>
  <c r="Z70" i="6"/>
  <c r="Z74" i="6"/>
  <c r="Z78" i="6"/>
  <c r="Z82" i="6"/>
  <c r="W73" i="6"/>
  <c r="W77" i="6"/>
  <c r="W81" i="6"/>
  <c r="T72" i="6"/>
  <c r="T76" i="6"/>
  <c r="T80" i="6"/>
  <c r="T84" i="6"/>
  <c r="Q71" i="6"/>
  <c r="Q75" i="6"/>
  <c r="Q79" i="6"/>
  <c r="Q83" i="6"/>
  <c r="N70" i="6"/>
  <c r="AC74" i="6"/>
  <c r="AC82" i="6"/>
  <c r="Z77" i="6"/>
  <c r="W75" i="6"/>
  <c r="W82" i="6"/>
  <c r="W84" i="6"/>
  <c r="T70" i="6"/>
  <c r="T77" i="6"/>
  <c r="T79" i="6"/>
  <c r="Q72" i="6"/>
  <c r="Q74" i="6"/>
  <c r="Q81" i="6"/>
  <c r="N74" i="6"/>
  <c r="N78" i="6"/>
  <c r="N82" i="6"/>
  <c r="AC77" i="6"/>
  <c r="Z72" i="6"/>
  <c r="Z80" i="6"/>
  <c r="W72" i="6"/>
  <c r="W79" i="6"/>
  <c r="T74" i="6"/>
  <c r="T81" i="6"/>
  <c r="T83" i="6"/>
  <c r="Q76" i="6"/>
  <c r="Q78" i="6"/>
  <c r="N71" i="6"/>
  <c r="N73" i="6"/>
  <c r="N77" i="6"/>
  <c r="N81" i="6"/>
  <c r="AD33" i="6"/>
  <c r="AD37" i="6"/>
  <c r="AD41" i="6"/>
  <c r="AD45" i="6"/>
  <c r="AA32" i="6"/>
  <c r="AA36" i="6"/>
  <c r="AA40" i="6"/>
  <c r="AA44" i="6"/>
  <c r="AD32" i="6"/>
  <c r="AD36" i="6"/>
  <c r="AD40" i="6"/>
  <c r="AD44" i="6"/>
  <c r="AA35" i="6"/>
  <c r="AA39" i="6"/>
  <c r="AA43" i="6"/>
  <c r="X34" i="6"/>
  <c r="X38" i="6"/>
  <c r="X42" i="6"/>
  <c r="X46" i="6"/>
  <c r="U33" i="6"/>
  <c r="U37" i="6"/>
  <c r="U41" i="6"/>
  <c r="U45" i="6"/>
  <c r="R32" i="6"/>
  <c r="R36" i="6"/>
  <c r="R40" i="6"/>
  <c r="R44" i="6"/>
  <c r="O35" i="6"/>
  <c r="AD39" i="6"/>
  <c r="AA34" i="6"/>
  <c r="AA42" i="6"/>
  <c r="X39" i="6"/>
  <c r="X41" i="6"/>
  <c r="U34" i="6"/>
  <c r="U36" i="6"/>
  <c r="U43" i="6"/>
  <c r="R38" i="6"/>
  <c r="R45" i="6"/>
  <c r="O33" i="6"/>
  <c r="O39" i="6"/>
  <c r="O43" i="6"/>
  <c r="L34" i="6"/>
  <c r="L38" i="6"/>
  <c r="L42" i="6"/>
  <c r="L46" i="6"/>
  <c r="AD34" i="6"/>
  <c r="AD42" i="6"/>
  <c r="AA37" i="6"/>
  <c r="AA45" i="6"/>
  <c r="X32" i="6"/>
  <c r="X36" i="6"/>
  <c r="X43" i="6"/>
  <c r="X45" i="6"/>
  <c r="U38" i="6"/>
  <c r="U40" i="6"/>
  <c r="R33" i="6"/>
  <c r="R35" i="6"/>
  <c r="R42" i="6"/>
  <c r="O38" i="6"/>
  <c r="O42" i="6"/>
  <c r="O46" i="6"/>
  <c r="L33" i="6"/>
  <c r="L37" i="6"/>
  <c r="L41" i="6"/>
  <c r="L45" i="6"/>
  <c r="L40" i="6"/>
  <c r="L78" i="6" s="1"/>
  <c r="L32" i="6"/>
  <c r="O45" i="6"/>
  <c r="N80" i="6"/>
  <c r="O37" i="6"/>
  <c r="O34" i="6"/>
  <c r="R46" i="6"/>
  <c r="Q80" i="6"/>
  <c r="R39" i="6"/>
  <c r="Q73" i="6"/>
  <c r="U44" i="6"/>
  <c r="T78" i="6"/>
  <c r="T71" i="6"/>
  <c r="W83" i="6"/>
  <c r="W76" i="6"/>
  <c r="AA46" i="6"/>
  <c r="AA84" i="6" s="1"/>
  <c r="Z73" i="6"/>
  <c r="AC78" i="6"/>
  <c r="AD35" i="6"/>
  <c r="R66" i="6"/>
  <c r="X28" i="6"/>
  <c r="L28" i="6"/>
  <c r="AD66" i="6"/>
  <c r="L43" i="6"/>
  <c r="L35" i="6"/>
  <c r="L73" i="6" s="1"/>
  <c r="O40" i="6"/>
  <c r="N72" i="6"/>
  <c r="Q84" i="6"/>
  <c r="Q77" i="6"/>
  <c r="T75" i="6"/>
  <c r="W80" i="6"/>
  <c r="L39" i="6"/>
  <c r="O44" i="6"/>
  <c r="N79" i="6"/>
  <c r="O36" i="6"/>
  <c r="R41" i="6"/>
  <c r="R34" i="6"/>
  <c r="U46" i="6"/>
  <c r="U39" i="6"/>
  <c r="T73" i="6"/>
  <c r="U32" i="6"/>
  <c r="X44" i="6"/>
  <c r="W78" i="6"/>
  <c r="X78" i="6" s="1"/>
  <c r="X37" i="6"/>
  <c r="W71" i="6"/>
  <c r="Z76" i="6"/>
  <c r="AA76" i="6" s="1"/>
  <c r="AA33" i="6"/>
  <c r="AC81" i="6"/>
  <c r="AD38" i="6"/>
  <c r="X66" i="6"/>
  <c r="AD28" i="6"/>
  <c r="O28" i="6"/>
  <c r="U28" i="6"/>
  <c r="AA28" i="6"/>
  <c r="O66" i="6"/>
  <c r="U66" i="6"/>
  <c r="AA66" i="6"/>
  <c r="AD22" i="23"/>
  <c r="AD18" i="23"/>
  <c r="D46" i="22"/>
  <c r="E46" i="22" s="1"/>
  <c r="C50" i="22"/>
  <c r="N20" i="22"/>
  <c r="N21" i="22"/>
  <c r="N22" i="22"/>
  <c r="AD19" i="23"/>
  <c r="AD20" i="23"/>
  <c r="AD21" i="23"/>
  <c r="L76" i="6" l="1"/>
  <c r="L80" i="6"/>
  <c r="L74" i="6"/>
  <c r="E41" i="10"/>
  <c r="E42" i="10" s="1"/>
  <c r="E3" i="10" s="1"/>
  <c r="T19" i="28"/>
  <c r="T15" i="3"/>
  <c r="T15" i="28" s="1"/>
  <c r="V15" i="28" s="1"/>
  <c r="H74" i="6"/>
  <c r="O78" i="6"/>
  <c r="L75" i="6"/>
  <c r="L79" i="6"/>
  <c r="I15" i="23" s="1"/>
  <c r="L71" i="6"/>
  <c r="L72" i="6"/>
  <c r="L84" i="6"/>
  <c r="L82" i="6"/>
  <c r="L77" i="6"/>
  <c r="L81" i="6"/>
  <c r="L83" i="6"/>
  <c r="I14" i="23" s="1"/>
  <c r="J14" i="23" s="1"/>
  <c r="K14" i="23" s="1"/>
  <c r="G47" i="6"/>
  <c r="G45" i="6"/>
  <c r="H81" i="6"/>
  <c r="G46" i="6"/>
  <c r="H84" i="6" s="1"/>
  <c r="G85" i="6"/>
  <c r="H75" i="6"/>
  <c r="AD84" i="6"/>
  <c r="H82" i="6"/>
  <c r="H73" i="6"/>
  <c r="H79" i="6"/>
  <c r="H72" i="6"/>
  <c r="H80" i="6"/>
  <c r="H71" i="6"/>
  <c r="G83" i="6"/>
  <c r="AD75" i="6"/>
  <c r="AA80" i="6"/>
  <c r="X74" i="6"/>
  <c r="X84" i="6"/>
  <c r="X77" i="6"/>
  <c r="R79" i="6"/>
  <c r="O71" i="6"/>
  <c r="AA74" i="6"/>
  <c r="H78" i="6"/>
  <c r="U81" i="6"/>
  <c r="AD82" i="6"/>
  <c r="H77" i="6"/>
  <c r="H76" i="6"/>
  <c r="R72" i="6"/>
  <c r="G32" i="6"/>
  <c r="G70" i="6"/>
  <c r="T16" i="3"/>
  <c r="Q16" i="28"/>
  <c r="N14" i="28"/>
  <c r="V19" i="3"/>
  <c r="W19" i="3" s="1"/>
  <c r="N19" i="28"/>
  <c r="V19" i="28" s="1"/>
  <c r="V13" i="3"/>
  <c r="W13" i="3" s="1"/>
  <c r="T13" i="28"/>
  <c r="V13" i="28" s="1"/>
  <c r="K42" i="28"/>
  <c r="V10" i="28"/>
  <c r="V11" i="28"/>
  <c r="V12" i="28"/>
  <c r="T14" i="3"/>
  <c r="Q14" i="28"/>
  <c r="Q42" i="28" s="1"/>
  <c r="E42" i="28"/>
  <c r="E43" i="28" s="1"/>
  <c r="F4" i="28" s="1"/>
  <c r="G23" i="29" s="1"/>
  <c r="E42" i="3"/>
  <c r="E43" i="3" s="1"/>
  <c r="F4" i="3" s="1"/>
  <c r="G23" i="1" s="1"/>
  <c r="G49" i="28"/>
  <c r="G50" i="28" s="1"/>
  <c r="E45" i="28" s="1"/>
  <c r="W15" i="3"/>
  <c r="AA71" i="6"/>
  <c r="U74" i="6"/>
  <c r="AD72" i="6"/>
  <c r="U72" i="6"/>
  <c r="R74" i="6"/>
  <c r="O76" i="6"/>
  <c r="R82" i="6"/>
  <c r="R71" i="6"/>
  <c r="O74" i="6"/>
  <c r="O84" i="6"/>
  <c r="AA83" i="6"/>
  <c r="AD88" i="6"/>
  <c r="AD89" i="6" s="1"/>
  <c r="O79" i="6"/>
  <c r="O75" i="6"/>
  <c r="O81" i="6"/>
  <c r="O88" i="6"/>
  <c r="O89" i="6" s="1"/>
  <c r="W10" i="3"/>
  <c r="W11" i="3"/>
  <c r="W12" i="3"/>
  <c r="AD76" i="6"/>
  <c r="X71" i="6"/>
  <c r="O82" i="6"/>
  <c r="AA81" i="6"/>
  <c r="G28" i="6"/>
  <c r="L88" i="6"/>
  <c r="L89" i="6" s="1"/>
  <c r="U73" i="6"/>
  <c r="R75" i="6"/>
  <c r="U80" i="6"/>
  <c r="T9" i="3"/>
  <c r="T9" i="28" s="1"/>
  <c r="Q42" i="3"/>
  <c r="N42" i="3"/>
  <c r="G66" i="6"/>
  <c r="U82" i="6"/>
  <c r="R84" i="6"/>
  <c r="O83" i="6"/>
  <c r="U76" i="6"/>
  <c r="AD71" i="6"/>
  <c r="AD81" i="6"/>
  <c r="U88" i="6"/>
  <c r="U89" i="6" s="1"/>
  <c r="X82" i="6"/>
  <c r="U84" i="6"/>
  <c r="X81" i="6"/>
  <c r="AA75" i="6"/>
  <c r="R83" i="6"/>
  <c r="AA72" i="6"/>
  <c r="R78" i="6"/>
  <c r="U79" i="6"/>
  <c r="AA77" i="6"/>
  <c r="AD74" i="6"/>
  <c r="AA78" i="6"/>
  <c r="AD79" i="6"/>
  <c r="AD73" i="6"/>
  <c r="AD80" i="6"/>
  <c r="R76" i="6"/>
  <c r="X79" i="6"/>
  <c r="AD77" i="6"/>
  <c r="U75" i="6"/>
  <c r="X76" i="6"/>
  <c r="AA73" i="6"/>
  <c r="AD70" i="6"/>
  <c r="AA13" i="23" s="1"/>
  <c r="AD47" i="6"/>
  <c r="AD85" i="6" s="1"/>
  <c r="AA79" i="6"/>
  <c r="R81" i="6"/>
  <c r="O80" i="6"/>
  <c r="X80" i="6"/>
  <c r="U78" i="6"/>
  <c r="X75" i="6"/>
  <c r="O72" i="6"/>
  <c r="L70" i="6"/>
  <c r="I13" i="23" s="1"/>
  <c r="L47" i="6"/>
  <c r="L85" i="6" s="1"/>
  <c r="O47" i="6"/>
  <c r="O85" i="6" s="1"/>
  <c r="R80" i="6"/>
  <c r="X70" i="6"/>
  <c r="U13" i="23" s="1"/>
  <c r="X47" i="6"/>
  <c r="X85" i="6" s="1"/>
  <c r="O77" i="6"/>
  <c r="O73" i="6"/>
  <c r="R70" i="6"/>
  <c r="O13" i="23" s="1"/>
  <c r="R47" i="6"/>
  <c r="R85" i="6" s="1"/>
  <c r="U71" i="6"/>
  <c r="X72" i="6"/>
  <c r="AA70" i="6"/>
  <c r="X13" i="23" s="1"/>
  <c r="AA47" i="6"/>
  <c r="AA85" i="6" s="1"/>
  <c r="R88" i="6"/>
  <c r="R89" i="6" s="1"/>
  <c r="X73" i="6"/>
  <c r="U70" i="6"/>
  <c r="R13" i="23" s="1"/>
  <c r="U47" i="6"/>
  <c r="U85" i="6" s="1"/>
  <c r="AA88" i="6"/>
  <c r="AA89" i="6" s="1"/>
  <c r="U77" i="6"/>
  <c r="X88" i="6"/>
  <c r="X89" i="6" s="1"/>
  <c r="R77" i="6"/>
  <c r="R73" i="6"/>
  <c r="X83" i="6"/>
  <c r="U83" i="6"/>
  <c r="AD78" i="6"/>
  <c r="AA82" i="6"/>
  <c r="AD83" i="6"/>
  <c r="O70" i="6"/>
  <c r="L13" i="23" s="1"/>
  <c r="F50" i="22"/>
  <c r="I26" i="22" s="1"/>
  <c r="I30" i="22" s="1"/>
  <c r="N23" i="22"/>
  <c r="G25" i="29" l="1"/>
  <c r="G25" i="24"/>
  <c r="G25" i="25"/>
  <c r="G25" i="1"/>
  <c r="G23" i="26"/>
  <c r="G22" i="26" s="1"/>
  <c r="G20" i="26" s="1"/>
  <c r="L14" i="23"/>
  <c r="M14" i="23" s="1"/>
  <c r="N14" i="23" s="1"/>
  <c r="H83" i="6"/>
  <c r="D14" i="23" s="1"/>
  <c r="H85" i="6"/>
  <c r="N42" i="28"/>
  <c r="AA15" i="23"/>
  <c r="AB15" i="23" s="1"/>
  <c r="AC15" i="23" s="1"/>
  <c r="X14" i="23"/>
  <c r="Y14" i="23" s="1"/>
  <c r="Z14" i="23" s="1"/>
  <c r="X15" i="23"/>
  <c r="Y15" i="23" s="1"/>
  <c r="Z15" i="23" s="1"/>
  <c r="R15" i="23"/>
  <c r="S15" i="23" s="1"/>
  <c r="T15" i="23" s="1"/>
  <c r="U14" i="23"/>
  <c r="V14" i="23" s="1"/>
  <c r="W14" i="23" s="1"/>
  <c r="O14" i="23"/>
  <c r="P14" i="23" s="1"/>
  <c r="Q14" i="23" s="1"/>
  <c r="O15" i="23"/>
  <c r="P15" i="23" s="1"/>
  <c r="Q15" i="23" s="1"/>
  <c r="L15" i="23"/>
  <c r="M15" i="23" s="1"/>
  <c r="N15" i="23" s="1"/>
  <c r="AA14" i="23"/>
  <c r="AB14" i="23" s="1"/>
  <c r="AC14" i="23" s="1"/>
  <c r="R14" i="23"/>
  <c r="S14" i="23" s="1"/>
  <c r="T14" i="23" s="1"/>
  <c r="U15" i="23"/>
  <c r="V15" i="23" s="1"/>
  <c r="W15" i="23" s="1"/>
  <c r="V9" i="28"/>
  <c r="T14" i="28"/>
  <c r="V14" i="28" s="1"/>
  <c r="V14" i="3"/>
  <c r="W14" i="3" s="1"/>
  <c r="V16" i="3"/>
  <c r="W16" i="3" s="1"/>
  <c r="T16" i="28"/>
  <c r="V16" i="28" s="1"/>
  <c r="H70" i="6"/>
  <c r="G48" i="6"/>
  <c r="G23" i="24"/>
  <c r="G29" i="29"/>
  <c r="D15" i="23"/>
  <c r="G88" i="6"/>
  <c r="G89" i="6" s="1"/>
  <c r="E8" i="6" s="1"/>
  <c r="Y13" i="23"/>
  <c r="P13" i="23"/>
  <c r="J15" i="23"/>
  <c r="K15" i="23" s="1"/>
  <c r="AB13" i="23"/>
  <c r="M13" i="23"/>
  <c r="S13" i="23"/>
  <c r="V13" i="23"/>
  <c r="J13" i="23"/>
  <c r="I28" i="23"/>
  <c r="I29" i="23" s="1"/>
  <c r="T42" i="3"/>
  <c r="V9" i="3"/>
  <c r="G29" i="26" l="1"/>
  <c r="G30" i="26" s="1"/>
  <c r="F14" i="23"/>
  <c r="H14" i="23" s="1"/>
  <c r="AD14" i="23" s="1"/>
  <c r="D14" i="27"/>
  <c r="X28" i="23"/>
  <c r="X29" i="23" s="1"/>
  <c r="L28" i="23"/>
  <c r="L29" i="23" s="1"/>
  <c r="M28" i="23"/>
  <c r="M29" i="23" s="1"/>
  <c r="O28" i="23"/>
  <c r="O29" i="23" s="1"/>
  <c r="AA28" i="23"/>
  <c r="AA29" i="23" s="1"/>
  <c r="R28" i="23"/>
  <c r="R29" i="23" s="1"/>
  <c r="S28" i="23"/>
  <c r="S29" i="23" s="1"/>
  <c r="U28" i="23"/>
  <c r="U29" i="23" s="1"/>
  <c r="F15" i="23"/>
  <c r="H15" i="23" s="1"/>
  <c r="AD15" i="23" s="1"/>
  <c r="D15" i="27"/>
  <c r="F15" i="27" s="1"/>
  <c r="H15" i="27" s="1"/>
  <c r="V42" i="28"/>
  <c r="V43" i="28" s="1"/>
  <c r="F6" i="28" s="1"/>
  <c r="G24" i="29" s="1"/>
  <c r="G22" i="29" s="1"/>
  <c r="G20" i="29" s="1"/>
  <c r="T42" i="28"/>
  <c r="D13" i="23"/>
  <c r="J28" i="23"/>
  <c r="J29" i="23" s="1"/>
  <c r="AB28" i="23"/>
  <c r="AB29" i="23" s="1"/>
  <c r="N13" i="23"/>
  <c r="N28" i="23" s="1"/>
  <c r="N29" i="23" s="1"/>
  <c r="K13" i="23"/>
  <c r="K28" i="23" s="1"/>
  <c r="K29" i="23" s="1"/>
  <c r="AC13" i="23"/>
  <c r="AC28" i="23" s="1"/>
  <c r="AC29" i="23" s="1"/>
  <c r="T13" i="23"/>
  <c r="T28" i="23" s="1"/>
  <c r="T29" i="23" s="1"/>
  <c r="Q13" i="23"/>
  <c r="Q28" i="23" s="1"/>
  <c r="Q29" i="23" s="1"/>
  <c r="P28" i="23"/>
  <c r="P29" i="23" s="1"/>
  <c r="W13" i="23"/>
  <c r="W28" i="23" s="1"/>
  <c r="W29" i="23" s="1"/>
  <c r="V28" i="23"/>
  <c r="V29" i="23" s="1"/>
  <c r="Z13" i="23"/>
  <c r="Z28" i="23" s="1"/>
  <c r="Z29" i="23" s="1"/>
  <c r="Y28" i="23"/>
  <c r="Y29" i="23" s="1"/>
  <c r="V42" i="3"/>
  <c r="V43" i="3" s="1"/>
  <c r="F6" i="3" s="1"/>
  <c r="B29" i="21" s="1"/>
  <c r="W9" i="3"/>
  <c r="N30" i="23" l="1"/>
  <c r="C45" i="22" s="1"/>
  <c r="F45" i="22" s="1"/>
  <c r="D26" i="22" s="1"/>
  <c r="D30" i="22" s="1"/>
  <c r="T30" i="23"/>
  <c r="C47" i="22" s="1"/>
  <c r="F47" i="22" s="1"/>
  <c r="F26" i="22" s="1"/>
  <c r="F30" i="22" s="1"/>
  <c r="W30" i="23"/>
  <c r="C48" i="22" s="1"/>
  <c r="F48" i="22" s="1"/>
  <c r="G26" i="22" s="1"/>
  <c r="G30" i="22" s="1"/>
  <c r="Z30" i="23"/>
  <c r="C49" i="22" s="1"/>
  <c r="F49" i="22" s="1"/>
  <c r="H26" i="22" s="1"/>
  <c r="H30" i="22" s="1"/>
  <c r="K30" i="23"/>
  <c r="C44" i="22" s="1"/>
  <c r="F44" i="22" s="1"/>
  <c r="C26" i="22" s="1"/>
  <c r="C30" i="22" s="1"/>
  <c r="F13" i="23"/>
  <c r="F28" i="23" s="1"/>
  <c r="F30" i="23" s="1"/>
  <c r="D6" i="23" s="1"/>
  <c r="D13" i="27"/>
  <c r="D28" i="23"/>
  <c r="D30" i="23" s="1"/>
  <c r="AC30" i="23"/>
  <c r="Q30" i="23"/>
  <c r="C46" i="22" s="1"/>
  <c r="F46" i="22" s="1"/>
  <c r="E26" i="22" s="1"/>
  <c r="E30" i="22" s="1"/>
  <c r="G24" i="24"/>
  <c r="G22" i="24" s="1"/>
  <c r="G20" i="24" s="1"/>
  <c r="G24" i="25"/>
  <c r="G22" i="25" s="1"/>
  <c r="G20" i="25" s="1"/>
  <c r="G29" i="25" s="1"/>
  <c r="C29" i="21"/>
  <c r="G29" i="21"/>
  <c r="G30" i="21" s="1"/>
  <c r="E25" i="21" s="1"/>
  <c r="G24" i="1"/>
  <c r="G22" i="1" s="1"/>
  <c r="G20" i="1" s="1"/>
  <c r="G18" i="24" l="1"/>
  <c r="G18" i="1"/>
  <c r="H13" i="23"/>
  <c r="H28" i="23" s="1"/>
  <c r="H30" i="23" s="1"/>
  <c r="E6" i="6" s="1"/>
  <c r="G18" i="25"/>
  <c r="F13" i="27"/>
  <c r="D28" i="27"/>
  <c r="D30" i="27" s="1"/>
  <c r="G17" i="29" s="1"/>
  <c r="G17" i="24"/>
  <c r="G17" i="25"/>
  <c r="G17" i="1"/>
  <c r="G29" i="1"/>
  <c r="G29" i="24"/>
  <c r="G31" i="26"/>
  <c r="G32" i="26" s="1"/>
  <c r="E12" i="26" s="1"/>
  <c r="AD13" i="23" l="1"/>
  <c r="AD28" i="23"/>
  <c r="G19" i="24"/>
  <c r="G16" i="24" s="1"/>
  <c r="G30" i="24" s="1"/>
  <c r="G31" i="24" s="1"/>
  <c r="G19" i="1"/>
  <c r="G16" i="1" s="1"/>
  <c r="G30" i="1" s="1"/>
  <c r="L16" i="22" s="1"/>
  <c r="D8" i="23"/>
  <c r="G19" i="25"/>
  <c r="G16" i="25" s="1"/>
  <c r="G30" i="25" s="1"/>
  <c r="G31" i="25" s="1"/>
  <c r="G32" i="25" s="1"/>
  <c r="E12" i="25" s="1"/>
  <c r="H13" i="27"/>
  <c r="H28" i="27" s="1"/>
  <c r="H30" i="27" s="1"/>
  <c r="F28" i="27"/>
  <c r="F30" i="27" s="1"/>
  <c r="G32" i="24" l="1"/>
  <c r="H30" i="20"/>
  <c r="D6" i="27"/>
  <c r="G18" i="29"/>
  <c r="D8" i="27"/>
  <c r="G19" i="29"/>
  <c r="G31" i="1"/>
  <c r="G32" i="1" s="1"/>
  <c r="G32" i="22"/>
  <c r="H32" i="22"/>
  <c r="E32" i="22"/>
  <c r="D32" i="22"/>
  <c r="I32" i="22"/>
  <c r="C32" i="22"/>
  <c r="F32" i="22"/>
  <c r="G16" i="29" l="1"/>
  <c r="G30" i="29" s="1"/>
  <c r="G31" i="29" s="1"/>
  <c r="G32" i="29" s="1"/>
  <c r="E12" i="29" s="1"/>
  <c r="E12" i="24"/>
  <c r="C30" i="20"/>
  <c r="E12" i="1"/>
  <c r="M16" i="22"/>
  <c r="L31" i="22"/>
  <c r="E37" i="22"/>
  <c r="M31" i="22" s="1"/>
  <c r="L29" i="22"/>
  <c r="C37" i="22"/>
  <c r="M29" i="22" s="1"/>
  <c r="L30" i="22"/>
  <c r="D37" i="22"/>
  <c r="M30" i="22" s="1"/>
  <c r="L32" i="22"/>
  <c r="F37" i="22"/>
  <c r="M32" i="22" s="1"/>
  <c r="L34" i="22"/>
  <c r="H37" i="22"/>
  <c r="M34" i="22" s="1"/>
  <c r="L35" i="22"/>
  <c r="I37" i="22"/>
  <c r="M35" i="22" s="1"/>
  <c r="L33" i="22"/>
  <c r="G37" i="22"/>
  <c r="M33" i="22" s="1"/>
  <c r="N34" i="22" l="1"/>
  <c r="N30" i="22"/>
  <c r="N31" i="22"/>
  <c r="I39" i="22"/>
  <c r="F39" i="22"/>
  <c r="N33" i="22"/>
  <c r="C39" i="22"/>
  <c r="L36" i="22"/>
  <c r="N29" i="22"/>
  <c r="H39" i="22"/>
  <c r="N32" i="22"/>
  <c r="E39" i="22"/>
  <c r="G39" i="22"/>
  <c r="N35" i="22"/>
  <c r="D39" i="22"/>
  <c r="M36" i="22"/>
  <c r="N36" i="22" l="1"/>
  <c r="N40" i="22" s="1"/>
</calcChain>
</file>

<file path=xl/sharedStrings.xml><?xml version="1.0" encoding="utf-8"?>
<sst xmlns="http://schemas.openxmlformats.org/spreadsheetml/2006/main" count="1486" uniqueCount="376">
  <si>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</si>
  <si>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</si>
  <si>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</si>
  <si>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</si>
  <si>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</si>
  <si>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</si>
  <si>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</si>
  <si>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</si>
  <si>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</si>
  <si>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</si>
  <si>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</si>
  <si>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</si>
  <si>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</si>
  <si>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</si>
  <si>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</si>
  <si>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</si>
  <si>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</si>
  <si>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</si>
  <si>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</si>
  <si>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</si>
  <si>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</si>
  <si>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</si>
  <si>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</si>
  <si>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</si>
  <si>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</si>
  <si>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</si>
  <si>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</si>
  <si>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</si>
  <si>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</si>
  <si>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</si>
  <si>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</si>
  <si>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</si>
  <si>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</si>
  <si>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</si>
  <si>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</si>
  <si>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</si>
  <si>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</si>
  <si>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</si>
  <si>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</si>
  <si>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</si>
  <si>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</si>
  <si>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ワークシートの保護　ＰＷ</t>
    <rPh sb="7" eb="9">
      <t>ホゴ</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</si>
  <si>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</si>
  <si>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</si>
  <si>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</si>
  <si>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</si>
  <si>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</si>
  <si>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</si>
  <si>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</si>
  <si>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</si>
  <si>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</si>
  <si>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</si>
  <si>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</si>
  <si>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</si>
  <si>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</si>
  <si>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</si>
  <si>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</si>
  <si>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</si>
  <si>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</si>
  <si>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</si>
  <si>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</si>
  <si>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</si>
  <si>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</si>
  <si>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</si>
  <si>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</si>
  <si>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</si>
  <si>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</si>
  <si>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</si>
  <si>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</si>
  <si>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</si>
  <si>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</si>
  <si>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</si>
  <si>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</si>
  <si>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</si>
  <si>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</si>
  <si>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</si>
  <si>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</si>
  <si>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</si>
  <si>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</si>
  <si>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</si>
  <si>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　　Ａ．コンサルティング企業　Ｂ．コンサルティング企業以外の法人　Ｃ．個人　Ｚ．提案企業</t>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</si>
  <si>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</si>
  <si>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</si>
  <si>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</si>
  <si>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消費税率</t>
    <rPh sb="0" eb="3">
      <t>ショウヒゼイ</t>
    </rPh>
    <rPh sb="3" eb="4">
      <t>リツ</t>
    </rPh>
    <phoneticPr fontId="2"/>
  </si>
  <si>
    <t>基礎調査</t>
  </si>
  <si>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</si>
  <si>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</si>
  <si>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</si>
  <si>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</si>
  <si>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</si>
  <si>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</si>
  <si>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</si>
  <si>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</si>
  <si>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</si>
  <si>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</si>
  <si>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○○○国（案件名）</t>
    <rPh sb="5" eb="7">
      <t>アンケン</t>
    </rPh>
    <rPh sb="7" eb="8">
      <t>メイ</t>
    </rPh>
    <phoneticPr fontId="2"/>
  </si>
  <si>
    <t>最終見積金額</t>
    <rPh sb="0" eb="2">
      <t>サイシュウ</t>
    </rPh>
    <rPh sb="2" eb="4">
      <t>ミツモリ</t>
    </rPh>
    <rPh sb="4" eb="6">
      <t>キンガク</t>
    </rPh>
    <phoneticPr fontId="2"/>
  </si>
  <si>
    <t>（提案法人名）</t>
    <rPh sb="3" eb="5">
      <t>ホウジン</t>
    </rPh>
    <phoneticPr fontId="2"/>
  </si>
  <si>
    <t>事業名</t>
    <rPh sb="0" eb="2">
      <t>ジギョウ</t>
    </rPh>
    <rPh sb="2" eb="3">
      <t>メイ</t>
    </rPh>
    <phoneticPr fontId="2"/>
  </si>
  <si>
    <t>事業名短縮</t>
    <rPh sb="0" eb="2">
      <t>ジギョウ</t>
    </rPh>
    <rPh sb="2" eb="3">
      <t>メイ</t>
    </rPh>
    <rPh sb="3" eb="5">
      <t>タンシュク</t>
    </rPh>
    <phoneticPr fontId="2"/>
  </si>
  <si>
    <t>円</t>
    <rPh sb="0" eb="1">
      <t>エン</t>
    </rPh>
    <phoneticPr fontId="2"/>
  </si>
  <si>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</si>
  <si>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</si>
  <si>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</si>
  <si>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</si>
  <si>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</si>
  <si>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t>普及・実証・ビジネス化事業（中小企業支援型）</t>
  </si>
  <si>
    <t>中小企業ビジネス化事業</t>
    <rPh sb="0" eb="2">
      <t>チュウショウ</t>
    </rPh>
    <rPh sb="2" eb="4">
      <t>キギョウ</t>
    </rPh>
    <rPh sb="8" eb="9">
      <t>カ</t>
    </rPh>
    <rPh sb="9" eb="11">
      <t>ジギョウ</t>
    </rPh>
    <phoneticPr fontId="2"/>
  </si>
  <si>
    <t>Ⅰ．　</t>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</si>
  <si>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</si>
  <si>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普及・実証・ビジネス化事業（ＳＤＧｓビジネス支援型）</t>
    <phoneticPr fontId="2"/>
  </si>
  <si>
    <t>ＳＤＧｓビジネス化事業</t>
    <rPh sb="8" eb="9">
      <t>カ</t>
    </rPh>
    <rPh sb="9" eb="11">
      <t>ジギョウ</t>
    </rPh>
    <phoneticPr fontId="2"/>
  </si>
  <si>
    <t>１．</t>
    <phoneticPr fontId="2"/>
  </si>
  <si>
    <t>直接人件費</t>
    <rPh sb="0" eb="2">
      <t>チョクセツ</t>
    </rPh>
    <rPh sb="2" eb="5">
      <t>ジンケンヒ</t>
    </rPh>
    <phoneticPr fontId="2"/>
  </si>
  <si>
    <t>協力準備調査（PPP等インフラ事業）</t>
    <rPh sb="0" eb="2">
      <t>キョウリョク</t>
    </rPh>
    <rPh sb="2" eb="4">
      <t>ジュンビ</t>
    </rPh>
    <rPh sb="4" eb="6">
      <t>チョウサ</t>
    </rPh>
    <rPh sb="10" eb="11">
      <t>トウ</t>
    </rPh>
    <rPh sb="15" eb="17">
      <t>ジギョウ</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</si>
  <si>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</si>
  <si>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</si>
  <si>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</si>
  <si>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</si>
  <si>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2"/>
  </si>
  <si>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</si>
  <si>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</si>
  <si>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</si>
  <si>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2"/>
  </si>
  <si>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</si>
  <si>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</si>
  <si>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</si>
  <si>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</si>
  <si>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</si>
  <si>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</si>
  <si>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</si>
  <si>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</si>
  <si>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Ⅳ．</t>
    <phoneticPr fontId="2"/>
  </si>
  <si>
    <t>小計</t>
    <rPh sb="0" eb="2">
      <t>ショウケイ</t>
    </rPh>
    <phoneticPr fontId="2"/>
  </si>
  <si>
    <t>Ⅴ．</t>
    <phoneticPr fontId="2"/>
  </si>
  <si>
    <t>消費税及び地方消費税の合計金額（小計の10％）</t>
    <phoneticPr fontId="2"/>
  </si>
  <si>
    <t>Ⅵ．</t>
    <phoneticPr fontId="2"/>
  </si>
  <si>
    <t>合計</t>
    <phoneticPr fontId="2"/>
  </si>
  <si>
    <t>管理費（航空運賃相当額に対応する）</t>
    <rPh sb="0" eb="2">
      <t>カンリ</t>
    </rPh>
    <rPh sb="2" eb="3">
      <t>ヒ</t>
    </rPh>
    <rPh sb="4" eb="6">
      <t>コウクウ</t>
    </rPh>
    <rPh sb="6" eb="8">
      <t>ウンチン</t>
    </rPh>
    <rPh sb="8" eb="10">
      <t>ソウトウ</t>
    </rPh>
    <rPh sb="10" eb="11">
      <t>ガク</t>
    </rPh>
    <rPh sb="12" eb="14">
      <t>タイオウ</t>
    </rPh>
    <phoneticPr fontId="2"/>
  </si>
  <si>
    <t>管理費（航空運賃相当額以外に対応する）</t>
    <rPh sb="0" eb="2">
      <t>カンリ</t>
    </rPh>
    <rPh sb="2" eb="3">
      <t>ヒ</t>
    </rPh>
    <rPh sb="4" eb="6">
      <t>コウクウ</t>
    </rPh>
    <rPh sb="6" eb="8">
      <t>ウンチン</t>
    </rPh>
    <rPh sb="8" eb="10">
      <t>ソウトウ</t>
    </rPh>
    <rPh sb="10" eb="11">
      <t>ガク</t>
    </rPh>
    <rPh sb="11" eb="13">
      <t>イガイ</t>
    </rPh>
    <rPh sb="14" eb="16">
      <t>タイオウ</t>
    </rPh>
    <phoneticPr fontId="2"/>
  </si>
  <si>
    <t>　　　年　　月　　日</t>
    <rPh sb="3" eb="4">
      <t>ネン</t>
    </rPh>
    <rPh sb="6" eb="7">
      <t>ガツ</t>
    </rPh>
    <rPh sb="9" eb="10">
      <t>ニチ</t>
    </rPh>
    <phoneticPr fontId="5"/>
  </si>
  <si>
    <t>独立行政法人国際協力機構</t>
  </si>
  <si>
    <t>契約担当役理事　殿</t>
    <rPh sb="8" eb="9">
      <t>ドノ</t>
    </rPh>
    <phoneticPr fontId="5"/>
  </si>
  <si>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</si>
  <si>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</si>
  <si>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</si>
  <si>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</si>
  <si>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</si>
  <si>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</si>
  <si>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円</t>
    <rPh sb="0" eb="1">
      <t>エン</t>
    </rPh>
    <phoneticPr fontId="5"/>
  </si>
  <si>
    <t>（消費税及び地方消費税　　　　　　</t>
    <rPh sb="1" eb="4">
      <t>ショウヒゼイ</t>
    </rPh>
    <rPh sb="4" eb="5">
      <t>オヨ</t>
    </rPh>
    <rPh sb="6" eb="8">
      <t>チホウ</t>
    </rPh>
    <rPh sb="8" eb="11">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</si>
  <si>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</si>
  <si>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</si>
  <si>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</si>
  <si>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Ⅰ．　</t>
    <phoneticPr fontId="3"/>
  </si>
  <si>
    <t>Ⅱ．</t>
    <phoneticPr fontId="3"/>
  </si>
  <si>
    <t>旅費（①+②）</t>
    <rPh sb="0" eb="2">
      <t>リョヒ</t>
    </rPh>
    <phoneticPr fontId="3"/>
  </si>
  <si>
    <t>Ⅳ．</t>
    <phoneticPr fontId="3"/>
  </si>
  <si>
    <t>小計</t>
    <rPh sb="0" eb="2">
      <t>ショウケイ</t>
    </rPh>
    <phoneticPr fontId="3"/>
  </si>
  <si>
    <t>Ⅴ．</t>
    <phoneticPr fontId="3"/>
  </si>
  <si>
    <t>消費税及び地方消費税の合計金額（小計の10％）</t>
    <phoneticPr fontId="3"/>
  </si>
  <si>
    <t>Ⅵ．</t>
    <phoneticPr fontId="3"/>
  </si>
  <si>
    <t>地域金融機関を除く費用</t>
    <rPh sb="0" eb="2">
      <t>チイキ</t>
    </rPh>
    <rPh sb="2" eb="4">
      <t>キンユウ</t>
    </rPh>
    <rPh sb="4" eb="6">
      <t>キカン</t>
    </rPh>
    <rPh sb="7" eb="8">
      <t>ノゾ</t>
    </rPh>
    <rPh sb="9" eb="11">
      <t>ヒヨウ</t>
    </rPh>
    <phoneticPr fontId="2"/>
  </si>
  <si>
    <t>見積金額内訳明細</t>
    <rPh sb="0" eb="2">
      <t>ミツモリ</t>
    </rPh>
    <phoneticPr fontId="2"/>
  </si>
  <si>
    <t>契約金額内訳明細</t>
    <rPh sb="0" eb="2">
      <t>ケイヤク</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</si>
  <si>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</si>
  <si>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最終見積金額内訳明細</t>
    <rPh sb="0" eb="2">
      <t>サイシュウ</t>
    </rPh>
    <rPh sb="2" eb="4">
      <t>ミツモリ</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</si>
  <si>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</si>
  <si>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</si>
  <si>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</si>
  <si>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</si>
  <si>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</si>
  <si>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</si>
  <si>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</si>
  <si>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</si>
  <si>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</si>
  <si>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</si>
  <si>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</si>
  <si>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</si>
  <si>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</si>
  <si>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</si>
  <si>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</si>
  <si>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</si>
  <si>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</si>
  <si>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</si>
  <si>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</si>
  <si>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</si>
  <si>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</si>
  <si>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</si>
  <si>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</si>
  <si>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</si>
  <si>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</si>
  <si>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</si>
  <si>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</si>
  <si>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</si>
  <si>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</si>
  <si>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</si>
  <si>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</si>
  <si>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</si>
  <si>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</si>
  <si>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</si>
  <si>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</si>
  <si>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小計(1)＋小計(2)</t>
    <phoneticPr fontId="2"/>
  </si>
  <si>
    <t>(千円未満切捨)</t>
    <rPh sb="1" eb="3">
      <t>センエン</t>
    </rPh>
    <rPh sb="3" eb="5">
      <t>ミマン</t>
    </rPh>
    <rPh sb="5" eb="6">
      <t>キ</t>
    </rPh>
    <rPh sb="6" eb="7">
      <t>ス</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</si>
  <si>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</si>
  <si>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</si>
  <si>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</si>
  <si>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</si>
  <si>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</si>
  <si>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</si>
  <si>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</si>
  <si>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</si>
  <si>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</si>
  <si>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</si>
  <si>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</si>
  <si>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日当</t>
    <rPh sb="0" eb="2">
      <t>ニットウ</t>
    </rPh>
    <phoneticPr fontId="3"/>
  </si>
  <si>
    <t>宿泊料</t>
    <rPh sb="0" eb="3">
      <t>シュクハクリョウ</t>
    </rPh>
    <phoneticPr fontId="3"/>
  </si>
  <si>
    <t>直接経費</t>
    <rPh sb="0" eb="2">
      <t>チョクセツ</t>
    </rPh>
    <rPh sb="2" eb="4">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</si>
  <si>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</si>
  <si>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</si>
  <si>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</si>
  <si>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</si>
  <si>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</si>
  <si>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</si>
  <si>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</si>
  <si>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</si>
  <si>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</si>
  <si>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</si>
  <si>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</si>
  <si>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</si>
  <si>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</si>
  <si>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</si>
  <si>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</si>
  <si>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</si>
  <si>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部分払
対象回</t>
    <rPh sb="0" eb="2">
      <t>ブブン</t>
    </rPh>
    <rPh sb="2" eb="3">
      <t>バラ</t>
    </rPh>
    <rPh sb="4" eb="6">
      <t>タイショウ</t>
    </rPh>
    <rPh sb="6" eb="7">
      <t>カイ</t>
    </rPh>
    <phoneticPr fontId="5"/>
  </si>
  <si>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</si>
  <si>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</si>
  <si>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</si>
  <si>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</si>
  <si>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</si>
  <si>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</si>
  <si>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</si>
  <si>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</si>
  <si>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</si>
  <si>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</si>
  <si>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</si>
  <si>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</si>
  <si>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</si>
  <si>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</si>
  <si>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</si>
  <si>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（千円未満切捨）</t>
    <rPh sb="1" eb="2">
      <t>セン</t>
    </rPh>
    <phoneticPr fontId="2"/>
  </si>
  <si>
    <t>経路番号</t>
    <rPh sb="0" eb="2">
      <t>ケイロ</t>
    </rPh>
    <rPh sb="2" eb="4">
      <t>バンゴウ</t>
    </rPh>
    <phoneticPr fontId="3"/>
  </si>
  <si>
    <t>航空賃
（諸費用込）</t>
    <rPh sb="0" eb="2">
      <t>コウクウ</t>
    </rPh>
    <rPh sb="2" eb="3">
      <t>チン</t>
    </rPh>
    <rPh sb="5" eb="6">
      <t>ショ</t>
    </rPh>
    <rPh sb="6" eb="8">
      <t>ヒヨウ</t>
    </rPh>
    <rPh sb="8" eb="9">
      <t>コミ</t>
    </rPh>
    <phoneticPr fontId="3"/>
  </si>
  <si>
    <r>
      <t xml:space="preserve">搭乗
</t>
    </r>
    <r>
      <rPr>
        <sz val="8"/>
        <rFont val="ＭＳ ゴシック"/>
        <family val="3"/>
        <charset val="128"/>
      </rPr>
      <t>クラス</t>
    </r>
    <rPh sb="0" eb="2">
      <t>トウジョウ</t>
    </rPh>
    <phoneticPr fontId="3"/>
  </si>
  <si>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</si>
  <si>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</si>
  <si>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</si>
  <si>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</si>
  <si>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</si>
  <si>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</si>
  <si>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</si>
  <si>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見積根拠資料番号</t>
    <rPh sb="0" eb="2">
      <t>ミツ</t>
    </rPh>
    <rPh sb="2" eb="4">
      <t>コンキョ</t>
    </rPh>
    <rPh sb="4" eb="6">
      <t>シリョウ</t>
    </rPh>
    <rPh sb="6" eb="8">
      <t>バンゴウ</t>
    </rPh>
    <phoneticPr fontId="2"/>
  </si>
  <si>
    <t>*航空経路</t>
    <rPh sb="1" eb="3">
      <t>コウクウ</t>
    </rPh>
    <rPh sb="3" eb="5">
      <t>ケイロ</t>
    </rPh>
    <phoneticPr fontId="3"/>
  </si>
  <si>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</si>
  <si>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</si>
  <si>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日当</t>
    <rPh sb="0" eb="2">
      <t>ニットウ</t>
    </rPh>
    <phoneticPr fontId="2"/>
  </si>
  <si>
    <t>宿泊料</t>
    <rPh sb="0" eb="3">
      <t>シュクハクリョウ</t>
    </rPh>
    <phoneticPr fontId="2"/>
  </si>
  <si>
    <t>直接直接経費経費</t>
    <rPh sb="0" eb="2">
      <t>チョクセツ</t>
    </rPh>
    <rPh sb="6" eb="8">
      <t>ケイヒ</t>
    </rPh>
    <phoneticPr fontId="2"/>
  </si>
  <si>
    <t>地域金融機関を除く旅費</t>
    <rPh sb="0" eb="2">
      <t>チイキ</t>
    </rPh>
    <rPh sb="2" eb="4">
      <t>キンユウ</t>
    </rPh>
    <rPh sb="4" eb="6">
      <t>キカン</t>
    </rPh>
    <rPh sb="7" eb="8">
      <t>ノゾ</t>
    </rPh>
    <rPh sb="9" eb="11">
      <t>リョヒ</t>
    </rPh>
    <phoneticPr fontId="2"/>
  </si>
  <si>
    <t>旅費</t>
    <rPh sb="0" eb="2">
      <t>リョヒ</t>
    </rPh>
    <phoneticPr fontId="2"/>
  </si>
  <si>
    <t>航空賃</t>
    <rPh sb="0" eb="2">
      <t>コウクウ</t>
    </rPh>
    <rPh sb="2" eb="3">
      <t>チン</t>
    </rPh>
    <phoneticPr fontId="2"/>
  </si>
  <si>
    <t>日当・宿泊料、内国旅費</t>
    <rPh sb="0" eb="2">
      <t>ニットウ</t>
    </rPh>
    <rPh sb="3" eb="6">
      <t>シュクハクリョウ</t>
    </rPh>
    <rPh sb="7" eb="9">
      <t>ナイコク</t>
    </rPh>
    <rPh sb="9" eb="11">
      <t>リョヒ</t>
    </rPh>
    <phoneticPr fontId="2"/>
  </si>
  <si>
    <t>所属
分類</t>
    <phoneticPr fontId="2"/>
  </si>
  <si>
    <t>経路
番号</t>
    <rPh sb="0" eb="2">
      <t>ケイロ</t>
    </rPh>
    <rPh sb="3" eb="5">
      <t>バンゴウ</t>
    </rPh>
    <phoneticPr fontId="2"/>
  </si>
  <si>
    <t>日</t>
    <rPh sb="0" eb="1">
      <t>ニチ</t>
    </rPh>
    <phoneticPr fontId="2"/>
  </si>
  <si>
    <t>泊</t>
    <rPh sb="0" eb="1">
      <t>ハク</t>
    </rPh>
    <phoneticPr fontId="2"/>
  </si>
  <si>
    <t>日</t>
  </si>
  <si>
    <t>現地国内移動</t>
    <rPh sb="0" eb="2">
      <t>ゲンチ</t>
    </rPh>
    <rPh sb="2" eb="3">
      <t>コク</t>
    </rPh>
    <rPh sb="3" eb="4">
      <t>ナイ</t>
    </rPh>
    <rPh sb="4" eb="6">
      <t>イドウ</t>
    </rPh>
    <phoneticPr fontId="2"/>
  </si>
  <si>
    <t>渡航回数</t>
    <rPh sb="0" eb="2">
      <t>トコウ</t>
    </rPh>
    <rPh sb="2" eb="4">
      <t>カイスウ</t>
    </rPh>
    <phoneticPr fontId="2"/>
  </si>
  <si>
    <t>合計</t>
    <rPh sb="0" eb="2">
      <t>ゴウケイ</t>
    </rPh>
    <phoneticPr fontId="2"/>
  </si>
  <si>
    <t>日数</t>
    <rPh sb="0" eb="2">
      <t>ニッスウ</t>
    </rPh>
    <phoneticPr fontId="2"/>
  </si>
  <si>
    <t>日費</t>
    <rPh sb="0" eb="1">
      <t>ヒ</t>
    </rPh>
    <rPh sb="1" eb="2">
      <t>ヒ</t>
    </rPh>
    <phoneticPr fontId="2"/>
  </si>
  <si>
    <t>泊数</t>
    <rPh sb="0" eb="1">
      <t>トマリ</t>
    </rPh>
    <rPh sb="1" eb="2">
      <t>ス</t>
    </rPh>
    <phoneticPr fontId="2"/>
  </si>
  <si>
    <t>泊費</t>
    <rPh sb="0" eb="1">
      <t>ハク</t>
    </rPh>
    <rPh sb="1" eb="2">
      <t>ヒ</t>
    </rPh>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</si>
  <si>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</si>
  <si>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</si>
  <si>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</si>
  <si>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</si>
  <si>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</si>
  <si>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</si>
  <si>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</si>
  <si>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</si>
  <si>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</si>
  <si>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</si>
  <si>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</si>
  <si>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</si>
  <si>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</si>
  <si>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</si>
  <si>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</si>
  <si>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</si>
  <si>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</si>
  <si>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</si>
  <si>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</si>
  <si>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</si>
  <si>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</si>
  <si>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</si>
  <si>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</si>
  <si>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</si>
  <si>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</si>
  <si>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</si>
  <si>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第2回本邦受入活動</t>
    <phoneticPr fontId="2"/>
  </si>
  <si>
    <t>第3回本邦受入活動</t>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</si>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</sst>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2">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00FF"/>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67955565050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4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627">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0" fontId="4" fillId="3" borderId="0" xfId="0" applyFont="1" applyFill="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49" fontId="4" fillId="0" borderId="0" xfId="3" quotePrefix="1" applyNumberFormat="1" applyFont="1" applyAlignment="1">
      <alignment horizontal="right" vertical="center"/>
    </xf>
    <xf numFmtId="0" fontId="15" fillId="4" borderId="0" xfId="3" applyFont="1" applyFill="1" applyAlignment="1">
      <alignmen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6"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0" fontId="4" fillId="0" borderId="42" xfId="3" applyFont="1" applyBorder="1" applyAlignment="1">
      <alignment horizontal="center" vertical="center"/>
    </xf>
    <xf numFmtId="0" fontId="4" fillId="0" borderId="4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4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2"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0" xfId="1" applyFont="1" applyFill="1" applyBorder="1" applyAlignment="1">
      <alignment horizontal="right" vertical="center"/>
    </xf>
    <xf numFmtId="0" fontId="4" fillId="0" borderId="46" xfId="3" applyFont="1" applyBorder="1" applyAlignment="1">
      <alignment horizontal="right" vertical="center"/>
    </xf>
    <xf numFmtId="38" fontId="4" fillId="2" borderId="27"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176" fontId="4" fillId="0" borderId="0" xfId="0" applyNumberFormat="1" applyFont="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55" xfId="0" applyFont="1" applyBorder="1">
      <alignment vertical="center"/>
    </xf>
    <xf numFmtId="0" fontId="17" fillId="0" borderId="50" xfId="0" applyFont="1" applyBorder="1" applyAlignment="1">
      <alignment horizontal="center" vertical="center"/>
    </xf>
    <xf numFmtId="0" fontId="17" fillId="0" borderId="4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36"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0" fillId="0" borderId="19" xfId="0" applyBorder="1" applyAlignment="1">
      <alignment vertical="center" wrapText="1"/>
    </xf>
    <xf numFmtId="38" fontId="4" fillId="2" borderId="4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39" fillId="0" borderId="0" xfId="3" applyFont="1"/>
    <xf numFmtId="0" fontId="39" fillId="0" borderId="0" xfId="3" applyFont="1" applyAlignment="1">
      <alignment horizontal="right"/>
    </xf>
    <xf numFmtId="0" fontId="39" fillId="0" borderId="0" xfId="3" applyFont="1" applyAlignment="1">
      <alignment horizontal="left"/>
    </xf>
    <xf numFmtId="0" fontId="40"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38" fontId="0" fillId="2" borderId="36"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34"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5"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5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1"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3" xfId="3" applyNumberFormat="1" applyFont="1" applyBorder="1"/>
    <xf numFmtId="176" fontId="4" fillId="0" borderId="0" xfId="3" applyNumberFormat="1" applyFont="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1" fillId="0" borderId="0" xfId="0" applyNumberFormat="1" applyFont="1" applyAlignment="1">
      <alignment horizontal="left" vertical="top" wrapText="1"/>
    </xf>
    <xf numFmtId="0" fontId="0" fillId="0" borderId="5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5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35" xfId="0" applyNumberFormat="1" applyFont="1" applyFill="1" applyBorder="1">
      <alignment vertical="center"/>
    </xf>
    <xf numFmtId="176" fontId="4" fillId="13" borderId="19" xfId="0" applyNumberFormat="1" applyFont="1" applyFill="1" applyBorder="1">
      <alignment vertical="center"/>
    </xf>
    <xf numFmtId="176" fontId="4" fillId="5" borderId="29"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5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52" xfId="0" applyFont="1" applyBorder="1" applyAlignment="1">
      <alignment horizontal="center" vertical="center"/>
    </xf>
    <xf numFmtId="176" fontId="4" fillId="13" borderId="53" xfId="0" applyNumberFormat="1" applyFont="1" applyFill="1" applyBorder="1">
      <alignment vertical="center"/>
    </xf>
    <xf numFmtId="176" fontId="4" fillId="13" borderId="54" xfId="0" applyNumberFormat="1" applyFont="1" applyFill="1" applyBorder="1">
      <alignment vertical="center"/>
    </xf>
    <xf numFmtId="185" fontId="4" fillId="13" borderId="14" xfId="0" applyNumberFormat="1" applyFont="1" applyFill="1" applyBorder="1">
      <alignment vertical="center"/>
    </xf>
    <xf numFmtId="176" fontId="4" fillId="13" borderId="5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35" xfId="0" applyFont="1" applyBorder="1" applyAlignment="1">
      <alignment vertical="center" wrapText="1"/>
    </xf>
    <xf numFmtId="0" fontId="4" fillId="0" borderId="19" xfId="0" applyFont="1" applyBorder="1" applyAlignment="1">
      <alignment vertical="center" wrapText="1"/>
    </xf>
    <xf numFmtId="3" fontId="4" fillId="13" borderId="35"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64" xfId="0" applyFont="1" applyBorder="1">
      <alignment vertical="center"/>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2" fillId="0" borderId="0" xfId="3" applyFont="1" applyAlignment="1">
      <alignment horizontal="right" vertical="center"/>
    </xf>
    <xf numFmtId="180" fontId="4" fillId="2" borderId="35" xfId="3" applyNumberFormat="1" applyFont="1" applyFill="1" applyBorder="1" applyAlignment="1">
      <alignment horizontal="right" vertical="center"/>
    </xf>
    <xf numFmtId="0" fontId="4" fillId="0" borderId="59" xfId="3" applyFont="1" applyBorder="1" applyAlignment="1">
      <alignment horizontal="right" vertical="center"/>
    </xf>
    <xf numFmtId="0" fontId="42" fillId="0" borderId="1" xfId="3" applyFont="1" applyBorder="1" applyAlignment="1">
      <alignment horizontal="center" vertical="center" wrapText="1"/>
    </xf>
    <xf numFmtId="176" fontId="42" fillId="0" borderId="1" xfId="0" applyNumberFormat="1" applyFont="1" applyBorder="1" applyAlignment="1">
      <alignment horizontal="center" vertical="center" wrapText="1"/>
    </xf>
    <xf numFmtId="0" fontId="4" fillId="0" borderId="23" xfId="3" applyFont="1" applyBorder="1" applyAlignment="1">
      <alignment vertical="center"/>
    </xf>
    <xf numFmtId="0" fontId="39"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6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2" fillId="0" borderId="1" xfId="1" applyFont="1" applyBorder="1" applyAlignment="1" applyProtection="1">
      <alignment horizontal="right" vertical="center"/>
    </xf>
    <xf numFmtId="0" fontId="9" fillId="12" borderId="37"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2" fillId="12" borderId="14" xfId="1" applyFont="1" applyFill="1" applyBorder="1" applyAlignment="1" applyProtection="1">
      <alignment horizontal="right" vertical="center"/>
    </xf>
    <xf numFmtId="38" fontId="6" fillId="2" borderId="52" xfId="1" applyFont="1" applyFill="1" applyBorder="1" applyProtection="1">
      <alignment vertical="center"/>
    </xf>
    <xf numFmtId="38" fontId="42" fillId="0" borderId="53" xfId="1" applyFont="1" applyBorder="1" applyAlignment="1" applyProtection="1">
      <alignment horizontal="right" vertical="center"/>
    </xf>
    <xf numFmtId="0" fontId="9" fillId="0" borderId="37" xfId="0" applyFont="1" applyBorder="1">
      <alignment vertical="center"/>
    </xf>
    <xf numFmtId="38" fontId="6" fillId="2" borderId="53" xfId="1" applyFont="1" applyFill="1" applyBorder="1" applyProtection="1">
      <alignment vertical="center"/>
    </xf>
    <xf numFmtId="176" fontId="0" fillId="0" borderId="40"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54" xfId="0" applyNumberFormat="1" applyFont="1" applyFill="1" applyBorder="1">
      <alignment vertical="center"/>
    </xf>
    <xf numFmtId="176" fontId="0" fillId="0" borderId="0" xfId="0" applyNumberFormat="1">
      <alignment vertical="center"/>
    </xf>
    <xf numFmtId="0" fontId="43" fillId="0" borderId="0" xfId="0" applyFont="1" applyAlignment="1">
      <alignment horizontal="center" vertical="center"/>
    </xf>
    <xf numFmtId="176" fontId="0" fillId="13" borderId="3" xfId="0" applyNumberFormat="1" applyFill="1" applyBorder="1">
      <alignment vertical="center"/>
    </xf>
    <xf numFmtId="176" fontId="4" fillId="5" borderId="35" xfId="0" applyNumberFormat="1" applyFont="1" applyFill="1" applyBorder="1" applyProtection="1">
      <alignment vertical="center"/>
      <protection locked="0"/>
    </xf>
    <xf numFmtId="176" fontId="4" fillId="5" borderId="5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28"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0" xfId="0" applyBorder="1" applyAlignment="1">
      <alignment horizontal="center" vertical="center"/>
    </xf>
    <xf numFmtId="38" fontId="6" fillId="2" borderId="6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7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38" xfId="2" applyFont="1" applyBorder="1" applyAlignment="1" applyProtection="1">
      <alignment horizontal="center" vertical="center"/>
    </xf>
    <xf numFmtId="177" fontId="4" fillId="2" borderId="41" xfId="2" applyNumberFormat="1" applyFont="1" applyFill="1" applyBorder="1" applyAlignment="1" applyProtection="1">
      <alignment vertical="center"/>
    </xf>
    <xf numFmtId="38" fontId="4" fillId="2" borderId="6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11" fillId="0" borderId="56" xfId="3" applyFont="1" applyBorder="1" applyAlignment="1">
      <alignment horizontal="center" wrapText="1"/>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5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37"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5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2"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48" xfId="3" applyFont="1" applyBorder="1" applyAlignment="1">
      <alignment horizontal="center" vertical="center"/>
    </xf>
    <xf numFmtId="0" fontId="9" fillId="0" borderId="47" xfId="3" applyFont="1" applyBorder="1" applyAlignment="1">
      <alignment horizontal="right" vertical="center"/>
    </xf>
    <xf numFmtId="0" fontId="2" fillId="0" borderId="1" xfId="0" applyFont="1" applyBorder="1" applyAlignment="1">
      <alignment horizontal="center" vertical="center" wrapText="1"/>
    </xf>
    <xf numFmtId="0" fontId="9" fillId="0" borderId="53" xfId="0" applyFont="1" applyBorder="1" applyAlignment="1">
      <alignment horizontal="center" vertical="center" wrapText="1"/>
    </xf>
    <xf numFmtId="0" fontId="39" fillId="0" borderId="1" xfId="0" applyFont="1" applyBorder="1" applyAlignment="1">
      <alignment horizontal="center" vertical="center" wrapText="1"/>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0" fontId="13" fillId="0" borderId="33" xfId="0" applyFont="1" applyBorder="1" applyProtection="1">
      <alignment vertical="center"/>
      <protection locked="0"/>
    </xf>
    <xf numFmtId="177" fontId="13" fillId="0" borderId="11" xfId="0" applyNumberFormat="1" applyFont="1" applyBorder="1" applyProtection="1">
      <alignment vertical="center"/>
      <protection locked="0"/>
    </xf>
    <xf numFmtId="0" fontId="48" fillId="0" borderId="16" xfId="0" applyFont="1" applyBorder="1" applyProtection="1">
      <alignment vertical="center"/>
      <protection locked="0"/>
    </xf>
    <xf numFmtId="0" fontId="13" fillId="0" borderId="11" xfId="0"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0" fontId="13" fillId="0" borderId="4" xfId="0"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protection locked="0"/>
    </xf>
    <xf numFmtId="0" fontId="19" fillId="0" borderId="60"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4" xfId="0" applyFont="1" applyBorder="1" applyAlignment="1">
      <alignment vertical="center" wrapText="1"/>
    </xf>
    <xf numFmtId="38" fontId="4" fillId="0" borderId="1" xfId="0" applyNumberFormat="1" applyFont="1" applyBorder="1">
      <alignment vertical="center"/>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37" xfId="3" applyNumberFormat="1" applyFont="1" applyFill="1" applyBorder="1" applyAlignment="1">
      <alignment horizontal="center" vertical="center"/>
    </xf>
    <xf numFmtId="38" fontId="4" fillId="2" borderId="70" xfId="2" applyFont="1" applyFill="1" applyBorder="1" applyAlignment="1" applyProtection="1">
      <alignment horizontal="right" vertical="center"/>
    </xf>
    <xf numFmtId="176" fontId="42" fillId="0" borderId="71" xfId="3" applyNumberFormat="1" applyFont="1" applyBorder="1" applyAlignment="1">
      <alignment horizontal="center" vertical="center" textRotation="255"/>
    </xf>
    <xf numFmtId="177" fontId="39" fillId="2" borderId="72" xfId="2" applyNumberFormat="1" applyFont="1" applyFill="1" applyBorder="1" applyAlignment="1" applyProtection="1">
      <alignment vertical="center"/>
    </xf>
    <xf numFmtId="176" fontId="4" fillId="0" borderId="73" xfId="3" applyNumberFormat="1" applyFont="1" applyBorder="1" applyAlignment="1">
      <alignment horizontal="right" vertical="center"/>
    </xf>
    <xf numFmtId="176" fontId="4" fillId="2" borderId="71" xfId="3" applyNumberFormat="1" applyFont="1" applyFill="1" applyBorder="1" applyAlignment="1">
      <alignment horizontal="right" vertical="center"/>
    </xf>
    <xf numFmtId="176" fontId="4" fillId="0" borderId="66" xfId="3" applyNumberFormat="1" applyFont="1" applyBorder="1" applyAlignment="1">
      <alignment horizontal="right" vertical="center"/>
    </xf>
    <xf numFmtId="176" fontId="42" fillId="0" borderId="25" xfId="3" applyNumberFormat="1" applyFont="1" applyBorder="1" applyAlignment="1">
      <alignment horizontal="center" vertical="center" textRotation="255"/>
    </xf>
    <xf numFmtId="3" fontId="4" fillId="13" borderId="4" xfId="0" applyNumberFormat="1" applyFont="1" applyFill="1" applyBorder="1">
      <alignment vertical="center"/>
    </xf>
    <xf numFmtId="3" fontId="4" fillId="13" borderId="5" xfId="0" applyNumberFormat="1" applyFont="1" applyFill="1" applyBorder="1">
      <alignment vertical="center"/>
    </xf>
    <xf numFmtId="0" fontId="48"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74" xfId="0" applyNumberFormat="1" applyBorder="1">
      <alignment vertical="center"/>
    </xf>
    <xf numFmtId="189" fontId="0" fillId="0" borderId="39" xfId="0" applyNumberFormat="1" applyBorder="1" applyAlignment="1">
      <alignment horizontal="left" vertical="center"/>
    </xf>
    <xf numFmtId="3" fontId="0" fillId="0" borderId="75" xfId="0" applyNumberFormat="1" applyBorder="1">
      <alignment vertical="center"/>
    </xf>
    <xf numFmtId="3" fontId="0" fillId="13" borderId="39" xfId="0" applyNumberFormat="1" applyFill="1" applyBorder="1">
      <alignment vertical="center"/>
    </xf>
    <xf numFmtId="189" fontId="0" fillId="0" borderId="40" xfId="0" applyNumberFormat="1" applyBorder="1" applyAlignment="1">
      <alignment horizontal="left" vertical="center"/>
    </xf>
    <xf numFmtId="3" fontId="0" fillId="0" borderId="76" xfId="0" applyNumberFormat="1" applyBorder="1">
      <alignment vertical="center"/>
    </xf>
    <xf numFmtId="3" fontId="0" fillId="13" borderId="40" xfId="0" applyNumberFormat="1" applyFill="1" applyBorder="1">
      <alignment vertical="center"/>
    </xf>
    <xf numFmtId="3" fontId="0" fillId="0" borderId="78" xfId="0" applyNumberFormat="1" applyBorder="1">
      <alignment vertical="center"/>
    </xf>
    <xf numFmtId="3" fontId="0" fillId="13" borderId="77" xfId="0" applyNumberFormat="1" applyFill="1" applyBorder="1">
      <alignment vertical="center"/>
    </xf>
    <xf numFmtId="0" fontId="17" fillId="0" borderId="0" xfId="0" applyFont="1" applyAlignment="1">
      <alignment horizontal="left" vertical="center"/>
    </xf>
    <xf numFmtId="0" fontId="45" fillId="0" borderId="0" xfId="0" applyFont="1" applyAlignment="1">
      <alignment horizontal="center" vertical="center"/>
    </xf>
    <xf numFmtId="0" fontId="0" fillId="0" borderId="10" xfId="0" applyBorder="1" applyAlignment="1">
      <alignment horizontal="left" vertical="center"/>
    </xf>
    <xf numFmtId="176" fontId="0" fillId="0" borderId="7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39" xfId="0" applyBorder="1" applyAlignment="1">
      <alignment horizontal="left" vertical="center"/>
    </xf>
    <xf numFmtId="182" fontId="0" fillId="5" borderId="39" xfId="0" applyNumberFormat="1" applyFill="1" applyBorder="1" applyAlignment="1" applyProtection="1">
      <alignment horizontal="center" vertical="center"/>
      <protection locked="0"/>
    </xf>
    <xf numFmtId="0" fontId="0" fillId="0" borderId="40" xfId="0" applyBorder="1" applyAlignment="1">
      <alignment horizontal="left" vertical="center"/>
    </xf>
    <xf numFmtId="0" fontId="0" fillId="0" borderId="77" xfId="0" applyBorder="1" applyAlignment="1">
      <alignment horizontal="right" vertical="center"/>
    </xf>
    <xf numFmtId="0" fontId="0" fillId="0" borderId="39"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66" xfId="0" applyFill="1" applyBorder="1" applyProtection="1">
      <alignment vertical="center"/>
      <protection locked="0"/>
    </xf>
    <xf numFmtId="0" fontId="0" fillId="5" borderId="40" xfId="0" applyFill="1" applyBorder="1" applyProtection="1">
      <alignment vertical="center"/>
      <protection locked="0"/>
    </xf>
    <xf numFmtId="0" fontId="0" fillId="5" borderId="67" xfId="0" applyFill="1" applyBorder="1" applyProtection="1">
      <alignment vertical="center"/>
      <protection locked="0"/>
    </xf>
    <xf numFmtId="0" fontId="0" fillId="5" borderId="68" xfId="0" applyFill="1" applyBorder="1" applyProtection="1">
      <alignment vertical="center"/>
      <protection locked="0"/>
    </xf>
    <xf numFmtId="0" fontId="0" fillId="5" borderId="0" xfId="0" applyFill="1" applyProtection="1">
      <alignment vertical="center"/>
      <protection locked="0"/>
    </xf>
    <xf numFmtId="0" fontId="0" fillId="5" borderId="69" xfId="0" applyFill="1" applyBorder="1" applyProtection="1">
      <alignment vertical="center"/>
      <protection locked="0"/>
    </xf>
    <xf numFmtId="0" fontId="0" fillId="5" borderId="48" xfId="0" applyFill="1" applyBorder="1" applyProtection="1">
      <alignment vertical="center"/>
      <protection locked="0"/>
    </xf>
    <xf numFmtId="0" fontId="0" fillId="5" borderId="10" xfId="0" applyFill="1" applyBorder="1" applyProtection="1">
      <alignment vertical="center"/>
      <protection locked="0"/>
    </xf>
    <xf numFmtId="0" fontId="0" fillId="5" borderId="27"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2"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4" fillId="14" borderId="8" xfId="3" applyNumberFormat="1" applyFont="1" applyFill="1" applyBorder="1"/>
    <xf numFmtId="176" fontId="4" fillId="15" borderId="8" xfId="3" applyNumberFormat="1" applyFont="1" applyFill="1" applyBorder="1"/>
    <xf numFmtId="176" fontId="4" fillId="15" borderId="2" xfId="3" applyNumberFormat="1" applyFont="1" applyFill="1" applyBorder="1"/>
    <xf numFmtId="176" fontId="6" fillId="15" borderId="7" xfId="3" applyNumberFormat="1" applyFont="1" applyFill="1" applyBorder="1"/>
    <xf numFmtId="0" fontId="17" fillId="0" borderId="0" xfId="0" applyFont="1" applyProtection="1">
      <alignment vertical="center"/>
      <protection locked="0"/>
    </xf>
    <xf numFmtId="0" fontId="15" fillId="4" borderId="0" xfId="3" applyFont="1" applyFill="1" applyAlignment="1">
      <alignment horizontal="center" vertical="center"/>
    </xf>
    <xf numFmtId="0" fontId="4" fillId="0" borderId="1" xfId="0" applyFont="1" applyBorder="1" applyProtection="1">
      <alignment vertical="center"/>
      <protection locked="0"/>
    </xf>
    <xf numFmtId="38" fontId="4" fillId="0" borderId="1" xfId="1" applyFont="1" applyBorder="1" applyAlignment="1" applyProtection="1">
      <alignment vertical="center" wrapText="1"/>
    </xf>
    <xf numFmtId="0" fontId="48" fillId="0" borderId="1" xfId="0" applyFont="1" applyBorder="1" applyProtection="1">
      <alignment vertical="center"/>
      <protection locked="0"/>
    </xf>
    <xf numFmtId="0" fontId="48" fillId="0" borderId="34" xfId="0" applyFont="1" applyBorder="1" applyProtection="1">
      <alignment vertical="center"/>
      <protection locked="0"/>
    </xf>
    <xf numFmtId="0" fontId="0" fillId="0" borderId="31" xfId="0" applyBorder="1">
      <alignment vertical="center"/>
    </xf>
    <xf numFmtId="0" fontId="0" fillId="0" borderId="35" xfId="0" applyBorder="1">
      <alignment vertical="center"/>
    </xf>
    <xf numFmtId="0" fontId="16" fillId="0" borderId="0" xfId="3" applyFont="1" applyAlignment="1">
      <alignment vertical="center" wrapText="1"/>
    </xf>
    <xf numFmtId="0" fontId="4" fillId="0" borderId="1" xfId="3" applyFont="1" applyBorder="1"/>
    <xf numFmtId="0" fontId="0" fillId="0" borderId="19" xfId="0" applyBorder="1" applyAlignment="1">
      <alignment vertical="top" wrapText="1"/>
    </xf>
    <xf numFmtId="0" fontId="4" fillId="17" borderId="1" xfId="0" applyFont="1" applyFill="1" applyBorder="1">
      <alignment vertical="center"/>
    </xf>
    <xf numFmtId="9" fontId="4" fillId="18" borderId="1" xfId="0" applyNumberFormat="1" applyFont="1" applyFill="1" applyBorder="1" applyAlignment="1">
      <alignment horizontal="center" vertical="center"/>
    </xf>
    <xf numFmtId="38" fontId="4" fillId="18" borderId="1" xfId="1" applyFont="1" applyFill="1" applyBorder="1" applyAlignment="1" applyProtection="1">
      <alignment horizontal="right" vertical="center"/>
    </xf>
    <xf numFmtId="0" fontId="6" fillId="4" borderId="0" xfId="3" applyFont="1" applyFill="1" applyAlignment="1">
      <alignment horizontal="center" vertical="center"/>
    </xf>
    <xf numFmtId="0" fontId="4" fillId="17" borderId="1" xfId="3" applyFont="1" applyFill="1" applyBorder="1" applyAlignment="1">
      <alignment horizontal="center" vertical="center"/>
    </xf>
    <xf numFmtId="38" fontId="4" fillId="17" borderId="1" xfId="3" applyNumberFormat="1" applyFont="1" applyFill="1" applyBorder="1" applyAlignment="1">
      <alignment horizontal="center" vertical="center"/>
    </xf>
    <xf numFmtId="38" fontId="9" fillId="19"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176" fontId="4" fillId="21" borderId="2" xfId="3" applyNumberFormat="1" applyFont="1" applyFill="1" applyBorder="1"/>
    <xf numFmtId="176" fontId="4" fillId="21" borderId="8" xfId="3" applyNumberFormat="1" applyFont="1" applyFill="1" applyBorder="1"/>
    <xf numFmtId="176" fontId="4" fillId="21" borderId="7" xfId="3" applyNumberFormat="1" applyFont="1" applyFill="1" applyBorder="1"/>
    <xf numFmtId="3" fontId="4" fillId="17" borderId="1" xfId="0" applyNumberFormat="1" applyFont="1" applyFill="1" applyBorder="1">
      <alignment vertical="center"/>
    </xf>
    <xf numFmtId="0" fontId="6" fillId="6" borderId="0" xfId="3" applyFont="1" applyFill="1" applyAlignment="1">
      <alignment horizontal="center" vertical="center" wrapText="1"/>
    </xf>
    <xf numFmtId="0" fontId="4" fillId="20" borderId="8" xfId="3" applyFont="1" applyFill="1" applyBorder="1" applyAlignment="1" applyProtection="1">
      <alignment horizontal="left" vertical="center" wrapText="1"/>
      <protection locked="0"/>
    </xf>
    <xf numFmtId="0" fontId="4" fillId="20" borderId="8" xfId="3" applyFont="1" applyFill="1" applyBorder="1" applyAlignment="1" applyProtection="1">
      <alignment horizontal="left" vertical="center"/>
      <protection locked="0"/>
    </xf>
    <xf numFmtId="0" fontId="9" fillId="0" borderId="33" xfId="0" applyFont="1" applyBorder="1" applyAlignment="1">
      <alignment horizontal="center" vertical="center" wrapText="1"/>
    </xf>
    <xf numFmtId="38" fontId="0" fillId="2" borderId="1" xfId="1" applyFont="1" applyFill="1" applyBorder="1" applyAlignment="1" applyProtection="1">
      <alignment vertical="center" wrapText="1"/>
    </xf>
    <xf numFmtId="38" fontId="45" fillId="2" borderId="1" xfId="1" applyFont="1" applyFill="1" applyBorder="1" applyAlignment="1" applyProtection="1">
      <alignment vertical="center" wrapText="1"/>
    </xf>
    <xf numFmtId="38" fontId="0" fillId="2" borderId="1" xfId="1" applyFont="1" applyFill="1" applyBorder="1" applyAlignment="1" applyProtection="1">
      <alignment horizontal="center" vertical="center" wrapText="1"/>
    </xf>
    <xf numFmtId="38" fontId="0" fillId="2" borderId="1" xfId="1" applyFont="1" applyFill="1" applyBorder="1" applyAlignment="1" applyProtection="1">
      <alignment horizontal="center" vertical="center"/>
    </xf>
    <xf numFmtId="0" fontId="4" fillId="0" borderId="8" xfId="0" applyFont="1" applyBorder="1" applyProtection="1">
      <alignment vertical="center"/>
      <protection locked="0"/>
    </xf>
    <xf numFmtId="0" fontId="4" fillId="0" borderId="6" xfId="0" applyFont="1" applyBorder="1" applyProtection="1">
      <alignment vertical="center"/>
      <protection locked="0"/>
    </xf>
    <xf numFmtId="176" fontId="4" fillId="22" borderId="2" xfId="3" applyNumberFormat="1" applyFont="1" applyFill="1" applyBorder="1"/>
    <xf numFmtId="0" fontId="17" fillId="5" borderId="0" xfId="0" applyFont="1" applyFill="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textRotation="255"/>
    </xf>
    <xf numFmtId="0" fontId="9" fillId="0" borderId="0" xfId="3" applyFont="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6" fillId="0" borderId="0" xfId="3" applyFont="1" applyAlignment="1">
      <alignment horizontal="left" vertical="center" wrapText="1"/>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horizontal="center"/>
    </xf>
    <xf numFmtId="0" fontId="39"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20" borderId="0" xfId="3" applyFont="1" applyFill="1" applyAlignment="1" applyProtection="1">
      <alignment horizontal="left" vertical="center" wrapText="1"/>
      <protection locked="0"/>
    </xf>
    <xf numFmtId="0" fontId="4" fillId="20" borderId="0" xfId="3" applyFont="1" applyFill="1" applyAlignment="1" applyProtection="1">
      <alignment horizontal="left" vertical="center"/>
      <protection locked="0"/>
    </xf>
    <xf numFmtId="0" fontId="4" fillId="20" borderId="2" xfId="3" applyFont="1" applyFill="1" applyBorder="1" applyAlignment="1" applyProtection="1">
      <alignment horizontal="left" vertical="center"/>
      <protection locked="0"/>
    </xf>
    <xf numFmtId="0" fontId="15" fillId="16" borderId="0" xfId="3" applyFont="1" applyFill="1" applyAlignment="1">
      <alignment horizontal="center" vertical="center"/>
    </xf>
    <xf numFmtId="0" fontId="6" fillId="20" borderId="0" xfId="0" applyFont="1" applyFill="1" applyAlignment="1">
      <alignment horizontal="center" vertical="center"/>
    </xf>
    <xf numFmtId="186" fontId="4" fillId="0" borderId="38" xfId="0" applyNumberFormat="1" applyFont="1" applyBorder="1" applyAlignment="1">
      <alignment horizontal="center" vertical="center"/>
    </xf>
    <xf numFmtId="186" fontId="4" fillId="0" borderId="39" xfId="0" applyNumberFormat="1" applyFont="1" applyBorder="1" applyAlignment="1">
      <alignment horizontal="center" vertical="center"/>
    </xf>
    <xf numFmtId="186" fontId="4" fillId="0" borderId="41"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9" fillId="0" borderId="32" xfId="3" applyFont="1" applyBorder="1" applyAlignment="1">
      <alignment horizontal="right" vertical="center"/>
    </xf>
    <xf numFmtId="0" fontId="4" fillId="3" borderId="0" xfId="0" applyFont="1" applyFill="1" applyAlignment="1">
      <alignment horizontal="center" vertical="center"/>
    </xf>
    <xf numFmtId="186" fontId="4" fillId="0" borderId="22"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0" xfId="0" applyNumberFormat="1" applyFont="1" applyBorder="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0" fillId="16" borderId="0" xfId="0" applyFill="1" applyAlignment="1">
      <alignment horizontal="center" vertical="center"/>
    </xf>
    <xf numFmtId="38" fontId="4" fillId="0" borderId="1" xfId="1" applyFont="1" applyBorder="1" applyAlignment="1" applyProtection="1">
      <alignment horizontal="center" vertical="center"/>
    </xf>
    <xf numFmtId="38" fontId="4" fillId="0" borderId="6" xfId="1" applyFont="1" applyBorder="1" applyAlignment="1" applyProtection="1">
      <alignment vertical="center"/>
    </xf>
    <xf numFmtId="38" fontId="4" fillId="0" borderId="16" xfId="1" applyFont="1" applyBorder="1" applyAlignment="1" applyProtection="1">
      <alignment vertical="center"/>
    </xf>
    <xf numFmtId="38" fontId="4" fillId="0" borderId="1" xfId="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77" fontId="6" fillId="2" borderId="7"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0" fontId="0" fillId="0" borderId="38" xfId="0" applyBorder="1" applyAlignment="1">
      <alignment horizontal="right" vertical="center"/>
    </xf>
    <xf numFmtId="0" fontId="0" fillId="0" borderId="39" xfId="0" applyBorder="1" applyAlignment="1">
      <alignment horizontal="right" vertical="center"/>
    </xf>
    <xf numFmtId="0" fontId="0" fillId="0" borderId="41" xfId="0" applyBorder="1" applyAlignment="1">
      <alignment horizontal="right" vertical="center"/>
    </xf>
    <xf numFmtId="0" fontId="0" fillId="0" borderId="55" xfId="0" applyBorder="1" applyAlignment="1">
      <alignment horizontal="center" vertical="center" wrapText="1" readingOrder="1"/>
    </xf>
    <xf numFmtId="0" fontId="13" fillId="0" borderId="30" xfId="0" applyFont="1" applyBorder="1" applyAlignment="1">
      <alignment horizontal="center" vertical="center" wrapText="1" readingOrder="1"/>
    </xf>
    <xf numFmtId="0" fontId="13" fillId="0" borderId="5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29" xfId="0" applyBorder="1" applyAlignment="1">
      <alignment horizontal="center" vertical="center" wrapText="1" readingOrder="1"/>
    </xf>
    <xf numFmtId="0" fontId="13" fillId="0" borderId="30" xfId="0" applyFont="1" applyBorder="1" applyAlignment="1">
      <alignment horizontal="center" vertical="center" readingOrder="1"/>
    </xf>
    <xf numFmtId="0" fontId="13" fillId="0" borderId="59" xfId="0" applyFont="1" applyBorder="1" applyAlignment="1">
      <alignment horizontal="center" vertical="center" readingOrder="1"/>
    </xf>
    <xf numFmtId="0" fontId="13" fillId="0" borderId="34"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0" borderId="37" xfId="0" applyFont="1" applyBorder="1" applyAlignment="1">
      <alignment horizontal="left" vertical="center"/>
    </xf>
    <xf numFmtId="0" fontId="4" fillId="0" borderId="17" xfId="0" applyFont="1" applyBorder="1" applyAlignment="1">
      <alignment horizontal="left" vertical="center"/>
    </xf>
    <xf numFmtId="176" fontId="4" fillId="0" borderId="37"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3" xfId="0" applyNumberFormat="1" applyFont="1" applyBorder="1" applyAlignment="1">
      <alignment horizontal="left" vertical="center" wrapText="1"/>
    </xf>
    <xf numFmtId="0" fontId="49" fillId="0" borderId="23" xfId="0" applyFont="1" applyBorder="1" applyAlignment="1">
      <alignment horizontal="left" vertical="center" wrapText="1"/>
    </xf>
    <xf numFmtId="177" fontId="6" fillId="2" borderId="38" xfId="0" applyNumberFormat="1" applyFont="1" applyFill="1" applyBorder="1" applyAlignment="1">
      <alignment horizontal="right" vertical="center"/>
    </xf>
    <xf numFmtId="177" fontId="6" fillId="2" borderId="41" xfId="0" applyNumberFormat="1" applyFont="1" applyFill="1" applyBorder="1" applyAlignment="1">
      <alignment horizontal="right" vertical="center"/>
    </xf>
    <xf numFmtId="0" fontId="23" fillId="0" borderId="0" xfId="3" applyFont="1" applyAlignment="1">
      <alignment horizontal="center" vertical="center"/>
    </xf>
    <xf numFmtId="0" fontId="21" fillId="0" borderId="0" xfId="3" applyFont="1" applyAlignment="1">
      <alignment horizontal="center" vertical="center"/>
    </xf>
    <xf numFmtId="0" fontId="50" fillId="0" borderId="0" xfId="0" applyFont="1" applyAlignment="1">
      <alignment horizontal="center" vertical="center"/>
    </xf>
    <xf numFmtId="0" fontId="46" fillId="0" borderId="0" xfId="0" applyFont="1" applyAlignment="1">
      <alignment horizontal="center" vertical="center" wrapText="1"/>
    </xf>
    <xf numFmtId="0" fontId="46" fillId="0" borderId="0" xfId="0" applyFont="1" applyAlignment="1">
      <alignment horizontal="center" vertical="center"/>
    </xf>
    <xf numFmtId="38" fontId="6" fillId="2" borderId="62" xfId="1" applyFont="1" applyFill="1" applyBorder="1" applyAlignment="1" applyProtection="1">
      <alignment horizontal="right" vertical="center"/>
    </xf>
    <xf numFmtId="38" fontId="6" fillId="2" borderId="63" xfId="1" applyFont="1" applyFill="1" applyBorder="1" applyAlignment="1" applyProtection="1">
      <alignment horizontal="righ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xf>
    <xf numFmtId="0" fontId="0" fillId="20" borderId="0" xfId="0" applyFill="1" applyAlignment="1">
      <alignment vertical="center"/>
    </xf>
    <xf numFmtId="38" fontId="6" fillId="2" borderId="38" xfId="0" applyNumberFormat="1" applyFont="1" applyFill="1" applyBorder="1" applyAlignment="1">
      <alignment vertical="center"/>
    </xf>
    <xf numFmtId="0" fontId="6" fillId="2" borderId="41" xfId="0" applyFont="1" applyFill="1" applyBorder="1" applyAlignment="1">
      <alignment vertical="center"/>
    </xf>
    <xf numFmtId="0" fontId="19" fillId="0" borderId="33" xfId="0" applyFont="1" applyBorder="1" applyAlignment="1">
      <alignment vertical="center"/>
    </xf>
    <xf numFmtId="0" fontId="4" fillId="0" borderId="16" xfId="0" applyFont="1" applyBorder="1" applyAlignment="1">
      <alignmen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DAEEF3"/>
      <color rgb="FFFF00FF"/>
      <color rgb="FFFFFFCC"/>
      <color rgb="FFCC9900"/>
      <color rgb="FFFF66FF"/>
      <color rgb="FFF4F7FA"/>
      <color rgb="FFF2F2FF"/>
      <color rgb="FFECF1F8"/>
      <color rgb="FFD8E3F0"/>
      <color rgb="FFF9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2632075</xdr:colOff>
      <xdr:row>8</xdr:row>
      <xdr:rowOff>213360</xdr:rowOff>
    </xdr:from>
    <xdr:to>
      <xdr:col>6</xdr:col>
      <xdr:colOff>899160</xdr:colOff>
      <xdr:row>11</xdr:row>
      <xdr:rowOff>1696</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064635" y="2735580"/>
          <a:ext cx="1589405" cy="542716"/>
        </a:xfrm>
        <a:prstGeom prst="wedgeRoundRectCallout">
          <a:avLst>
            <a:gd name="adj1" fmla="val -32823"/>
            <a:gd name="adj2" fmla="val 5981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85726</xdr:colOff>
      <xdr:row>1</xdr:row>
      <xdr:rowOff>9526</xdr:rowOff>
    </xdr:from>
    <xdr:to>
      <xdr:col>7</xdr:col>
      <xdr:colOff>171451</xdr:colOff>
      <xdr:row>1</xdr:row>
      <xdr:rowOff>685800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28601" y="257176"/>
          <a:ext cx="6191250" cy="6762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様式</a:t>
          </a:r>
          <a:r>
            <a:rPr kumimoji="1" lang="en-US" altLang="ja-JP" sz="1050" b="1">
              <a:solidFill>
                <a:sysClr val="windowText" lastClr="000000"/>
              </a:solidFill>
            </a:rPr>
            <a:t>1A</a:t>
          </a:r>
          <a:r>
            <a:rPr kumimoji="1" lang="ja-JP" altLang="en-US" sz="1050" b="1">
              <a:solidFill>
                <a:sysClr val="windowText" lastClr="000000"/>
              </a:solidFill>
            </a:rPr>
            <a:t>：東アジア、東南アジア、南アジア地域用見積</a:t>
          </a:r>
          <a:endParaRPr kumimoji="1" lang="en-US" altLang="ja-JP" sz="1050" b="1">
            <a:solidFill>
              <a:sysClr val="windowText" lastClr="000000"/>
            </a:solidFill>
          </a:endParaRPr>
        </a:p>
        <a:p>
          <a:pPr algn="l"/>
          <a:r>
            <a:rPr kumimoji="1" lang="en-US" altLang="ja-JP" sz="1050" b="1">
              <a:solidFill>
                <a:sysClr val="windowText" lastClr="000000"/>
              </a:solidFill>
            </a:rPr>
            <a:t>   ※</a:t>
          </a:r>
          <a:r>
            <a:rPr kumimoji="1" lang="ja-JP" altLang="en-US" sz="1050" b="1">
              <a:solidFill>
                <a:sysClr val="windowText" lastClr="000000"/>
              </a:solidFill>
            </a:rPr>
            <a:t>様式</a:t>
          </a:r>
          <a:r>
            <a:rPr kumimoji="1" lang="en-US" altLang="ja-JP" sz="1050" b="1">
              <a:solidFill>
                <a:sysClr val="windowText" lastClr="000000"/>
              </a:solidFill>
            </a:rPr>
            <a:t>1</a:t>
          </a:r>
          <a:r>
            <a:rPr kumimoji="1" lang="ja-JP" altLang="en-US" sz="1050" b="1">
              <a:solidFill>
                <a:sysClr val="windowText" lastClr="000000"/>
              </a:solidFill>
            </a:rPr>
            <a:t>及び様式</a:t>
          </a:r>
          <a:r>
            <a:rPr kumimoji="1" lang="en-US" altLang="ja-JP" sz="1050" b="1">
              <a:solidFill>
                <a:sysClr val="windowText" lastClr="000000"/>
              </a:solidFill>
            </a:rPr>
            <a:t>2</a:t>
          </a:r>
          <a:r>
            <a:rPr kumimoji="1" lang="ja-JP" altLang="en-US" sz="1050" b="1">
              <a:solidFill>
                <a:sysClr val="windowText" lastClr="000000"/>
              </a:solidFill>
            </a:rPr>
            <a:t>以降の全てのシートをご提出ください（様式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】(a)</a:t>
          </a:r>
          <a:r>
            <a:rPr kumimoji="1" lang="ja-JP" altLang="en-US" sz="1050" b="1">
              <a:solidFill>
                <a:sysClr val="windowText" lastClr="000000"/>
              </a:solidFill>
            </a:rPr>
            <a:t>航空運賃等</a:t>
          </a:r>
          <a:r>
            <a:rPr kumimoji="1" lang="en-US" altLang="ja-JP" sz="1050" b="1">
              <a:solidFill>
                <a:sysClr val="windowText" lastClr="000000"/>
              </a:solidFill>
            </a:rPr>
            <a:t>,</a:t>
          </a:r>
          <a:r>
            <a:rPr kumimoji="1" lang="ja-JP" altLang="en-US" sz="1050" b="1">
              <a:solidFill>
                <a:sysClr val="windowText" lastClr="000000"/>
              </a:solidFill>
            </a:rPr>
            <a:t>様式</a:t>
          </a:r>
          <a:r>
            <a:rPr kumimoji="1" lang="en-US" altLang="ja-JP" sz="1050" b="1">
              <a:solidFill>
                <a:sysClr val="windowText" lastClr="000000"/>
              </a:solidFill>
            </a:rPr>
            <a:t>1-B_【</a:t>
          </a:r>
          <a:r>
            <a:rPr kumimoji="1" lang="ja-JP" altLang="en-US" sz="1050" b="1">
              <a:solidFill>
                <a:sysClr val="windowText" lastClr="000000"/>
              </a:solidFill>
            </a:rPr>
            <a:t>遠隔地域用</a:t>
          </a:r>
          <a:r>
            <a:rPr kumimoji="1" lang="en-US" altLang="ja-JP" sz="1050" b="1">
              <a:solidFill>
                <a:sysClr val="windowText" lastClr="000000"/>
              </a:solidFill>
            </a:rPr>
            <a:t>】(b)</a:t>
          </a:r>
          <a:r>
            <a:rPr kumimoji="1" lang="ja-JP" altLang="en-US" sz="1050" b="1">
              <a:solidFill>
                <a:sysClr val="windowText" lastClr="000000"/>
              </a:solidFill>
            </a:rPr>
            <a:t>航空運賃等以外　　提出不要です）。</a:t>
          </a:r>
          <a:r>
            <a:rPr kumimoji="1" lang="en-US" altLang="ja-JP" sz="1050" b="1">
              <a:solidFill>
                <a:sysClr val="windowText" lastClr="000000"/>
              </a:solidFill>
            </a:rPr>
            <a:t> </a:t>
          </a:r>
          <a:r>
            <a:rPr kumimoji="1" lang="ja-JP" altLang="en-US" sz="1050" b="1">
              <a:solidFill>
                <a:sysClr val="windowText" lastClr="000000"/>
              </a:solidFill>
            </a:rPr>
            <a:t>契約時には遠隔地の場合もこちらを提出ください。</a:t>
          </a:r>
        </a:p>
      </xdr:txBody>
    </xdr:sp>
    <xdr:clientData/>
  </xdr:twoCellAnchor>
  <xdr:twoCellAnchor>
    <xdr:from>
      <xdr:col>4</xdr:col>
      <xdr:colOff>0</xdr:colOff>
      <xdr:row>12</xdr:row>
      <xdr:rowOff>0</xdr:rowOff>
    </xdr:from>
    <xdr:to>
      <xdr:col>6</xdr:col>
      <xdr:colOff>321944</xdr:colOff>
      <xdr:row>15</xdr:row>
      <xdr:rowOff>22860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432560" y="365760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22</xdr:col>
      <xdr:colOff>127081</xdr:colOff>
      <xdr:row>1</xdr:row>
      <xdr:rowOff>59754</xdr:rowOff>
    </xdr:from>
    <xdr:to>
      <xdr:col>29</xdr:col>
      <xdr:colOff>296793</xdr:colOff>
      <xdr:row>6</xdr:row>
      <xdr:rowOff>129301</xdr:rowOff>
    </xdr:to>
    <xdr:sp macro="" textlink="">
      <xdr:nvSpPr>
        <xdr:cNvPr id="3" name="角丸四角形吹き出し 2">
          <a:extLst>
            <a:ext uri="{FF2B5EF4-FFF2-40B4-BE49-F238E27FC236}">
              <a16:creationId xmlns:a16="http://schemas.microsoft.com/office/drawing/2014/main" id="{00000000-0008-0000-0B00-000003000000}"/>
            </a:ext>
          </a:extLst>
        </xdr:cNvPr>
        <xdr:cNvSpPr/>
      </xdr:nvSpPr>
      <xdr:spPr>
        <a:xfrm>
          <a:off x="14881168" y="236450"/>
          <a:ext cx="5680408" cy="137267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10</xdr:col>
      <xdr:colOff>331305</xdr:colOff>
      <xdr:row>42</xdr:row>
      <xdr:rowOff>41414</xdr:rowOff>
    </xdr:from>
    <xdr:to>
      <xdr:col>14</xdr:col>
      <xdr:colOff>202464</xdr:colOff>
      <xdr:row>44</xdr:row>
      <xdr:rowOff>9203</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a:off x="7923696" y="9856305"/>
          <a:ext cx="2010833" cy="740833"/>
        </a:xfrm>
        <a:prstGeom prst="wedgeRoundRectCallout">
          <a:avLst>
            <a:gd name="adj1" fmla="val 60999"/>
            <a:gd name="adj2" fmla="val 5850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24</xdr:col>
      <xdr:colOff>234674</xdr:colOff>
      <xdr:row>40</xdr:row>
      <xdr:rowOff>207065</xdr:rowOff>
    </xdr:from>
    <xdr:to>
      <xdr:col>26</xdr:col>
      <xdr:colOff>673607</xdr:colOff>
      <xdr:row>43</xdr:row>
      <xdr:rowOff>254000</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16758478" y="9248913"/>
          <a:ext cx="1791759" cy="1206500"/>
        </a:xfrm>
        <a:prstGeom prst="wedgeRoundRectCallout">
          <a:avLst>
            <a:gd name="adj1" fmla="val -65380"/>
            <a:gd name="adj2" fmla="val -6895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24~41</a:t>
          </a:r>
          <a:r>
            <a:rPr kumimoji="1" lang="ja-JP" altLang="en-US" sz="1000">
              <a:solidFill>
                <a:sysClr val="windowText" lastClr="000000"/>
              </a:solidFill>
            </a:rPr>
            <a:t>行を選択し、再表示させてください。それでも不足の時は、行を挿入してください。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635000</xdr:colOff>
      <xdr:row>3</xdr:row>
      <xdr:rowOff>0</xdr:rowOff>
    </xdr:from>
    <xdr:to>
      <xdr:col>19</xdr:col>
      <xdr:colOff>537308</xdr:colOff>
      <xdr:row>4</xdr:row>
      <xdr:rowOff>134327</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10152380" y="586740"/>
          <a:ext cx="2797908"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9517380" y="10888980"/>
          <a:ext cx="2476891"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a:extLst>
            <a:ext uri="{FF2B5EF4-FFF2-40B4-BE49-F238E27FC236}">
              <a16:creationId xmlns:a16="http://schemas.microsoft.com/office/drawing/2014/main" id="{00000000-0008-0000-0D00-000002000000}"/>
            </a:ext>
          </a:extLst>
        </xdr:cNvPr>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a:extLst>
            <a:ext uri="{FF2B5EF4-FFF2-40B4-BE49-F238E27FC236}">
              <a16:creationId xmlns:a16="http://schemas.microsoft.com/office/drawing/2014/main" id="{00000000-0008-0000-0E00-000004000000}"/>
            </a:ext>
          </a:extLst>
        </xdr:cNvPr>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111760</xdr:colOff>
      <xdr:row>15</xdr:row>
      <xdr:rowOff>137160</xdr:rowOff>
    </xdr:from>
    <xdr:to>
      <xdr:col>1</xdr:col>
      <xdr:colOff>1795781</xdr:colOff>
      <xdr:row>25</xdr:row>
      <xdr:rowOff>309173</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538480" y="4747260"/>
          <a:ext cx="1684021" cy="553013"/>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2</xdr:col>
      <xdr:colOff>1087543</xdr:colOff>
      <xdr:row>15</xdr:row>
      <xdr:rowOff>49530</xdr:rowOff>
    </xdr:from>
    <xdr:to>
      <xdr:col>5</xdr:col>
      <xdr:colOff>99060</xdr:colOff>
      <xdr:row>25</xdr:row>
      <xdr:rowOff>341630</xdr:rowOff>
    </xdr:to>
    <xdr:sp macro="" textlink="">
      <xdr:nvSpPr>
        <xdr:cNvPr id="3" name="角丸四角形吹き出し 2">
          <a:extLst>
            <a:ext uri="{FF2B5EF4-FFF2-40B4-BE49-F238E27FC236}">
              <a16:creationId xmlns:a16="http://schemas.microsoft.com/office/drawing/2014/main" id="{00000000-0008-0000-0F00-000003000000}"/>
            </a:ext>
          </a:extLst>
        </xdr:cNvPr>
        <xdr:cNvSpPr/>
      </xdr:nvSpPr>
      <xdr:spPr>
        <a:xfrm>
          <a:off x="3312583" y="4979670"/>
          <a:ext cx="2326217" cy="673100"/>
        </a:xfrm>
        <a:prstGeom prst="wedgeRoundRectCallout">
          <a:avLst>
            <a:gd name="adj1" fmla="val -56584"/>
            <a:gd name="adj2" fmla="val -4166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12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0</xdr:col>
      <xdr:colOff>28575</xdr:colOff>
      <xdr:row>0</xdr:row>
      <xdr:rowOff>228600</xdr:rowOff>
    </xdr:from>
    <xdr:to>
      <xdr:col>7</xdr:col>
      <xdr:colOff>180975</xdr:colOff>
      <xdr:row>1</xdr:row>
      <xdr:rowOff>742950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8575" y="228600"/>
          <a:ext cx="6400800" cy="762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遠隔地用</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　本見積</a:t>
          </a:r>
          <a:r>
            <a:rPr lang="en-US" altLang="ja-JP" sz="1100" b="1">
              <a:solidFill>
                <a:sysClr val="windowText" lastClr="000000"/>
              </a:solidFill>
              <a:effectLst/>
              <a:latin typeface="+mn-lt"/>
              <a:ea typeface="+mn-ea"/>
              <a:cs typeface="+mn-cs"/>
            </a:rPr>
            <a:t>※</a:t>
          </a:r>
          <a:endParaRPr lang="ja-JP" altLang="ja-JP" sz="1000">
            <a:solidFill>
              <a:sysClr val="windowText" lastClr="000000"/>
            </a:solidFill>
            <a:effectLst/>
          </a:endParaRPr>
        </a:p>
        <a:p>
          <a:pPr eaLnBrk="1" fontAlgn="auto" latinLnBrk="0" hangingPunct="1"/>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遠隔地域を対象とした事業提案に関しては、「様式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】(a)</a:t>
          </a:r>
          <a:r>
            <a:rPr lang="ja-JP" altLang="ja-JP" sz="1100" b="1">
              <a:solidFill>
                <a:sysClr val="windowText" lastClr="000000"/>
              </a:solidFill>
              <a:effectLst/>
              <a:latin typeface="+mn-lt"/>
              <a:ea typeface="+mn-ea"/>
              <a:cs typeface="+mn-cs"/>
            </a:rPr>
            <a:t>航空運賃等」</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】(b)</a:t>
          </a:r>
          <a:r>
            <a:rPr lang="ja-JP" altLang="ja-JP" sz="1100" b="1">
              <a:solidFill>
                <a:sysClr val="windowText" lastClr="000000"/>
              </a:solidFill>
              <a:effectLst/>
              <a:latin typeface="+mn-lt"/>
              <a:ea typeface="+mn-ea"/>
              <a:cs typeface="+mn-cs"/>
            </a:rPr>
            <a:t>航空運賃等以外」、及び「様式</a:t>
          </a:r>
          <a:r>
            <a:rPr lang="en-US" altLang="ja-JP" sz="1100" b="1">
              <a:solidFill>
                <a:sysClr val="windowText" lastClr="000000"/>
              </a:solidFill>
              <a:effectLst/>
              <a:latin typeface="+mn-lt"/>
              <a:ea typeface="+mn-ea"/>
              <a:cs typeface="+mn-cs"/>
            </a:rPr>
            <a:t>2</a:t>
          </a:r>
          <a:r>
            <a:rPr lang="ja-JP" altLang="ja-JP" sz="1100" b="1">
              <a:solidFill>
                <a:sysClr val="windowText" lastClr="000000"/>
              </a:solidFill>
              <a:effectLst/>
              <a:latin typeface="+mn-lt"/>
              <a:ea typeface="+mn-ea"/>
              <a:cs typeface="+mn-cs"/>
            </a:rPr>
            <a:t>」以降の全てのシートをご提出ください（「様式</a:t>
          </a:r>
          <a:r>
            <a:rPr lang="en-US" altLang="ja-JP" sz="1100" b="1">
              <a:solidFill>
                <a:sysClr val="windowText" lastClr="000000"/>
              </a:solidFill>
              <a:effectLst/>
              <a:latin typeface="+mn-lt"/>
              <a:ea typeface="+mn-ea"/>
              <a:cs typeface="+mn-cs"/>
            </a:rPr>
            <a:t>1A</a:t>
          </a:r>
          <a:r>
            <a:rPr lang="ja-JP" altLang="ja-JP" sz="1100" b="1">
              <a:solidFill>
                <a:sysClr val="windowText" lastClr="000000"/>
              </a:solidFill>
              <a:effectLst/>
              <a:latin typeface="+mn-lt"/>
              <a:ea typeface="+mn-ea"/>
              <a:cs typeface="+mn-cs"/>
            </a:rPr>
            <a:t>」は提出不要です）。なお、遠隔地域の定義については、募集要項</a:t>
          </a:r>
          <a:r>
            <a:rPr lang="en-US" altLang="ja-JP" sz="1100" b="1">
              <a:solidFill>
                <a:sysClr val="windowText" lastClr="000000"/>
              </a:solidFill>
              <a:effectLst/>
              <a:latin typeface="+mn-lt"/>
              <a:ea typeface="+mn-ea"/>
              <a:cs typeface="+mn-cs"/>
            </a:rPr>
            <a:t>12</a:t>
          </a:r>
          <a:r>
            <a:rPr lang="ja-JP" altLang="ja-JP" sz="1100" b="1">
              <a:solidFill>
                <a:sysClr val="windowText" lastClr="000000"/>
              </a:solidFill>
              <a:effectLst/>
              <a:latin typeface="+mn-lt"/>
              <a:ea typeface="+mn-ea"/>
              <a:cs typeface="+mn-cs"/>
            </a:rPr>
            <a:t>～</a:t>
          </a:r>
          <a:r>
            <a:rPr lang="en-US" altLang="ja-JP" sz="1100" b="1">
              <a:solidFill>
                <a:sysClr val="windowText" lastClr="000000"/>
              </a:solidFill>
              <a:effectLst/>
              <a:latin typeface="+mn-lt"/>
              <a:ea typeface="+mn-ea"/>
              <a:cs typeface="+mn-cs"/>
            </a:rPr>
            <a:t>13</a:t>
          </a:r>
          <a:r>
            <a:rPr lang="ja-JP" altLang="ja-JP" sz="1100" b="1">
              <a:solidFill>
                <a:sysClr val="windowText" lastClr="000000"/>
              </a:solidFill>
              <a:effectLst/>
              <a:latin typeface="+mn-lt"/>
              <a:ea typeface="+mn-ea"/>
              <a:cs typeface="+mn-cs"/>
            </a:rPr>
            <a:t>頁をご確認ください。</a:t>
          </a:r>
          <a:endParaRPr lang="ja-JP" altLang="ja-JP" sz="1000">
            <a:solidFill>
              <a:sysClr val="windowText" lastClr="000000"/>
            </a:solidFill>
            <a:effectLst/>
          </a:endParaRPr>
        </a:p>
      </xdr:txBody>
    </xdr:sp>
    <xdr:clientData/>
  </xdr:twoCellAnchor>
  <xdr:twoCellAnchor>
    <xdr:from>
      <xdr:col>4</xdr:col>
      <xdr:colOff>2724150</xdr:colOff>
      <xdr:row>8</xdr:row>
      <xdr:rowOff>219075</xdr:rowOff>
    </xdr:from>
    <xdr:to>
      <xdr:col>7</xdr:col>
      <xdr:colOff>15240</xdr:colOff>
      <xdr:row>10</xdr:row>
      <xdr:rowOff>238124</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156710" y="2741295"/>
          <a:ext cx="2106930" cy="521969"/>
        </a:xfrm>
        <a:prstGeom prst="wedgeRoundRectCallout">
          <a:avLst>
            <a:gd name="adj1" fmla="val -57760"/>
            <a:gd name="adj2" fmla="val 4874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b="1">
              <a:solidFill>
                <a:sysClr val="windowText" lastClr="000000"/>
              </a:solidFill>
            </a:rPr>
            <a:t>「別見積」</a:t>
          </a:r>
          <a:r>
            <a:rPr kumimoji="1" lang="ja-JP" altLang="en-US" sz="1000">
              <a:solidFill>
                <a:sysClr val="windowText" lastClr="000000"/>
              </a:solidFill>
            </a:rPr>
            <a:t>の上限額は</a:t>
          </a:r>
        </a:p>
        <a:p>
          <a:pPr algn="l"/>
          <a:r>
            <a:rPr kumimoji="1" lang="en-US" altLang="ja-JP" sz="1000">
              <a:solidFill>
                <a:sysClr val="windowText" lastClr="000000"/>
              </a:solidFill>
            </a:rPr>
            <a:t>3,000</a:t>
          </a:r>
          <a:r>
            <a:rPr kumimoji="1" lang="ja-JP" altLang="en-US" sz="1000">
              <a:solidFill>
                <a:sysClr val="windowText" lastClr="000000"/>
              </a:solidFill>
            </a:rPr>
            <a:t>千円です。</a:t>
          </a:r>
        </a:p>
        <a:p>
          <a:pPr algn="l"/>
          <a:endParaRPr kumimoji="1" lang="ja-JP" altLang="en-US" sz="10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5325" y="6229350"/>
          <a:ext cx="4105275" cy="163724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2743201</xdr:colOff>
      <xdr:row>9</xdr:row>
      <xdr:rowOff>17145</xdr:rowOff>
    </xdr:from>
    <xdr:to>
      <xdr:col>7</xdr:col>
      <xdr:colOff>53341</xdr:colOff>
      <xdr:row>11</xdr:row>
      <xdr:rowOff>36195</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4175761" y="2790825"/>
          <a:ext cx="2125980" cy="521970"/>
        </a:xfrm>
        <a:prstGeom prst="wedgeRoundRectCallout">
          <a:avLst>
            <a:gd name="adj1" fmla="val -60852"/>
            <a:gd name="adj2" fmla="val 3633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遠隔地域用</a:t>
          </a:r>
          <a:r>
            <a:rPr kumimoji="1" lang="ja-JP" altLang="en-US" sz="1000" u="sng">
              <a:solidFill>
                <a:sysClr val="windowText" lastClr="000000"/>
              </a:solidFill>
            </a:rPr>
            <a:t>本見積</a:t>
          </a:r>
          <a:r>
            <a:rPr kumimoji="1" lang="ja-JP" altLang="en-US" sz="1000">
              <a:solidFill>
                <a:sysClr val="windowText" lastClr="000000"/>
              </a:solidFill>
            </a:rPr>
            <a:t>の上限額は</a:t>
          </a:r>
          <a:endParaRPr kumimoji="1" lang="en-US" altLang="ja-JP" sz="1000">
            <a:solidFill>
              <a:sysClr val="windowText" lastClr="000000"/>
            </a:solidFill>
          </a:endParaRPr>
        </a:p>
        <a:p>
          <a:pPr algn="l"/>
          <a:r>
            <a:rPr kumimoji="1" lang="en-US" altLang="ja-JP" sz="1000">
              <a:solidFill>
                <a:sysClr val="windowText" lastClr="000000"/>
              </a:solidFill>
            </a:rPr>
            <a:t>6,800</a:t>
          </a:r>
          <a:r>
            <a:rPr kumimoji="1" lang="ja-JP" altLang="en-US" sz="1000">
              <a:solidFill>
                <a:sysClr val="windowText" lastClr="000000"/>
              </a:solidFill>
            </a:rPr>
            <a:t>千円です。</a:t>
          </a:r>
        </a:p>
      </xdr:txBody>
    </xdr:sp>
    <xdr:clientData fPrintsWithSheet="0"/>
  </xdr:twoCellAnchor>
  <xdr:twoCellAnchor>
    <xdr:from>
      <xdr:col>0</xdr:col>
      <xdr:colOff>0</xdr:colOff>
      <xdr:row>0</xdr:row>
      <xdr:rowOff>171450</xdr:rowOff>
    </xdr:from>
    <xdr:to>
      <xdr:col>7</xdr:col>
      <xdr:colOff>152400</xdr:colOff>
      <xdr:row>1</xdr:row>
      <xdr:rowOff>723901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0" y="171450"/>
          <a:ext cx="6400800" cy="80010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遠隔地用</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　本見積</a:t>
          </a:r>
          <a:endParaRPr lang="ja-JP" altLang="ja-JP" sz="1000">
            <a:solidFill>
              <a:sysClr val="windowText" lastClr="000000"/>
            </a:solidFill>
            <a:effectLst/>
          </a:endParaRPr>
        </a:p>
        <a:p>
          <a:pPr eaLnBrk="1" fontAlgn="auto" latinLnBrk="0" hangingPunct="1"/>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遠隔地域を対象とした事業提案に関しては、「様式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】(a)</a:t>
          </a:r>
          <a:r>
            <a:rPr lang="ja-JP" altLang="ja-JP" sz="1100" b="1">
              <a:solidFill>
                <a:sysClr val="windowText" lastClr="000000"/>
              </a:solidFill>
              <a:effectLst/>
              <a:latin typeface="+mn-lt"/>
              <a:ea typeface="+mn-ea"/>
              <a:cs typeface="+mn-cs"/>
            </a:rPr>
            <a:t>航空運賃等」</a:t>
          </a:r>
          <a:r>
            <a:rPr lang="en-US" altLang="ja-JP"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「様式</a:t>
          </a:r>
          <a:r>
            <a:rPr lang="en-US" altLang="ja-JP" sz="1100" b="1">
              <a:solidFill>
                <a:sysClr val="windowText" lastClr="000000"/>
              </a:solidFill>
              <a:effectLst/>
              <a:latin typeface="+mn-lt"/>
              <a:ea typeface="+mn-ea"/>
              <a:cs typeface="+mn-cs"/>
            </a:rPr>
            <a:t>1-B_【</a:t>
          </a:r>
          <a:r>
            <a:rPr lang="ja-JP" altLang="ja-JP" sz="1100" b="1">
              <a:solidFill>
                <a:sysClr val="windowText" lastClr="000000"/>
              </a:solidFill>
              <a:effectLst/>
              <a:latin typeface="+mn-lt"/>
              <a:ea typeface="+mn-ea"/>
              <a:cs typeface="+mn-cs"/>
            </a:rPr>
            <a:t>遠隔地域用</a:t>
          </a:r>
          <a:r>
            <a:rPr lang="en-US" altLang="ja-JP" sz="1100" b="1">
              <a:solidFill>
                <a:sysClr val="windowText" lastClr="000000"/>
              </a:solidFill>
              <a:effectLst/>
              <a:latin typeface="+mn-lt"/>
              <a:ea typeface="+mn-ea"/>
              <a:cs typeface="+mn-cs"/>
            </a:rPr>
            <a:t>】(b)</a:t>
          </a:r>
          <a:r>
            <a:rPr lang="ja-JP" altLang="ja-JP" sz="1100" b="1">
              <a:solidFill>
                <a:sysClr val="windowText" lastClr="000000"/>
              </a:solidFill>
              <a:effectLst/>
              <a:latin typeface="+mn-lt"/>
              <a:ea typeface="+mn-ea"/>
              <a:cs typeface="+mn-cs"/>
            </a:rPr>
            <a:t>航空運賃等以外」、及び「様式</a:t>
          </a:r>
          <a:r>
            <a:rPr lang="en-US" altLang="ja-JP" sz="1100" b="1">
              <a:solidFill>
                <a:sysClr val="windowText" lastClr="000000"/>
              </a:solidFill>
              <a:effectLst/>
              <a:latin typeface="+mn-lt"/>
              <a:ea typeface="+mn-ea"/>
              <a:cs typeface="+mn-cs"/>
            </a:rPr>
            <a:t>2</a:t>
          </a:r>
          <a:r>
            <a:rPr lang="ja-JP" altLang="ja-JP" sz="1100" b="1">
              <a:solidFill>
                <a:sysClr val="windowText" lastClr="000000"/>
              </a:solidFill>
              <a:effectLst/>
              <a:latin typeface="+mn-lt"/>
              <a:ea typeface="+mn-ea"/>
              <a:cs typeface="+mn-cs"/>
            </a:rPr>
            <a:t>」以降の全てのシートをご提出ください（「様式</a:t>
          </a:r>
          <a:r>
            <a:rPr lang="en-US" altLang="ja-JP" sz="1100" b="1">
              <a:solidFill>
                <a:sysClr val="windowText" lastClr="000000"/>
              </a:solidFill>
              <a:effectLst/>
              <a:latin typeface="+mn-lt"/>
              <a:ea typeface="+mn-ea"/>
              <a:cs typeface="+mn-cs"/>
            </a:rPr>
            <a:t>1A</a:t>
          </a:r>
          <a:r>
            <a:rPr lang="ja-JP" altLang="ja-JP" sz="1100" b="1">
              <a:solidFill>
                <a:sysClr val="windowText" lastClr="000000"/>
              </a:solidFill>
              <a:effectLst/>
              <a:latin typeface="+mn-lt"/>
              <a:ea typeface="+mn-ea"/>
              <a:cs typeface="+mn-cs"/>
            </a:rPr>
            <a:t>」は提出不要です）。なお、遠隔地域の定義については、募集要項</a:t>
          </a:r>
          <a:r>
            <a:rPr lang="en-US" altLang="ja-JP" sz="1100" b="1">
              <a:solidFill>
                <a:sysClr val="windowText" lastClr="000000"/>
              </a:solidFill>
              <a:effectLst/>
              <a:latin typeface="+mn-lt"/>
              <a:ea typeface="+mn-ea"/>
              <a:cs typeface="+mn-cs"/>
            </a:rPr>
            <a:t>12</a:t>
          </a:r>
          <a:r>
            <a:rPr lang="ja-JP" altLang="ja-JP" sz="1100" b="1">
              <a:solidFill>
                <a:sysClr val="windowText" lastClr="000000"/>
              </a:solidFill>
              <a:effectLst/>
              <a:latin typeface="+mn-lt"/>
              <a:ea typeface="+mn-ea"/>
              <a:cs typeface="+mn-cs"/>
            </a:rPr>
            <a:t>～</a:t>
          </a:r>
          <a:r>
            <a:rPr lang="en-US" altLang="ja-JP" sz="1100" b="1">
              <a:solidFill>
                <a:sysClr val="windowText" lastClr="000000"/>
              </a:solidFill>
              <a:effectLst/>
              <a:latin typeface="+mn-lt"/>
              <a:ea typeface="+mn-ea"/>
              <a:cs typeface="+mn-cs"/>
            </a:rPr>
            <a:t>13</a:t>
          </a:r>
          <a:r>
            <a:rPr lang="ja-JP" altLang="ja-JP" sz="1100" b="1">
              <a:solidFill>
                <a:sysClr val="windowText" lastClr="000000"/>
              </a:solidFill>
              <a:effectLst/>
              <a:latin typeface="+mn-lt"/>
              <a:ea typeface="+mn-ea"/>
              <a:cs typeface="+mn-cs"/>
            </a:rPr>
            <a:t>頁をご確認ください。</a:t>
          </a:r>
          <a:endParaRPr lang="ja-JP" altLang="ja-JP" sz="1000">
            <a:solidFill>
              <a:sysClr val="windowText" lastClr="000000"/>
            </a:solidFill>
            <a:effectLst/>
          </a:endParaRPr>
        </a:p>
      </xdr:txBody>
    </xdr:sp>
    <xdr:clientData/>
  </xdr:twoCellAnchor>
  <xdr:twoCellAnchor>
    <xdr:from>
      <xdr:col>4</xdr:col>
      <xdr:colOff>0</xdr:colOff>
      <xdr:row>12</xdr:row>
      <xdr:rowOff>0</xdr:rowOff>
    </xdr:from>
    <xdr:to>
      <xdr:col>6</xdr:col>
      <xdr:colOff>321944</xdr:colOff>
      <xdr:row>15</xdr:row>
      <xdr:rowOff>22860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1432560" y="365760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213360</xdr:colOff>
      <xdr:row>10</xdr:row>
      <xdr:rowOff>106680</xdr:rowOff>
    </xdr:from>
    <xdr:to>
      <xdr:col>3</xdr:col>
      <xdr:colOff>358140</xdr:colOff>
      <xdr:row>14</xdr:row>
      <xdr:rowOff>175684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13360" y="2621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6790267" y="2656419"/>
          <a:ext cx="1718734" cy="3810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4</xdr:col>
      <xdr:colOff>30480</xdr:colOff>
      <xdr:row>12</xdr:row>
      <xdr:rowOff>22860</xdr:rowOff>
    </xdr:from>
    <xdr:to>
      <xdr:col>6</xdr:col>
      <xdr:colOff>352424</xdr:colOff>
      <xdr:row>15</xdr:row>
      <xdr:rowOff>45720</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1463040" y="316992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3909060" y="3232785"/>
          <a:ext cx="2377441" cy="389044"/>
        </a:xfrm>
        <a:prstGeom prst="wedgeRoundRectCallout">
          <a:avLst>
            <a:gd name="adj1" fmla="val -28404"/>
            <a:gd name="adj2" fmla="val -6849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xdr:twoCellAnchor>
  <xdr:twoCellAnchor>
    <xdr:from>
      <xdr:col>1</xdr:col>
      <xdr:colOff>106680</xdr:colOff>
      <xdr:row>32</xdr:row>
      <xdr:rowOff>15240</xdr:rowOff>
    </xdr:from>
    <xdr:to>
      <xdr:col>4</xdr:col>
      <xdr:colOff>1295400</xdr:colOff>
      <xdr:row>33</xdr:row>
      <xdr:rowOff>124321</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251460" y="922782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xdr:twoCellAnchor>
  <xdr:twoCellAnchor>
    <xdr:from>
      <xdr:col>4</xdr:col>
      <xdr:colOff>1478280</xdr:colOff>
      <xdr:row>32</xdr:row>
      <xdr:rowOff>213360</xdr:rowOff>
    </xdr:from>
    <xdr:to>
      <xdr:col>6</xdr:col>
      <xdr:colOff>955482</xdr:colOff>
      <xdr:row>33</xdr:row>
      <xdr:rowOff>83765</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2910840" y="942594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309012</xdr:colOff>
      <xdr:row>18</xdr:row>
      <xdr:rowOff>146309</xdr:rowOff>
    </xdr:from>
    <xdr:to>
      <xdr:col>21</xdr:col>
      <xdr:colOff>42795</xdr:colOff>
      <xdr:row>27</xdr:row>
      <xdr:rowOff>365167</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6814587" y="5080259"/>
          <a:ext cx="6220308" cy="542708"/>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15422</xdr:colOff>
      <xdr:row>56</xdr:row>
      <xdr:rowOff>152724</xdr:rowOff>
    </xdr:from>
    <xdr:to>
      <xdr:col>21</xdr:col>
      <xdr:colOff>177830</xdr:colOff>
      <xdr:row>66</xdr:row>
      <xdr:rowOff>181081</xdr:rowOff>
    </xdr:to>
    <xdr:sp macro="" textlink="">
      <xdr:nvSpPr>
        <xdr:cNvPr id="3" name="角丸四角形吹き出し 2">
          <a:extLst>
            <a:ext uri="{FF2B5EF4-FFF2-40B4-BE49-F238E27FC236}">
              <a16:creationId xmlns:a16="http://schemas.microsoft.com/office/drawing/2014/main" id="{00000000-0008-0000-0800-000003000000}"/>
            </a:ext>
            <a:ext uri="{147F2762-F138-4A5C-976F-8EAC2B608ADB}">
              <a16:predDERef xmlns:a16="http://schemas.microsoft.com/office/drawing/2014/main" pred="{00000000-0008-0000-0800-000002000000}"/>
            </a:ext>
          </a:extLst>
        </xdr:cNvPr>
        <xdr:cNvSpPr/>
      </xdr:nvSpPr>
      <xdr:spPr>
        <a:xfrm>
          <a:off x="6949622" y="9087174"/>
          <a:ext cx="6220308" cy="542707"/>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209550</xdr:colOff>
      <xdr:row>1</xdr:row>
      <xdr:rowOff>161925</xdr:rowOff>
    </xdr:from>
    <xdr:to>
      <xdr:col>7</xdr:col>
      <xdr:colOff>1000125</xdr:colOff>
      <xdr:row>5</xdr:row>
      <xdr:rowOff>28575</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3838575" y="342900"/>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266699</xdr:colOff>
      <xdr:row>5</xdr:row>
      <xdr:rowOff>200025</xdr:rowOff>
    </xdr:from>
    <xdr:to>
      <xdr:col>7</xdr:col>
      <xdr:colOff>971549</xdr:colOff>
      <xdr:row>8</xdr:row>
      <xdr:rowOff>161925</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3895724" y="1238250"/>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767219</xdr:colOff>
      <xdr:row>8</xdr:row>
      <xdr:rowOff>225831</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3871324" y="1503123"/>
          <a:ext cx="2480416"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xdr:twoCellAnchor>
  <xdr:twoCellAnchor>
    <xdr:from>
      <xdr:col>1</xdr:col>
      <xdr:colOff>427972</xdr:colOff>
      <xdr:row>19</xdr:row>
      <xdr:rowOff>0</xdr:rowOff>
    </xdr:from>
    <xdr:to>
      <xdr:col>3</xdr:col>
      <xdr:colOff>451459</xdr:colOff>
      <xdr:row>21</xdr:row>
      <xdr:rowOff>57411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481312" y="5928360"/>
          <a:ext cx="2477127" cy="75845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310_&#22865;&#32004;&#31532;&#20108;&#35506;/3_&#27665;&#38291;&#36899;&#25658;&#29677;/03_&#27096;&#24335;&#38598;/01_&#35211;&#31309;&#26360;/01_00&#12288;&#35211;&#31309;&#26360;&#12288;&#26368;&#26032;&#29256;/20212&#22238;&#30446;&#20844;&#31034;&#28310;&#20633;/2021&#24180;6&#26376;&#29256;_&#35211;&#31309;&#37329;&#38989;&#20869;&#35379;&#26360;_v8.0(&#22320;&#22495;&#37329;&#34701;&#27231;&#38306;&#35352;&#2083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1_銀行外"/>
      <sheetName val="様式2_1人件費"/>
      <sheetName val="様式2_2_2その他原価・一般管理費等"/>
      <sheetName val="様式2_2_2銀外"/>
      <sheetName val="様式2_3機材"/>
      <sheetName val="様式2_4旅費"/>
      <sheetName val="様式2_4銀行外"/>
      <sheetName val="様式2_5現地活動費"/>
      <sheetName val="様式2_6本邦受入活動費&amp;管理費"/>
      <sheetName val="機材様式（別紙明細）"/>
      <sheetName val="業務従事者名簿"/>
      <sheetName val="部分払・年度別詳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4"/>
  <sheetViews>
    <sheetView zoomScaleNormal="100" workbookViewId="0">
      <selection activeCell="B28" sqref="B28"/>
    </sheetView>
  </sheetViews>
  <sheetFormatPr defaultRowHeight="14.1"/>
  <cols>
    <col min="1" max="1" width="3.125" customWidth="1"/>
    <col min="2" max="2" width="35.125" customWidth="1"/>
    <col min="3" max="3" width="83.875" customWidth="1"/>
  </cols>
  <sheetData>
    <row r="1" spans="1:3" ht="34.5" customHeight="1">
      <c r="A1" s="500" t="s">
        <v>0</v>
      </c>
      <c r="B1" s="500"/>
      <c r="C1" s="500"/>
    </row>
    <row r="2" spans="1:3" ht="18" customHeight="1">
      <c r="A2" t="s">
        <v>1</v>
      </c>
    </row>
    <row r="3" spans="1:3" ht="18" customHeight="1">
      <c r="A3" s="122" t="s">
        <v>2</v>
      </c>
      <c r="B3" t="s">
        <v>3</v>
      </c>
    </row>
    <row r="4" spans="1:3" ht="18" customHeight="1">
      <c r="A4" s="122" t="s">
        <v>2</v>
      </c>
      <c r="B4" t="s">
        <v>4</v>
      </c>
    </row>
    <row r="5" spans="1:3" ht="18" customHeight="1">
      <c r="A5" s="122" t="s">
        <v>2</v>
      </c>
      <c r="B5" t="s">
        <v>5</v>
      </c>
    </row>
    <row r="6" spans="1:3" ht="18" customHeight="1">
      <c r="A6" s="122" t="s">
        <v>2</v>
      </c>
      <c r="B6" t="s">
        <v>6</v>
      </c>
    </row>
    <row r="7" spans="1:3" ht="18" customHeight="1">
      <c r="A7" s="122" t="s">
        <v>2</v>
      </c>
      <c r="B7" t="s">
        <v>7</v>
      </c>
    </row>
    <row r="8" spans="1:3" ht="18" customHeight="1" thickBot="1"/>
    <row r="9" spans="1:3" ht="18" customHeight="1">
      <c r="A9" s="100"/>
      <c r="B9" s="101" t="s">
        <v>8</v>
      </c>
      <c r="C9" s="102" t="s">
        <v>9</v>
      </c>
    </row>
    <row r="10" spans="1:3" ht="153.94999999999999">
      <c r="A10" s="501" t="s">
        <v>10</v>
      </c>
      <c r="B10" s="124" t="s">
        <v>11</v>
      </c>
      <c r="C10" s="475" t="s">
        <v>12</v>
      </c>
    </row>
    <row r="11" spans="1:3" ht="126">
      <c r="A11" s="502"/>
      <c r="B11" s="178" t="s">
        <v>13</v>
      </c>
      <c r="C11" s="475" t="s">
        <v>14</v>
      </c>
    </row>
    <row r="12" spans="1:3" ht="67.5" customHeight="1">
      <c r="A12" s="503"/>
      <c r="B12" s="124" t="s">
        <v>15</v>
      </c>
      <c r="C12" s="134" t="s">
        <v>16</v>
      </c>
    </row>
    <row r="13" spans="1:3" ht="71.45" customHeight="1">
      <c r="A13" s="504" t="s">
        <v>17</v>
      </c>
      <c r="B13" s="214" t="s">
        <v>18</v>
      </c>
      <c r="C13" s="134" t="s">
        <v>19</v>
      </c>
    </row>
    <row r="14" spans="1:3" ht="39.75" customHeight="1">
      <c r="A14" s="504"/>
      <c r="B14" t="s">
        <v>20</v>
      </c>
      <c r="C14" s="134" t="s">
        <v>21</v>
      </c>
    </row>
    <row r="15" spans="1:3" ht="27.95">
      <c r="A15" s="504"/>
      <c r="B15" t="s">
        <v>22</v>
      </c>
      <c r="C15" s="134" t="s">
        <v>23</v>
      </c>
    </row>
    <row r="16" spans="1:3" ht="175.9" customHeight="1">
      <c r="A16" s="504"/>
      <c r="B16" s="126" t="s">
        <v>24</v>
      </c>
      <c r="C16" s="134" t="s">
        <v>25</v>
      </c>
    </row>
    <row r="17" spans="1:3" ht="36.6" customHeight="1">
      <c r="A17" s="504"/>
      <c r="B17" s="126" t="s">
        <v>26</v>
      </c>
      <c r="C17" s="134" t="s">
        <v>27</v>
      </c>
    </row>
    <row r="18" spans="1:3" ht="55.9" customHeight="1">
      <c r="A18" s="504"/>
      <c r="B18" s="150" t="s">
        <v>28</v>
      </c>
      <c r="C18" s="134" t="s">
        <v>29</v>
      </c>
    </row>
    <row r="19" spans="1:3" ht="25.9" customHeight="1">
      <c r="A19" s="504"/>
      <c r="B19" s="196" t="s">
        <v>30</v>
      </c>
      <c r="C19" s="197" t="s">
        <v>31</v>
      </c>
    </row>
    <row r="20" spans="1:3" ht="43.15" customHeight="1" thickBot="1">
      <c r="A20" s="213"/>
      <c r="B20" s="198" t="s">
        <v>32</v>
      </c>
      <c r="C20" s="199" t="s">
        <v>33</v>
      </c>
    </row>
    <row r="21" spans="1:3" ht="10.35" customHeight="1">
      <c r="C21" s="178"/>
    </row>
    <row r="22" spans="1:3" ht="18" customHeight="1"/>
    <row r="23" spans="1:3" ht="37.9" customHeight="1">
      <c r="B23" s="63" t="s">
        <v>34</v>
      </c>
    </row>
    <row r="24" spans="1:3" ht="83.45" customHeight="1">
      <c r="B24" s="124" t="s">
        <v>35</v>
      </c>
      <c r="C24" s="125" t="s">
        <v>36</v>
      </c>
    </row>
    <row r="25" spans="1:3" ht="53.45" customHeight="1">
      <c r="B25" s="150" t="s">
        <v>37</v>
      </c>
      <c r="C25" s="125" t="s">
        <v>38</v>
      </c>
    </row>
    <row r="26" spans="1:3" ht="34.15" customHeight="1">
      <c r="B26" s="124" t="s">
        <v>39</v>
      </c>
      <c r="C26" s="149" t="s">
        <v>40</v>
      </c>
    </row>
    <row r="27" spans="1:3" ht="18" customHeight="1"/>
    <row r="28" spans="1:3" ht="18" customHeight="1">
      <c r="B28" t="s">
        <v>41</v>
      </c>
      <c r="C28">
        <v>123</v>
      </c>
    </row>
    <row r="29" spans="1:3" ht="18" customHeight="1"/>
    <row r="30" spans="1:3" ht="18" customHeight="1"/>
    <row r="31" spans="1:3" ht="18" customHeight="1"/>
    <row r="32" spans="1:3" ht="18" customHeight="1"/>
    <row r="33" ht="18" customHeight="1"/>
    <row r="34" ht="18" customHeight="1"/>
  </sheetData>
  <mergeCells count="3">
    <mergeCell ref="A1:C1"/>
    <mergeCell ref="A10:A12"/>
    <mergeCell ref="A13:A19"/>
  </mergeCells>
  <phoneticPr fontId="2"/>
  <hyperlinks>
    <hyperlink ref="B12" location="様式1A【東・東南・南アジア地域用】見積!E7" display="様式1" xr:uid="{00000000-0004-0000-0000-000000000000}"/>
    <hyperlink ref="B16" location="様式2_4旅費!Print_Area" display="様式2_4旅費" xr:uid="{00000000-0004-0000-0000-000003000000}"/>
    <hyperlink ref="B18" location="'様式2_6本邦受入活動費&amp;管理費'!Print_Area" display="様式2_6本邦受入活動費＆管理費" xr:uid="{00000000-0004-0000-0000-000005000000}"/>
    <hyperlink ref="B19" location="業務従事者名簿!Print_Area" display="業務従事者名簿" xr:uid="{00000000-0004-0000-0000-000006000000}"/>
    <hyperlink ref="B24" location="様式1A【東・東南・南アジア地域用】見積!B5" display="最終見積金額内訳（表紙が必要）" xr:uid="{00000000-0004-0000-0000-000007000000}"/>
    <hyperlink ref="B26" location="部分払・年度別詳細書" display="年度毎内訳" xr:uid="{00000000-0004-0000-0000-000008000000}"/>
    <hyperlink ref="B13" location="様式2_1人件費!Print_Area" display="様式2_1人件費　2_2その他原価・一般管理費等" xr:uid="{00000000-0004-0000-0000-000009000000}"/>
    <hyperlink ref="B25" location="様式1A【東・東南・南アジア地域用】見積!Print_Area" display="様式1A【東・東南・南アジア地域用】見積!Print_Area" xr:uid="{00000000-0004-0000-0000-00000A000000}"/>
    <hyperlink ref="B10" location="従事者明細!Print_Area" display="従事者明細" xr:uid="{00000000-0004-0000-0000-00000B000000}"/>
    <hyperlink ref="B17" location="様式2_5現地活動費!Print_Area" display="様式2_5現地活動費" xr:uid="{00000000-0004-0000-0000-000004000000}"/>
  </hyperlinks>
  <pageMargins left="0.31496062992125984" right="0.11811023622047245" top="0.74803149606299213" bottom="0.35433070866141736"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FF"/>
    <pageSetUpPr fitToPage="1"/>
  </sheetPr>
  <dimension ref="A2:AD89"/>
  <sheetViews>
    <sheetView showGridLines="0" view="pageBreakPreview" zoomScaleNormal="100" zoomScaleSheetLayoutView="100" workbookViewId="0">
      <selection activeCell="E13" sqref="E13"/>
    </sheetView>
  </sheetViews>
  <sheetFormatPr defaultColWidth="9" defaultRowHeight="14.1"/>
  <cols>
    <col min="1" max="1" width="0.75" style="15" customWidth="1"/>
    <col min="2" max="2" width="5.625" style="105" customWidth="1"/>
    <col min="3" max="3" width="26.625" style="15" customWidth="1"/>
    <col min="4" max="4" width="14.625" style="15" customWidth="1"/>
    <col min="5" max="5" width="5.625" style="15" customWidth="1"/>
    <col min="6" max="6" width="14.625" style="15" customWidth="1"/>
    <col min="7" max="7" width="5.625" style="15" customWidth="1"/>
    <col min="8" max="8" width="14.625" style="15" customWidth="1"/>
    <col min="9" max="9" width="13.375" style="15" hidden="1" customWidth="1"/>
    <col min="10" max="10" width="23.75" style="15" hidden="1" customWidth="1"/>
    <col min="11" max="29" width="13.375" style="15" hidden="1" customWidth="1"/>
    <col min="30" max="30" width="19.625" style="15" customWidth="1"/>
    <col min="31" max="16384" width="9" style="15"/>
  </cols>
  <sheetData>
    <row r="2" spans="1:30" ht="24.75" customHeight="1">
      <c r="A2" s="31"/>
      <c r="J2" s="15" t="s">
        <v>164</v>
      </c>
    </row>
    <row r="3" spans="1:30">
      <c r="A3" s="105"/>
      <c r="J3" s="15" t="s">
        <v>165</v>
      </c>
    </row>
    <row r="4" spans="1:30">
      <c r="B4" s="194" t="s">
        <v>166</v>
      </c>
      <c r="C4" s="194"/>
      <c r="D4" s="194"/>
      <c r="E4" s="195"/>
      <c r="F4" s="195"/>
      <c r="J4" s="15" t="s">
        <v>167</v>
      </c>
    </row>
    <row r="6" spans="1:30" ht="20.100000000000001" customHeight="1" thickBot="1">
      <c r="B6" s="15" t="s">
        <v>205</v>
      </c>
      <c r="D6" s="176">
        <f>F30</f>
        <v>0</v>
      </c>
      <c r="E6" s="15" t="s">
        <v>101</v>
      </c>
    </row>
    <row r="7" spans="1:30" ht="20.100000000000001" customHeight="1" thickTop="1">
      <c r="D7" s="192"/>
      <c r="E7" s="105"/>
    </row>
    <row r="8" spans="1:30" ht="20.100000000000001" customHeight="1" thickBot="1">
      <c r="B8" s="15" t="s">
        <v>206</v>
      </c>
      <c r="D8" s="176">
        <f>H30</f>
        <v>0</v>
      </c>
      <c r="E8" s="15" t="s">
        <v>101</v>
      </c>
    </row>
    <row r="9" spans="1:30" ht="20.100000000000001" customHeight="1" thickTop="1">
      <c r="B9" s="15"/>
      <c r="D9" s="193"/>
    </row>
    <row r="10" spans="1:30" ht="21" customHeight="1">
      <c r="D10" s="335"/>
      <c r="E10" s="544"/>
      <c r="F10" s="544"/>
      <c r="G10" s="544"/>
      <c r="H10" s="544"/>
      <c r="I10" s="253" t="s">
        <v>207</v>
      </c>
      <c r="J10" s="254"/>
      <c r="K10" s="254"/>
      <c r="L10" s="194"/>
      <c r="M10" s="194"/>
      <c r="N10" s="194"/>
      <c r="O10" s="194"/>
      <c r="P10" s="194"/>
      <c r="Q10" s="194"/>
      <c r="R10" s="194"/>
      <c r="S10" s="194"/>
      <c r="T10" s="194"/>
      <c r="U10" s="194"/>
      <c r="V10" s="194"/>
      <c r="W10" s="194"/>
      <c r="X10" s="194"/>
      <c r="Y10" s="194"/>
      <c r="Z10" s="194"/>
      <c r="AA10" s="194"/>
      <c r="AB10" s="194"/>
      <c r="AC10" s="194"/>
    </row>
    <row r="11" spans="1:30" ht="21.95" customHeight="1">
      <c r="D11" s="38" t="s">
        <v>208</v>
      </c>
      <c r="E11" s="546" t="s">
        <v>117</v>
      </c>
      <c r="F11" s="547"/>
      <c r="G11" s="547" t="s">
        <v>119</v>
      </c>
      <c r="H11" s="547"/>
      <c r="I11" s="548">
        <v>1</v>
      </c>
      <c r="J11" s="542"/>
      <c r="K11" s="543"/>
      <c r="L11" s="541">
        <v>2</v>
      </c>
      <c r="M11" s="542"/>
      <c r="N11" s="543"/>
      <c r="O11" s="541">
        <v>3</v>
      </c>
      <c r="P11" s="542"/>
      <c r="Q11" s="543"/>
      <c r="R11" s="541">
        <v>4</v>
      </c>
      <c r="S11" s="542"/>
      <c r="T11" s="543"/>
      <c r="U11" s="541">
        <v>5</v>
      </c>
      <c r="V11" s="542"/>
      <c r="W11" s="543"/>
      <c r="X11" s="541">
        <v>6</v>
      </c>
      <c r="Y11" s="542"/>
      <c r="Z11" s="543"/>
      <c r="AA11" s="541">
        <v>7</v>
      </c>
      <c r="AB11" s="542"/>
      <c r="AC11" s="545"/>
      <c r="AD11" s="39" t="s">
        <v>209</v>
      </c>
    </row>
    <row r="12" spans="1:30" ht="69.95" customHeight="1">
      <c r="B12" s="374" t="s">
        <v>179</v>
      </c>
      <c r="C12" s="38" t="s">
        <v>47</v>
      </c>
      <c r="D12" s="374" t="s">
        <v>210</v>
      </c>
      <c r="E12" s="38" t="s">
        <v>211</v>
      </c>
      <c r="F12" s="366" t="s">
        <v>212</v>
      </c>
      <c r="G12" s="38" t="s">
        <v>211</v>
      </c>
      <c r="H12" s="366" t="s">
        <v>213</v>
      </c>
      <c r="I12" s="244" t="str">
        <f>I11&amp;"回目直接人件費"</f>
        <v>1回目直接人件費</v>
      </c>
      <c r="J12" s="244" t="str">
        <f>I11&amp;"回目その他原価金額"</f>
        <v>1回目その他原価金額</v>
      </c>
      <c r="K12" s="246" t="str">
        <f>I11&amp;"一般管理費金額"</f>
        <v>1一般管理費金額</v>
      </c>
      <c r="L12" s="248" t="str">
        <f>L11&amp;"回目直接人件費"</f>
        <v>2回目直接人件費</v>
      </c>
      <c r="M12" s="244" t="str">
        <f>L11&amp;"回目その他原価金額"</f>
        <v>2回目その他原価金額</v>
      </c>
      <c r="N12" s="249" t="str">
        <f>L11&amp;"一般管理費金額"</f>
        <v>2一般管理費金額</v>
      </c>
      <c r="O12" s="248" t="str">
        <f>O11&amp;"回目直接人件費"</f>
        <v>3回目直接人件費</v>
      </c>
      <c r="P12" s="244" t="str">
        <f>O11&amp;"回目その他原価金額"</f>
        <v>3回目その他原価金額</v>
      </c>
      <c r="Q12" s="249" t="str">
        <f>O11&amp;"一般管理費金額"</f>
        <v>3一般管理費金額</v>
      </c>
      <c r="R12" s="248" t="str">
        <f>R11&amp;"回目直接人件費"</f>
        <v>4回目直接人件費</v>
      </c>
      <c r="S12" s="244" t="str">
        <f>R11&amp;"回目その他原価金額"</f>
        <v>4回目その他原価金額</v>
      </c>
      <c r="T12" s="249" t="str">
        <f>R11&amp;"一般管理費金額"</f>
        <v>4一般管理費金額</v>
      </c>
      <c r="U12" s="248" t="str">
        <f>U11&amp;"回目直接人件費"</f>
        <v>5回目直接人件費</v>
      </c>
      <c r="V12" s="244" t="str">
        <f>U11&amp;"回目その他原価金額"</f>
        <v>5回目その他原価金額</v>
      </c>
      <c r="W12" s="249" t="str">
        <f>U11&amp;"一般管理費金額"</f>
        <v>5一般管理費金額</v>
      </c>
      <c r="X12" s="248" t="str">
        <f>X11&amp;"回目直接人件費"</f>
        <v>6回目直接人件費</v>
      </c>
      <c r="Y12" s="244" t="str">
        <f>X11&amp;"回目その他原価金額"</f>
        <v>6回目その他原価金額</v>
      </c>
      <c r="Z12" s="249" t="str">
        <f>X11&amp;"一般管理費金額"</f>
        <v>6一般管理費金額</v>
      </c>
      <c r="AA12" s="248" t="str">
        <f>AA11&amp;"回目直接人件費"</f>
        <v>7回目直接人件費</v>
      </c>
      <c r="AB12" s="244" t="str">
        <f>AA11&amp;"回目その他原価金額"</f>
        <v>7回目その他原価金額</v>
      </c>
      <c r="AC12" s="246" t="str">
        <f>AA11&amp;"一般管理費金額"</f>
        <v>7一般管理費金額</v>
      </c>
      <c r="AD12" s="39"/>
    </row>
    <row r="13" spans="1:30" ht="27.95" customHeight="1">
      <c r="B13" s="321"/>
      <c r="C13" s="323" t="str">
        <f>IF($B13="","",VLOOKUP($B13,従事者明細!$D$3:$L$52,2,FALSE))</f>
        <v/>
      </c>
      <c r="D13" s="323" t="str">
        <f>IF($B13="","",VLOOKUP($B13,様式2_1人件費!$F$70:$H$85,3,FALSE))</f>
        <v/>
      </c>
      <c r="E13" s="322"/>
      <c r="F13" s="162" t="str">
        <f t="shared" ref="F13:F22" si="0">IF($B13="","",ROUND(D13*E13,0))</f>
        <v/>
      </c>
      <c r="G13" s="322"/>
      <c r="H13" s="162" t="str">
        <f>IF($B13="","",ROUND((D13+F13)*G13,0))</f>
        <v/>
      </c>
      <c r="I13" s="245" t="str">
        <f>IF($B13="","",VLOOKUP($B13,様式2_1人件費!$J$70:$L$85,3,FALSE))</f>
        <v/>
      </c>
      <c r="J13" s="245" t="str">
        <f>IF($B13="","",ROUND(I13*E13,0))</f>
        <v/>
      </c>
      <c r="K13" s="247" t="str">
        <f>IF($B13="","",ROUND((I13+J13)*G13,0))</f>
        <v/>
      </c>
      <c r="L13" s="250" t="str">
        <f>IF($B13="","",VLOOKUP($B13,様式2_1人件費!$M$70:$O$84,3,FALSE))</f>
        <v/>
      </c>
      <c r="M13" s="264" t="str">
        <f>IF($B13="","",ROUND(L13*E13,0))</f>
        <v/>
      </c>
      <c r="N13" s="230" t="str">
        <f>IF($B13="","",ROUND((L13+M13)*G13,0))</f>
        <v/>
      </c>
      <c r="O13" s="250" t="str">
        <f>IF($B13="","",VLOOKUP($B13,様式2_1人件費!$P$70:$R$84,3,FALSE))</f>
        <v/>
      </c>
      <c r="P13" s="245" t="str">
        <f>IF($B13="","",ROUND(O13*E13,0))</f>
        <v/>
      </c>
      <c r="Q13" s="251" t="str">
        <f>IF($B13="","",ROUND((O13+P13)*G13,0))</f>
        <v/>
      </c>
      <c r="R13" s="250" t="str">
        <f>IF($B13="","",VLOOKUP($B13,様式2_1人件費!$S$70:$U$84,3,FALSE))</f>
        <v/>
      </c>
      <c r="S13" s="245" t="str">
        <f>IF($B13="","",ROUND(R13*E13,0))</f>
        <v/>
      </c>
      <c r="T13" s="251" t="str">
        <f>IF($B13="","",ROUND((R13+S13)*G13,0))</f>
        <v/>
      </c>
      <c r="U13" s="250" t="str">
        <f>IF($B13="","",VLOOKUP($B13,様式2_1人件費!$V$70:$X$84,3,FALSE))</f>
        <v/>
      </c>
      <c r="V13" s="245" t="str">
        <f>IF($B13="","",ROUND(U13*E13,0))</f>
        <v/>
      </c>
      <c r="W13" s="251" t="str">
        <f>IF($B13="","",ROUND((U13+V13)*G13,0))</f>
        <v/>
      </c>
      <c r="X13" s="250" t="str">
        <f>IF($B13="","",VLOOKUP($B13,様式2_1人件費!$Y$70:$AA$84,3,FALSE))</f>
        <v/>
      </c>
      <c r="Y13" s="245" t="str">
        <f>IF($B13="","",ROUND(X13*E13,0))</f>
        <v/>
      </c>
      <c r="Z13" s="251" t="str">
        <f>IF($B13="","",ROUND((X13+Y13)*G13,0))</f>
        <v/>
      </c>
      <c r="AA13" s="250" t="str">
        <f>IF($B13="","",VLOOKUP($B13,様式2_1人件費!$AB$70:$AD$84,3,FALSE))</f>
        <v/>
      </c>
      <c r="AB13" s="245" t="str">
        <f>IF($B13="","",ROUND(AA13*E13,0))</f>
        <v/>
      </c>
      <c r="AC13" s="247" t="str">
        <f>IF($B13="","",ROUND((AA13+AB13)*G13,0))</f>
        <v/>
      </c>
      <c r="AD13" s="401" t="str">
        <f>IFERROR(D13+F13+H13,"")</f>
        <v/>
      </c>
    </row>
    <row r="14" spans="1:30" ht="27.95" customHeight="1">
      <c r="B14" s="321"/>
      <c r="C14" s="323" t="str">
        <f>IF($B14="","",VLOOKUP($B14,従事者明細!$D$3:$L$52,2,FALSE))</f>
        <v/>
      </c>
      <c r="D14" s="323" t="str">
        <f>IF($B14="","",VLOOKUP($B14,様式2_1人件費!$F$70:$H$85,3,FALSE))</f>
        <v/>
      </c>
      <c r="E14" s="322"/>
      <c r="F14" s="162" t="str">
        <f t="shared" si="0"/>
        <v/>
      </c>
      <c r="G14" s="322"/>
      <c r="H14" s="162" t="str">
        <f t="shared" ref="H14:H22" si="1">IF($B14="","",ROUND((D14+F14)*G14,0))</f>
        <v/>
      </c>
      <c r="I14" s="245" t="str">
        <f>IF($B14="","",VLOOKUP($B14,様式2_1人件費!$J$70:$L$85,3,FALSE))</f>
        <v/>
      </c>
      <c r="J14" s="245" t="str">
        <f t="shared" ref="J14:J19" si="2">IF($B14="","",ROUND(I14*E14,0))</f>
        <v/>
      </c>
      <c r="K14" s="247" t="str">
        <f t="shared" ref="K14:K19" si="3">IF($B14="","",ROUND((I14+J14)*G14,0))</f>
        <v/>
      </c>
      <c r="L14" s="250" t="str">
        <f>IF($B14="","",VLOOKUP($B14,様式2_1人件費!$M$70:$O$84,3,FALSE))</f>
        <v/>
      </c>
      <c r="M14" s="245" t="str">
        <f t="shared" ref="M14:M19" si="4">IF($B14="","",ROUND(L14*E14,0))</f>
        <v/>
      </c>
      <c r="N14" s="251" t="str">
        <f t="shared" ref="N14:N19" si="5">IF($B14="","",ROUND((L14+M14)*G14,0))</f>
        <v/>
      </c>
      <c r="O14" s="250" t="str">
        <f>IF($B14="","",VLOOKUP($B14,様式2_1人件費!$P$70:$R$84,3,FALSE))</f>
        <v/>
      </c>
      <c r="P14" s="245" t="str">
        <f t="shared" ref="P14:P19" si="6">IF($B14="","",ROUND(O14*E14,0))</f>
        <v/>
      </c>
      <c r="Q14" s="251" t="str">
        <f t="shared" ref="Q14:Q19" si="7">IF($B14="","",ROUND((O14+P14)*G14,0))</f>
        <v/>
      </c>
      <c r="R14" s="250" t="str">
        <f>IF($B14="","",VLOOKUP($B14,様式2_1人件費!$S$70:$U$84,3,FALSE))</f>
        <v/>
      </c>
      <c r="S14" s="245" t="str">
        <f t="shared" ref="S14:S19" si="8">IF($B14="","",ROUND(R14*E14,0))</f>
        <v/>
      </c>
      <c r="T14" s="251" t="str">
        <f t="shared" ref="T14:T19" si="9">IF($B14="","",ROUND((R14+S14)*G14,0))</f>
        <v/>
      </c>
      <c r="U14" s="250" t="str">
        <f>IF($B14="","",VLOOKUP($B14,様式2_1人件費!$V$70:$X$84,3,FALSE))</f>
        <v/>
      </c>
      <c r="V14" s="245" t="str">
        <f t="shared" ref="V14:V19" si="10">IF($B14="","",ROUND(U14*E14,0))</f>
        <v/>
      </c>
      <c r="W14" s="251" t="str">
        <f t="shared" ref="W14:W19" si="11">IF($B14="","",ROUND((U14+V14)*G14,0))</f>
        <v/>
      </c>
      <c r="X14" s="250" t="str">
        <f>IF($B14="","",VLOOKUP($B14,様式2_1人件費!$Y$70:$AA$84,3,FALSE))</f>
        <v/>
      </c>
      <c r="Y14" s="245" t="str">
        <f t="shared" ref="Y14:Y19" si="12">IF($B14="","",ROUND(X14*E14,0))</f>
        <v/>
      </c>
      <c r="Z14" s="251" t="str">
        <f t="shared" ref="Z14:Z19" si="13">IF($B14="","",ROUND((X14+Y14)*G14,0))</f>
        <v/>
      </c>
      <c r="AA14" s="250" t="str">
        <f>IF($B14="","",VLOOKUP($B14,様式2_1人件費!$AB$70:$AD$84,3,FALSE))</f>
        <v/>
      </c>
      <c r="AB14" s="245" t="str">
        <f t="shared" ref="AB14:AB19" si="14">IF($B14="","",ROUND(AA14*E14,0))</f>
        <v/>
      </c>
      <c r="AC14" s="247" t="str">
        <f t="shared" ref="AC14:AC19" si="15">IF($B14="","",ROUND((AA14+AB14)*G14,0))</f>
        <v/>
      </c>
      <c r="AD14" s="401" t="str">
        <f t="shared" ref="AD14:AD28" si="16">IFERROR(D14+F14+H14,"")</f>
        <v/>
      </c>
    </row>
    <row r="15" spans="1:30" ht="27.95" customHeight="1">
      <c r="B15" s="321"/>
      <c r="C15" s="323" t="str">
        <f>IF($B15="","",VLOOKUP($B15,従事者明細!$D$3:$L$52,2,FALSE))</f>
        <v/>
      </c>
      <c r="D15" s="323" t="str">
        <f>IF($B15="","",VLOOKUP($B15,様式2_1人件費!$F$70:$H$85,3,FALSE))</f>
        <v/>
      </c>
      <c r="E15" s="322"/>
      <c r="F15" s="162" t="str">
        <f t="shared" si="0"/>
        <v/>
      </c>
      <c r="G15" s="322"/>
      <c r="H15" s="162" t="str">
        <f t="shared" si="1"/>
        <v/>
      </c>
      <c r="I15" s="245" t="str">
        <f>IF($B15="","",VLOOKUP($B15,様式2_1人件費!$J$70:$L$85,3,FALSE))</f>
        <v/>
      </c>
      <c r="J15" s="245" t="str">
        <f t="shared" si="2"/>
        <v/>
      </c>
      <c r="K15" s="247" t="str">
        <f t="shared" si="3"/>
        <v/>
      </c>
      <c r="L15" s="250" t="str">
        <f>IF($B15="","",VLOOKUP($B15,様式2_1人件費!$M$70:$O$84,3,FALSE))</f>
        <v/>
      </c>
      <c r="M15" s="245" t="str">
        <f t="shared" si="4"/>
        <v/>
      </c>
      <c r="N15" s="251" t="str">
        <f t="shared" si="5"/>
        <v/>
      </c>
      <c r="O15" s="250" t="str">
        <f>IF($B15="","",VLOOKUP($B15,様式2_1人件費!$P$70:$R$84,3,FALSE))</f>
        <v/>
      </c>
      <c r="P15" s="245" t="str">
        <f t="shared" si="6"/>
        <v/>
      </c>
      <c r="Q15" s="251" t="str">
        <f t="shared" si="7"/>
        <v/>
      </c>
      <c r="R15" s="250" t="str">
        <f>IF($B15="","",VLOOKUP($B15,様式2_1人件費!$S$70:$U$84,3,FALSE))</f>
        <v/>
      </c>
      <c r="S15" s="245" t="str">
        <f t="shared" si="8"/>
        <v/>
      </c>
      <c r="T15" s="251" t="str">
        <f t="shared" si="9"/>
        <v/>
      </c>
      <c r="U15" s="250" t="str">
        <f>IF($B15="","",VLOOKUP($B15,様式2_1人件費!$V$70:$X$84,3,FALSE))</f>
        <v/>
      </c>
      <c r="V15" s="245" t="str">
        <f t="shared" si="10"/>
        <v/>
      </c>
      <c r="W15" s="251" t="str">
        <f t="shared" si="11"/>
        <v/>
      </c>
      <c r="X15" s="250" t="str">
        <f>IF($B15="","",VLOOKUP($B15,様式2_1人件費!$Y$70:$AA$84,3,FALSE))</f>
        <v/>
      </c>
      <c r="Y15" s="245" t="str">
        <f t="shared" si="12"/>
        <v/>
      </c>
      <c r="Z15" s="251" t="str">
        <f t="shared" si="13"/>
        <v/>
      </c>
      <c r="AA15" s="250" t="str">
        <f>IF($B15="","",VLOOKUP($B15,様式2_1人件費!$AB$70:$AD$84,3,FALSE))</f>
        <v/>
      </c>
      <c r="AB15" s="245" t="str">
        <f t="shared" si="14"/>
        <v/>
      </c>
      <c r="AC15" s="247" t="str">
        <f t="shared" si="15"/>
        <v/>
      </c>
      <c r="AD15" s="401" t="str">
        <f t="shared" si="16"/>
        <v/>
      </c>
    </row>
    <row r="16" spans="1:30" ht="27.95" customHeight="1">
      <c r="B16" s="321"/>
      <c r="C16" s="323" t="str">
        <f>IF($B16="","",VLOOKUP($B16,従事者明細!$D$3:$L$52,2,FALSE))</f>
        <v/>
      </c>
      <c r="D16" s="323" t="str">
        <f>IF($B16="","",VLOOKUP($B16,様式2_1人件費!$F$70:$H$85,3,FALSE))</f>
        <v/>
      </c>
      <c r="E16" s="322"/>
      <c r="F16" s="162" t="str">
        <f t="shared" si="0"/>
        <v/>
      </c>
      <c r="G16" s="322"/>
      <c r="H16" s="162" t="str">
        <f t="shared" si="1"/>
        <v/>
      </c>
      <c r="I16" s="245" t="str">
        <f>IF($B16="","",VLOOKUP($B16,様式2_1人件費!$J$70:$L$85,3,FALSE))</f>
        <v/>
      </c>
      <c r="J16" s="245" t="str">
        <f t="shared" si="2"/>
        <v/>
      </c>
      <c r="K16" s="247" t="str">
        <f t="shared" si="3"/>
        <v/>
      </c>
      <c r="L16" s="250" t="str">
        <f>IF($B16="","",VLOOKUP($B16,様式2_1人件費!$M$70:$O$84,3,FALSE))</f>
        <v/>
      </c>
      <c r="M16" s="245" t="str">
        <f t="shared" si="4"/>
        <v/>
      </c>
      <c r="N16" s="251" t="str">
        <f t="shared" si="5"/>
        <v/>
      </c>
      <c r="O16" s="250" t="str">
        <f>IF($B16="","",VLOOKUP($B16,様式2_1人件費!$P$70:$R$84,3,FALSE))</f>
        <v/>
      </c>
      <c r="P16" s="245" t="str">
        <f t="shared" si="6"/>
        <v/>
      </c>
      <c r="Q16" s="251" t="str">
        <f t="shared" si="7"/>
        <v/>
      </c>
      <c r="R16" s="250" t="str">
        <f>IF($B16="","",VLOOKUP($B16,様式2_1人件費!$S$70:$U$84,3,FALSE))</f>
        <v/>
      </c>
      <c r="S16" s="245" t="str">
        <f t="shared" si="8"/>
        <v/>
      </c>
      <c r="T16" s="251" t="str">
        <f t="shared" si="9"/>
        <v/>
      </c>
      <c r="U16" s="250" t="str">
        <f>IF($B16="","",VLOOKUP($B16,様式2_1人件費!$V$70:$X$84,3,FALSE))</f>
        <v/>
      </c>
      <c r="V16" s="245" t="str">
        <f t="shared" si="10"/>
        <v/>
      </c>
      <c r="W16" s="251" t="str">
        <f t="shared" si="11"/>
        <v/>
      </c>
      <c r="X16" s="250" t="str">
        <f>IF($B16="","",VLOOKUP($B16,様式2_1人件費!$Y$70:$AA$84,3,FALSE))</f>
        <v/>
      </c>
      <c r="Y16" s="245" t="str">
        <f t="shared" si="12"/>
        <v/>
      </c>
      <c r="Z16" s="251" t="str">
        <f t="shared" si="13"/>
        <v/>
      </c>
      <c r="AA16" s="250" t="str">
        <f>IF($B16="","",VLOOKUP($B16,様式2_1人件費!$AB$70:$AD$84,3,FALSE))</f>
        <v/>
      </c>
      <c r="AB16" s="245" t="str">
        <f t="shared" si="14"/>
        <v/>
      </c>
      <c r="AC16" s="247" t="str">
        <f t="shared" si="15"/>
        <v/>
      </c>
      <c r="AD16" s="401" t="str">
        <f t="shared" si="16"/>
        <v/>
      </c>
    </row>
    <row r="17" spans="1:30" ht="27.95" customHeight="1">
      <c r="B17" s="321"/>
      <c r="C17" s="323" t="str">
        <f>IF($B17="","",VLOOKUP($B17,従事者明細!$D$3:$L$52,2,FALSE))</f>
        <v/>
      </c>
      <c r="D17" s="323" t="str">
        <f>IF($B17="","",VLOOKUP($B17,様式2_1人件費!$F$70:$H$85,3,FALSE))</f>
        <v/>
      </c>
      <c r="E17" s="322"/>
      <c r="F17" s="162" t="str">
        <f t="shared" si="0"/>
        <v/>
      </c>
      <c r="G17" s="322"/>
      <c r="H17" s="162" t="str">
        <f t="shared" si="1"/>
        <v/>
      </c>
      <c r="I17" s="245" t="str">
        <f>IF($B17="","",VLOOKUP($B17,様式2_1人件費!$J$70:$L$85,3,FALSE))</f>
        <v/>
      </c>
      <c r="J17" s="245" t="str">
        <f t="shared" si="2"/>
        <v/>
      </c>
      <c r="K17" s="247" t="str">
        <f t="shared" si="3"/>
        <v/>
      </c>
      <c r="L17" s="250" t="str">
        <f>IF($B17="","",VLOOKUP($B17,様式2_1人件費!$M$70:$O$84,3,FALSE))</f>
        <v/>
      </c>
      <c r="M17" s="245" t="str">
        <f t="shared" si="4"/>
        <v/>
      </c>
      <c r="N17" s="251" t="str">
        <f t="shared" si="5"/>
        <v/>
      </c>
      <c r="O17" s="250" t="str">
        <f>IF($B17="","",VLOOKUP($B17,様式2_1人件費!$P$70:$R$84,3,FALSE))</f>
        <v/>
      </c>
      <c r="P17" s="245" t="str">
        <f t="shared" si="6"/>
        <v/>
      </c>
      <c r="Q17" s="251" t="str">
        <f t="shared" si="7"/>
        <v/>
      </c>
      <c r="R17" s="250" t="str">
        <f>IF($B17="","",VLOOKUP($B17,様式2_1人件費!$S$70:$U$84,3,FALSE))</f>
        <v/>
      </c>
      <c r="S17" s="245" t="str">
        <f t="shared" si="8"/>
        <v/>
      </c>
      <c r="T17" s="251" t="str">
        <f t="shared" si="9"/>
        <v/>
      </c>
      <c r="U17" s="250" t="str">
        <f>IF($B17="","",VLOOKUP($B17,様式2_1人件費!$V$70:$X$84,3,FALSE))</f>
        <v/>
      </c>
      <c r="V17" s="245" t="str">
        <f t="shared" si="10"/>
        <v/>
      </c>
      <c r="W17" s="251" t="str">
        <f t="shared" si="11"/>
        <v/>
      </c>
      <c r="X17" s="250" t="str">
        <f>IF($B17="","",VLOOKUP($B17,様式2_1人件費!$Y$70:$AA$84,3,FALSE))</f>
        <v/>
      </c>
      <c r="Y17" s="245" t="str">
        <f t="shared" si="12"/>
        <v/>
      </c>
      <c r="Z17" s="251" t="str">
        <f t="shared" si="13"/>
        <v/>
      </c>
      <c r="AA17" s="250" t="str">
        <f>IF($B17="","",VLOOKUP($B17,様式2_1人件費!$AB$70:$AD$84,3,FALSE))</f>
        <v/>
      </c>
      <c r="AB17" s="245" t="str">
        <f t="shared" si="14"/>
        <v/>
      </c>
      <c r="AC17" s="247" t="str">
        <f t="shared" si="15"/>
        <v/>
      </c>
      <c r="AD17" s="401" t="str">
        <f t="shared" si="16"/>
        <v/>
      </c>
    </row>
    <row r="18" spans="1:30" ht="27.95" customHeight="1">
      <c r="B18" s="321"/>
      <c r="C18" s="323" t="str">
        <f>IF($B18="","",VLOOKUP($B18,従事者明細!$D$3:$L$52,2,FALSE))</f>
        <v/>
      </c>
      <c r="D18" s="323" t="str">
        <f>IF($B18="","",VLOOKUP($B18,様式2_1人件費!$F$70:$H$85,3,FALSE))</f>
        <v/>
      </c>
      <c r="E18" s="322"/>
      <c r="F18" s="162" t="str">
        <f t="shared" si="0"/>
        <v/>
      </c>
      <c r="G18" s="322"/>
      <c r="H18" s="162" t="str">
        <f t="shared" si="1"/>
        <v/>
      </c>
      <c r="I18" s="245" t="str">
        <f>IF($B18="","",VLOOKUP($B18,様式2_1人件費!$J$70:$L$85,3,FALSE))</f>
        <v/>
      </c>
      <c r="J18" s="245" t="str">
        <f t="shared" si="2"/>
        <v/>
      </c>
      <c r="K18" s="247" t="str">
        <f t="shared" si="3"/>
        <v/>
      </c>
      <c r="L18" s="250" t="str">
        <f>IF($B18="","",VLOOKUP($B18,様式2_1人件費!$M$70:$O$84,3,FALSE))</f>
        <v/>
      </c>
      <c r="M18" s="245" t="str">
        <f t="shared" si="4"/>
        <v/>
      </c>
      <c r="N18" s="251" t="str">
        <f t="shared" si="5"/>
        <v/>
      </c>
      <c r="O18" s="250" t="str">
        <f>IF($B18="","",VLOOKUP($B18,様式2_1人件費!$P$70:$R$84,3,FALSE))</f>
        <v/>
      </c>
      <c r="P18" s="245" t="str">
        <f t="shared" si="6"/>
        <v/>
      </c>
      <c r="Q18" s="251" t="str">
        <f t="shared" si="7"/>
        <v/>
      </c>
      <c r="R18" s="250" t="str">
        <f>IF($B18="","",VLOOKUP($B18,様式2_1人件費!$S$70:$U$84,3,FALSE))</f>
        <v/>
      </c>
      <c r="S18" s="245" t="str">
        <f t="shared" si="8"/>
        <v/>
      </c>
      <c r="T18" s="251" t="str">
        <f t="shared" si="9"/>
        <v/>
      </c>
      <c r="U18" s="250" t="str">
        <f>IF($B18="","",VLOOKUP($B18,様式2_1人件費!$V$70:$X$84,3,FALSE))</f>
        <v/>
      </c>
      <c r="V18" s="245" t="str">
        <f t="shared" si="10"/>
        <v/>
      </c>
      <c r="W18" s="251" t="str">
        <f t="shared" si="11"/>
        <v/>
      </c>
      <c r="X18" s="250" t="str">
        <f>IF($B18="","",VLOOKUP($B18,様式2_1人件費!$Y$70:$AA$84,3,FALSE))</f>
        <v/>
      </c>
      <c r="Y18" s="245" t="str">
        <f t="shared" si="12"/>
        <v/>
      </c>
      <c r="Z18" s="251" t="str">
        <f t="shared" si="13"/>
        <v/>
      </c>
      <c r="AA18" s="250" t="str">
        <f>IF($B18="","",VLOOKUP($B18,様式2_1人件費!$AB$70:$AD$84,3,FALSE))</f>
        <v/>
      </c>
      <c r="AB18" s="245" t="str">
        <f t="shared" si="14"/>
        <v/>
      </c>
      <c r="AC18" s="247" t="str">
        <f t="shared" si="15"/>
        <v/>
      </c>
      <c r="AD18" s="401" t="str">
        <f t="shared" si="16"/>
        <v/>
      </c>
    </row>
    <row r="19" spans="1:30" ht="27.95" customHeight="1">
      <c r="B19" s="321"/>
      <c r="C19" s="323" t="str">
        <f>IF($B19="","",VLOOKUP($B19,従事者明細!$D$3:$L$52,2,FALSE))</f>
        <v/>
      </c>
      <c r="D19" s="323" t="str">
        <f>IF($B19="","",VLOOKUP($B19,様式2_1人件費!$F$70:$H$85,3,FALSE))</f>
        <v/>
      </c>
      <c r="E19" s="322"/>
      <c r="F19" s="162" t="str">
        <f t="shared" si="0"/>
        <v/>
      </c>
      <c r="G19" s="322"/>
      <c r="H19" s="162" t="str">
        <f t="shared" si="1"/>
        <v/>
      </c>
      <c r="I19" s="245" t="str">
        <f>IF($B19="","",VLOOKUP($B19,様式2_1人件費!$J$70:$L$85,3,FALSE))</f>
        <v/>
      </c>
      <c r="J19" s="245" t="str">
        <f t="shared" si="2"/>
        <v/>
      </c>
      <c r="K19" s="251" t="str">
        <f t="shared" si="3"/>
        <v/>
      </c>
      <c r="L19" s="250" t="str">
        <f>IF($B19="","",VLOOKUP($B19,様式2_1人件費!$M$70:$O$84,3,FALSE))</f>
        <v/>
      </c>
      <c r="M19" s="245" t="str">
        <f t="shared" si="4"/>
        <v/>
      </c>
      <c r="N19" s="251" t="str">
        <f t="shared" si="5"/>
        <v/>
      </c>
      <c r="O19" s="250" t="str">
        <f>IF($B19="","",VLOOKUP($B19,様式2_1人件費!$P$70:$R$84,3,FALSE))</f>
        <v/>
      </c>
      <c r="P19" s="245" t="str">
        <f t="shared" si="6"/>
        <v/>
      </c>
      <c r="Q19" s="251" t="str">
        <f t="shared" si="7"/>
        <v/>
      </c>
      <c r="R19" s="250" t="str">
        <f>IF($B19="","",VLOOKUP($B19,様式2_1人件費!$S$70:$U$84,3,FALSE))</f>
        <v/>
      </c>
      <c r="S19" s="245" t="str">
        <f t="shared" si="8"/>
        <v/>
      </c>
      <c r="T19" s="251" t="str">
        <f t="shared" si="9"/>
        <v/>
      </c>
      <c r="U19" s="250" t="str">
        <f>IF($B19="","",VLOOKUP($B19,様式2_1人件費!$V$70:$X$84,3,FALSE))</f>
        <v/>
      </c>
      <c r="V19" s="245" t="str">
        <f t="shared" si="10"/>
        <v/>
      </c>
      <c r="W19" s="251" t="str">
        <f t="shared" si="11"/>
        <v/>
      </c>
      <c r="X19" s="250" t="str">
        <f>IF($B19="","",VLOOKUP($B19,様式2_1人件費!$Y$70:$AA$84,3,FALSE))</f>
        <v/>
      </c>
      <c r="Y19" s="245" t="str">
        <f t="shared" si="12"/>
        <v/>
      </c>
      <c r="Z19" s="251" t="str">
        <f t="shared" si="13"/>
        <v/>
      </c>
      <c r="AA19" s="250" t="str">
        <f>IF($B19="","",VLOOKUP($B19,様式2_1人件費!$AB$70:$AD$84,3,FALSE))</f>
        <v/>
      </c>
      <c r="AB19" s="245" t="str">
        <f t="shared" si="14"/>
        <v/>
      </c>
      <c r="AC19" s="247" t="str">
        <f t="shared" si="15"/>
        <v/>
      </c>
      <c r="AD19" s="401" t="str">
        <f t="shared" si="16"/>
        <v/>
      </c>
    </row>
    <row r="20" spans="1:30" ht="27.95" customHeight="1">
      <c r="B20" s="321"/>
      <c r="C20" s="323" t="str">
        <f>IF($B20="","",VLOOKUP($B20,従事者明細!$D$3:$L$52,2,FALSE))</f>
        <v/>
      </c>
      <c r="D20" s="323" t="str">
        <f>IF($B20="","",VLOOKUP($B20,様式2_1人件費!$F$70:$H$85,3,FALSE))</f>
        <v/>
      </c>
      <c r="E20" s="322"/>
      <c r="F20" s="162" t="str">
        <f t="shared" si="0"/>
        <v/>
      </c>
      <c r="G20" s="322"/>
      <c r="H20" s="162" t="str">
        <f t="shared" si="1"/>
        <v/>
      </c>
      <c r="I20" s="245" t="str">
        <f>IF($B20="","",VLOOKUP($B20,様式2_1人件費!$J$70:$L$85,3,FALSE))</f>
        <v/>
      </c>
      <c r="J20" s="245" t="str">
        <f t="shared" ref="J20:J27" si="17">IF($B20="","",ROUND(I20*E20,0))</f>
        <v/>
      </c>
      <c r="K20" s="251" t="str">
        <f t="shared" ref="K20:K27" si="18">IF($B20="","",ROUND((I20+J20)*G20,0))</f>
        <v/>
      </c>
      <c r="L20" s="250" t="str">
        <f>IF($B20="","",VLOOKUP($B20,様式2_1人件費!$M$70:$O$84,3,FALSE))</f>
        <v/>
      </c>
      <c r="M20" s="245" t="str">
        <f t="shared" ref="M20:M27" si="19">IF($B20="","",ROUND(L20*E20,0))</f>
        <v/>
      </c>
      <c r="N20" s="251" t="str">
        <f t="shared" ref="N20:N27" si="20">IF($B20="","",ROUND((L20+M20)*G20,0))</f>
        <v/>
      </c>
      <c r="O20" s="250" t="str">
        <f>IF($B20="","",VLOOKUP($B20,様式2_1人件費!$P$70:$R$84,3,FALSE))</f>
        <v/>
      </c>
      <c r="P20" s="245" t="str">
        <f t="shared" ref="P20:P27" si="21">IF($B20="","",ROUND(O20*E20,0))</f>
        <v/>
      </c>
      <c r="Q20" s="251" t="str">
        <f t="shared" ref="Q20:Q27" si="22">IF($B20="","",ROUND((O20+P20)*G20,0))</f>
        <v/>
      </c>
      <c r="R20" s="250" t="str">
        <f>IF($B20="","",VLOOKUP($B20,様式2_1人件費!$S$70:$U$84,3,FALSE))</f>
        <v/>
      </c>
      <c r="S20" s="245" t="str">
        <f t="shared" ref="S20:S27" si="23">IF($B20="","",ROUND(R20*E20,0))</f>
        <v/>
      </c>
      <c r="T20" s="251" t="str">
        <f t="shared" ref="T20:T27" si="24">IF($B20="","",ROUND((R20+S20)*G20,0))</f>
        <v/>
      </c>
      <c r="U20" s="250" t="str">
        <f>IF($B20="","",VLOOKUP($B20,様式2_1人件費!$V$70:$X$84,3,FALSE))</f>
        <v/>
      </c>
      <c r="V20" s="245" t="str">
        <f t="shared" ref="V20:V27" si="25">IF($B20="","",ROUND(U20*E20,0))</f>
        <v/>
      </c>
      <c r="W20" s="251" t="str">
        <f t="shared" ref="W20:W27" si="26">IF($B20="","",ROUND((U20+V20)*G20,0))</f>
        <v/>
      </c>
      <c r="X20" s="250" t="str">
        <f>IF($B20="","",VLOOKUP($B20,様式2_1人件費!$Y$70:$AA$84,3,FALSE))</f>
        <v/>
      </c>
      <c r="Y20" s="245" t="str">
        <f t="shared" ref="Y20:Y27" si="27">IF($B20="","",ROUND(X20*E20,0))</f>
        <v/>
      </c>
      <c r="Z20" s="251" t="str">
        <f t="shared" ref="Z20:Z27" si="28">IF($B20="","",ROUND((X20+Y20)*G20,0))</f>
        <v/>
      </c>
      <c r="AA20" s="250" t="str">
        <f>IF($B20="","",VLOOKUP($B20,様式2_1人件費!$AB$70:$AD$84,3,FALSE))</f>
        <v/>
      </c>
      <c r="AB20" s="245" t="str">
        <f t="shared" ref="AB20:AB27" si="29">IF($B20="","",ROUND(AA20*E20,0))</f>
        <v/>
      </c>
      <c r="AC20" s="247" t="str">
        <f t="shared" ref="AC20:AC27" si="30">IF($B20="","",ROUND((AA20+AB20)*G20,0))</f>
        <v/>
      </c>
      <c r="AD20" s="401" t="str">
        <f t="shared" ref="AD20:AD27" si="31">IFERROR(D20+F20+H20,"")</f>
        <v/>
      </c>
    </row>
    <row r="21" spans="1:30" ht="27.95" customHeight="1">
      <c r="B21" s="321"/>
      <c r="C21" s="323" t="str">
        <f>IF($B21="","",VLOOKUP($B21,従事者明細!$D$3:$L$52,2,FALSE))</f>
        <v/>
      </c>
      <c r="D21" s="323" t="str">
        <f>IF($B21="","",VLOOKUP($B21,様式2_1人件費!$F$70:$H$85,3,FALSE))</f>
        <v/>
      </c>
      <c r="E21" s="322"/>
      <c r="F21" s="162" t="str">
        <f t="shared" si="0"/>
        <v/>
      </c>
      <c r="G21" s="322"/>
      <c r="H21" s="162" t="str">
        <f t="shared" si="1"/>
        <v/>
      </c>
      <c r="I21" s="245" t="str">
        <f>IF($B21="","",VLOOKUP($B21,様式2_1人件費!$J$70:$L$85,3,FALSE))</f>
        <v/>
      </c>
      <c r="J21" s="245" t="str">
        <f t="shared" si="17"/>
        <v/>
      </c>
      <c r="K21" s="251" t="str">
        <f t="shared" si="18"/>
        <v/>
      </c>
      <c r="L21" s="250" t="str">
        <f>IF($B21="","",VLOOKUP($B21,様式2_1人件費!$M$70:$O$84,3,FALSE))</f>
        <v/>
      </c>
      <c r="M21" s="245" t="str">
        <f t="shared" si="19"/>
        <v/>
      </c>
      <c r="N21" s="251" t="str">
        <f t="shared" si="20"/>
        <v/>
      </c>
      <c r="O21" s="250" t="str">
        <f>IF($B21="","",VLOOKUP($B21,様式2_1人件費!$P$70:$R$84,3,FALSE))</f>
        <v/>
      </c>
      <c r="P21" s="245" t="str">
        <f t="shared" si="21"/>
        <v/>
      </c>
      <c r="Q21" s="251" t="str">
        <f t="shared" si="22"/>
        <v/>
      </c>
      <c r="R21" s="250" t="str">
        <f>IF($B21="","",VLOOKUP($B21,様式2_1人件費!$S$70:$U$84,3,FALSE))</f>
        <v/>
      </c>
      <c r="S21" s="245" t="str">
        <f t="shared" si="23"/>
        <v/>
      </c>
      <c r="T21" s="251" t="str">
        <f t="shared" si="24"/>
        <v/>
      </c>
      <c r="U21" s="250" t="str">
        <f>IF($B21="","",VLOOKUP($B21,様式2_1人件費!$V$70:$X$84,3,FALSE))</f>
        <v/>
      </c>
      <c r="V21" s="245" t="str">
        <f t="shared" si="25"/>
        <v/>
      </c>
      <c r="W21" s="251" t="str">
        <f t="shared" si="26"/>
        <v/>
      </c>
      <c r="X21" s="250" t="str">
        <f>IF($B21="","",VLOOKUP($B21,様式2_1人件費!$Y$70:$AA$84,3,FALSE))</f>
        <v/>
      </c>
      <c r="Y21" s="245" t="str">
        <f t="shared" si="27"/>
        <v/>
      </c>
      <c r="Z21" s="251" t="str">
        <f t="shared" si="28"/>
        <v/>
      </c>
      <c r="AA21" s="250" t="str">
        <f>IF($B21="","",VLOOKUP($B21,様式2_1人件費!$AB$70:$AD$84,3,FALSE))</f>
        <v/>
      </c>
      <c r="AB21" s="245" t="str">
        <f t="shared" si="29"/>
        <v/>
      </c>
      <c r="AC21" s="247" t="str">
        <f t="shared" si="30"/>
        <v/>
      </c>
      <c r="AD21" s="401" t="str">
        <f t="shared" si="31"/>
        <v/>
      </c>
    </row>
    <row r="22" spans="1:30" ht="27.95" customHeight="1">
      <c r="B22" s="321"/>
      <c r="C22" s="323" t="str">
        <f>IF($B22="","",VLOOKUP($B22,従事者明細!$D$3:$L$52,2,FALSE))</f>
        <v/>
      </c>
      <c r="D22" s="323" t="str">
        <f>IF($B22="","",VLOOKUP($B22,様式2_1人件費!$F$70:$H$85,3,FALSE))</f>
        <v/>
      </c>
      <c r="E22" s="322"/>
      <c r="F22" s="162" t="str">
        <f t="shared" si="0"/>
        <v/>
      </c>
      <c r="G22" s="322"/>
      <c r="H22" s="162" t="str">
        <f t="shared" si="1"/>
        <v/>
      </c>
      <c r="I22" s="245" t="str">
        <f>IF($B22="","",VLOOKUP($B22,様式2_1人件費!$J$70:$L$85,3,FALSE))</f>
        <v/>
      </c>
      <c r="J22" s="245" t="str">
        <f t="shared" si="17"/>
        <v/>
      </c>
      <c r="K22" s="251" t="str">
        <f t="shared" si="18"/>
        <v/>
      </c>
      <c r="L22" s="250" t="str">
        <f>IF($B22="","",VLOOKUP($B22,様式2_1人件費!$M$70:$O$84,3,FALSE))</f>
        <v/>
      </c>
      <c r="M22" s="245" t="str">
        <f t="shared" si="19"/>
        <v/>
      </c>
      <c r="N22" s="251" t="str">
        <f t="shared" si="20"/>
        <v/>
      </c>
      <c r="O22" s="250" t="str">
        <f>IF($B22="","",VLOOKUP($B22,様式2_1人件費!$P$70:$R$84,3,FALSE))</f>
        <v/>
      </c>
      <c r="P22" s="245" t="str">
        <f t="shared" si="21"/>
        <v/>
      </c>
      <c r="Q22" s="251" t="str">
        <f t="shared" si="22"/>
        <v/>
      </c>
      <c r="R22" s="250" t="str">
        <f>IF($B22="","",VLOOKUP($B22,様式2_1人件費!$S$70:$U$84,3,FALSE))</f>
        <v/>
      </c>
      <c r="S22" s="245" t="str">
        <f t="shared" si="23"/>
        <v/>
      </c>
      <c r="T22" s="251" t="str">
        <f t="shared" si="24"/>
        <v/>
      </c>
      <c r="U22" s="250" t="str">
        <f>IF($B22="","",VLOOKUP($B22,様式2_1人件費!$V$70:$X$84,3,FALSE))</f>
        <v/>
      </c>
      <c r="V22" s="245" t="str">
        <f t="shared" si="25"/>
        <v/>
      </c>
      <c r="W22" s="251" t="str">
        <f t="shared" si="26"/>
        <v/>
      </c>
      <c r="X22" s="250" t="str">
        <f>IF($B22="","",VLOOKUP($B22,様式2_1人件費!$Y$70:$AA$84,3,FALSE))</f>
        <v/>
      </c>
      <c r="Y22" s="245" t="str">
        <f t="shared" si="27"/>
        <v/>
      </c>
      <c r="Z22" s="251" t="str">
        <f t="shared" si="28"/>
        <v/>
      </c>
      <c r="AA22" s="250" t="str">
        <f>IF($B22="","",VLOOKUP($B22,様式2_1人件費!$AB$70:$AD$84,3,FALSE))</f>
        <v/>
      </c>
      <c r="AB22" s="245" t="str">
        <f t="shared" si="29"/>
        <v/>
      </c>
      <c r="AC22" s="247" t="str">
        <f t="shared" si="30"/>
        <v/>
      </c>
      <c r="AD22" s="401" t="str">
        <f t="shared" si="31"/>
        <v/>
      </c>
    </row>
    <row r="23" spans="1:30" ht="27.95" customHeight="1">
      <c r="B23" s="177"/>
      <c r="C23" s="323" t="str">
        <f>IF($B23="","",VLOOKUP($B23,従事者明細!$D$3:$L$52,2,FALSE))</f>
        <v/>
      </c>
      <c r="D23" s="323" t="str">
        <f>IF($B23="","",VLOOKUP($B23,#REF!,3,FALSE))</f>
        <v/>
      </c>
      <c r="E23" s="322"/>
      <c r="F23" s="162" t="str">
        <f>IF($B23="","",ROUND(D23*E23,0))</f>
        <v/>
      </c>
      <c r="G23" s="322"/>
      <c r="H23" s="162" t="str">
        <f>IF($B23="","",ROUND((D23+F23)*G23,0))</f>
        <v/>
      </c>
      <c r="I23" s="245" t="str">
        <f>IF($B23="","",VLOOKUP($B23,様式2_1人件費!$J$70:$L$85,3,FALSE))</f>
        <v/>
      </c>
      <c r="J23" s="245" t="str">
        <f t="shared" si="17"/>
        <v/>
      </c>
      <c r="K23" s="251" t="str">
        <f t="shared" si="18"/>
        <v/>
      </c>
      <c r="L23" s="250" t="str">
        <f>IF($B23="","",VLOOKUP($B23,様式2_1人件費!$M$70:$O$84,3,FALSE))</f>
        <v/>
      </c>
      <c r="M23" s="245" t="str">
        <f t="shared" si="19"/>
        <v/>
      </c>
      <c r="N23" s="251" t="str">
        <f t="shared" si="20"/>
        <v/>
      </c>
      <c r="O23" s="250" t="str">
        <f>IF($B23="","",VLOOKUP($B23,様式2_1人件費!$P$70:$R$84,3,FALSE))</f>
        <v/>
      </c>
      <c r="P23" s="245" t="str">
        <f t="shared" si="21"/>
        <v/>
      </c>
      <c r="Q23" s="251" t="str">
        <f t="shared" si="22"/>
        <v/>
      </c>
      <c r="R23" s="250" t="str">
        <f>IF($B23="","",VLOOKUP($B23,様式2_1人件費!$S$70:$U$84,3,FALSE))</f>
        <v/>
      </c>
      <c r="S23" s="245" t="str">
        <f t="shared" si="23"/>
        <v/>
      </c>
      <c r="T23" s="251" t="str">
        <f t="shared" si="24"/>
        <v/>
      </c>
      <c r="U23" s="250" t="str">
        <f>IF($B23="","",VLOOKUP($B23,様式2_1人件費!$V$70:$X$84,3,FALSE))</f>
        <v/>
      </c>
      <c r="V23" s="245" t="str">
        <f t="shared" si="25"/>
        <v/>
      </c>
      <c r="W23" s="251" t="str">
        <f t="shared" si="26"/>
        <v/>
      </c>
      <c r="X23" s="250" t="str">
        <f>IF($B23="","",VLOOKUP($B23,様式2_1人件費!$Y$70:$AA$84,3,FALSE))</f>
        <v/>
      </c>
      <c r="Y23" s="245" t="str">
        <f t="shared" si="27"/>
        <v/>
      </c>
      <c r="Z23" s="251" t="str">
        <f t="shared" si="28"/>
        <v/>
      </c>
      <c r="AA23" s="250" t="str">
        <f>IF($B23="","",VLOOKUP($B23,様式2_1人件費!$AB$70:$AD$84,3,FALSE))</f>
        <v/>
      </c>
      <c r="AB23" s="245" t="str">
        <f t="shared" si="29"/>
        <v/>
      </c>
      <c r="AC23" s="247" t="str">
        <f t="shared" si="30"/>
        <v/>
      </c>
      <c r="AD23" s="401" t="str">
        <f t="shared" si="31"/>
        <v/>
      </c>
    </row>
    <row r="24" spans="1:30" ht="27.95" customHeight="1">
      <c r="B24" s="177"/>
      <c r="C24" s="323" t="str">
        <f>IF($B24="","",VLOOKUP($B24,従事者明細!$D$3:$L$52,2,FALSE))</f>
        <v/>
      </c>
      <c r="D24" s="323" t="str">
        <f>IF($B24="","",VLOOKUP($B24,#REF!,3,FALSE))</f>
        <v/>
      </c>
      <c r="E24" s="322"/>
      <c r="F24" s="162" t="str">
        <f>IF($B24="","",ROUND(D24*E24,0))</f>
        <v/>
      </c>
      <c r="G24" s="322"/>
      <c r="H24" s="162" t="str">
        <f>IF($B24="","",ROUND((D24+F24)*G24,0))</f>
        <v/>
      </c>
      <c r="I24" s="245" t="str">
        <f>IF($B24="","",VLOOKUP($B24,様式2_1人件費!$J$70:$L$85,3,FALSE))</f>
        <v/>
      </c>
      <c r="J24" s="245" t="str">
        <f t="shared" si="17"/>
        <v/>
      </c>
      <c r="K24" s="251" t="str">
        <f t="shared" si="18"/>
        <v/>
      </c>
      <c r="L24" s="250" t="str">
        <f>IF($B24="","",VLOOKUP($B24,様式2_1人件費!$M$70:$O$84,3,FALSE))</f>
        <v/>
      </c>
      <c r="M24" s="245" t="str">
        <f t="shared" si="19"/>
        <v/>
      </c>
      <c r="N24" s="251" t="str">
        <f t="shared" si="20"/>
        <v/>
      </c>
      <c r="O24" s="250" t="str">
        <f>IF($B24="","",VLOOKUP($B24,様式2_1人件費!$P$70:$R$84,3,FALSE))</f>
        <v/>
      </c>
      <c r="P24" s="245" t="str">
        <f t="shared" si="21"/>
        <v/>
      </c>
      <c r="Q24" s="251" t="str">
        <f t="shared" si="22"/>
        <v/>
      </c>
      <c r="R24" s="250" t="str">
        <f>IF($B24="","",VLOOKUP($B24,様式2_1人件費!$S$70:$U$84,3,FALSE))</f>
        <v/>
      </c>
      <c r="S24" s="245" t="str">
        <f t="shared" si="23"/>
        <v/>
      </c>
      <c r="T24" s="251" t="str">
        <f t="shared" si="24"/>
        <v/>
      </c>
      <c r="U24" s="250" t="str">
        <f>IF($B24="","",VLOOKUP($B24,様式2_1人件費!$V$70:$X$84,3,FALSE))</f>
        <v/>
      </c>
      <c r="V24" s="245" t="str">
        <f t="shared" si="25"/>
        <v/>
      </c>
      <c r="W24" s="251" t="str">
        <f t="shared" si="26"/>
        <v/>
      </c>
      <c r="X24" s="250" t="str">
        <f>IF($B24="","",VLOOKUP($B24,様式2_1人件費!$Y$70:$AA$84,3,FALSE))</f>
        <v/>
      </c>
      <c r="Y24" s="245" t="str">
        <f t="shared" si="27"/>
        <v/>
      </c>
      <c r="Z24" s="251" t="str">
        <f t="shared" si="28"/>
        <v/>
      </c>
      <c r="AA24" s="250" t="str">
        <f>IF($B24="","",VLOOKUP($B24,様式2_1人件費!$AB$70:$AD$84,3,FALSE))</f>
        <v/>
      </c>
      <c r="AB24" s="245" t="str">
        <f t="shared" si="29"/>
        <v/>
      </c>
      <c r="AC24" s="247" t="str">
        <f t="shared" si="30"/>
        <v/>
      </c>
      <c r="AD24" s="401" t="str">
        <f t="shared" si="31"/>
        <v/>
      </c>
    </row>
    <row r="25" spans="1:30" ht="27.95" customHeight="1">
      <c r="B25" s="177"/>
      <c r="C25" s="323" t="str">
        <f>IF($B25="","",VLOOKUP($B25,従事者明細!$D$3:$L$52,2,FALSE))</f>
        <v/>
      </c>
      <c r="D25" s="323" t="str">
        <f>IF($B25="","",VLOOKUP($B25,#REF!,3,FALSE))</f>
        <v/>
      </c>
      <c r="E25" s="322"/>
      <c r="F25" s="162" t="str">
        <f>IF($B25="","",ROUND(D25*E25,0))</f>
        <v/>
      </c>
      <c r="G25" s="322"/>
      <c r="H25" s="162" t="str">
        <f>IF($B25="","",ROUND((D25+F25)*G25,0))</f>
        <v/>
      </c>
      <c r="I25" s="245" t="str">
        <f>IF($B25="","",VLOOKUP($B25,様式2_1人件費!$J$70:$L$85,3,FALSE))</f>
        <v/>
      </c>
      <c r="J25" s="245" t="str">
        <f t="shared" si="17"/>
        <v/>
      </c>
      <c r="K25" s="251" t="str">
        <f t="shared" si="18"/>
        <v/>
      </c>
      <c r="L25" s="250" t="str">
        <f>IF($B25="","",VLOOKUP($B25,様式2_1人件費!$M$70:$O$84,3,FALSE))</f>
        <v/>
      </c>
      <c r="M25" s="245" t="str">
        <f t="shared" si="19"/>
        <v/>
      </c>
      <c r="N25" s="251" t="str">
        <f t="shared" si="20"/>
        <v/>
      </c>
      <c r="O25" s="250" t="str">
        <f>IF($B25="","",VLOOKUP($B25,様式2_1人件費!$P$70:$R$84,3,FALSE))</f>
        <v/>
      </c>
      <c r="P25" s="245" t="str">
        <f t="shared" si="21"/>
        <v/>
      </c>
      <c r="Q25" s="251" t="str">
        <f t="shared" si="22"/>
        <v/>
      </c>
      <c r="R25" s="250" t="str">
        <f>IF($B25="","",VLOOKUP($B25,様式2_1人件費!$S$70:$U$84,3,FALSE))</f>
        <v/>
      </c>
      <c r="S25" s="245" t="str">
        <f t="shared" si="23"/>
        <v/>
      </c>
      <c r="T25" s="251" t="str">
        <f t="shared" si="24"/>
        <v/>
      </c>
      <c r="U25" s="250" t="str">
        <f>IF($B25="","",VLOOKUP($B25,様式2_1人件費!$V$70:$X$84,3,FALSE))</f>
        <v/>
      </c>
      <c r="V25" s="245" t="str">
        <f t="shared" si="25"/>
        <v/>
      </c>
      <c r="W25" s="251" t="str">
        <f t="shared" si="26"/>
        <v/>
      </c>
      <c r="X25" s="250" t="str">
        <f>IF($B25="","",VLOOKUP($B25,様式2_1人件費!$Y$70:$AA$84,3,FALSE))</f>
        <v/>
      </c>
      <c r="Y25" s="245" t="str">
        <f t="shared" si="27"/>
        <v/>
      </c>
      <c r="Z25" s="251" t="str">
        <f t="shared" si="28"/>
        <v/>
      </c>
      <c r="AA25" s="250" t="str">
        <f>IF($B25="","",VLOOKUP($B25,様式2_1人件費!$AB$70:$AD$84,3,FALSE))</f>
        <v/>
      </c>
      <c r="AB25" s="245" t="str">
        <f t="shared" si="29"/>
        <v/>
      </c>
      <c r="AC25" s="247" t="str">
        <f t="shared" si="30"/>
        <v/>
      </c>
      <c r="AD25" s="401" t="str">
        <f t="shared" si="31"/>
        <v/>
      </c>
    </row>
    <row r="26" spans="1:30" ht="27.95" customHeight="1">
      <c r="B26" s="177"/>
      <c r="C26" s="323" t="str">
        <f>IF($B26="","",VLOOKUP($B26,従事者明細!$D$3:$L$52,2,FALSE))</f>
        <v/>
      </c>
      <c r="D26" s="323" t="str">
        <f>IF($B26="","",VLOOKUP($B26,#REF!,3,FALSE))</f>
        <v/>
      </c>
      <c r="E26" s="322"/>
      <c r="F26" s="162" t="str">
        <f>IF($B26="","",ROUND(D26*E26,0))</f>
        <v/>
      </c>
      <c r="G26" s="322"/>
      <c r="H26" s="162" t="str">
        <f>IF($B26="","",ROUND((D26+F26)*G26,0))</f>
        <v/>
      </c>
      <c r="I26" s="245" t="str">
        <f>IF($B26="","",VLOOKUP($B26,様式2_1人件費!$J$70:$L$85,3,FALSE))</f>
        <v/>
      </c>
      <c r="J26" s="245" t="str">
        <f t="shared" si="17"/>
        <v/>
      </c>
      <c r="K26" s="251" t="str">
        <f t="shared" si="18"/>
        <v/>
      </c>
      <c r="L26" s="250" t="str">
        <f>IF($B26="","",VLOOKUP($B26,様式2_1人件費!$M$70:$O$84,3,FALSE))</f>
        <v/>
      </c>
      <c r="M26" s="245" t="str">
        <f t="shared" si="19"/>
        <v/>
      </c>
      <c r="N26" s="251" t="str">
        <f t="shared" si="20"/>
        <v/>
      </c>
      <c r="O26" s="250" t="str">
        <f>IF($B26="","",VLOOKUP($B26,様式2_1人件費!$P$70:$R$84,3,FALSE))</f>
        <v/>
      </c>
      <c r="P26" s="245" t="str">
        <f t="shared" si="21"/>
        <v/>
      </c>
      <c r="Q26" s="251" t="str">
        <f t="shared" si="22"/>
        <v/>
      </c>
      <c r="R26" s="250" t="str">
        <f>IF($B26="","",VLOOKUP($B26,様式2_1人件費!$S$70:$U$84,3,FALSE))</f>
        <v/>
      </c>
      <c r="S26" s="245" t="str">
        <f t="shared" si="23"/>
        <v/>
      </c>
      <c r="T26" s="251" t="str">
        <f t="shared" si="24"/>
        <v/>
      </c>
      <c r="U26" s="250" t="str">
        <f>IF($B26="","",VLOOKUP($B26,様式2_1人件費!$V$70:$X$84,3,FALSE))</f>
        <v/>
      </c>
      <c r="V26" s="245" t="str">
        <f t="shared" si="25"/>
        <v/>
      </c>
      <c r="W26" s="251" t="str">
        <f t="shared" si="26"/>
        <v/>
      </c>
      <c r="X26" s="250" t="str">
        <f>IF($B26="","",VLOOKUP($B26,様式2_1人件費!$Y$70:$AA$84,3,FALSE))</f>
        <v/>
      </c>
      <c r="Y26" s="245" t="str">
        <f t="shared" si="27"/>
        <v/>
      </c>
      <c r="Z26" s="251" t="str">
        <f t="shared" si="28"/>
        <v/>
      </c>
      <c r="AA26" s="250" t="str">
        <f>IF($B26="","",VLOOKUP($B26,様式2_1人件費!$AB$70:$AD$84,3,FALSE))</f>
        <v/>
      </c>
      <c r="AB26" s="245" t="str">
        <f t="shared" si="29"/>
        <v/>
      </c>
      <c r="AC26" s="247" t="str">
        <f t="shared" si="30"/>
        <v/>
      </c>
      <c r="AD26" s="401" t="str">
        <f t="shared" si="31"/>
        <v/>
      </c>
    </row>
    <row r="27" spans="1:30" ht="27.95" customHeight="1">
      <c r="B27" s="177"/>
      <c r="C27" s="323" t="str">
        <f>IF($B27="","",VLOOKUP($B27,従事者明細!$D$3:$L$52,2,FALSE))</f>
        <v/>
      </c>
      <c r="D27" s="323" t="str">
        <f>IF($B27="","",VLOOKUP($B27,#REF!,3,FALSE))</f>
        <v/>
      </c>
      <c r="E27" s="322"/>
      <c r="F27" s="162" t="str">
        <f>IF($B27="","",ROUND(D27*E27,0))</f>
        <v/>
      </c>
      <c r="G27" s="322"/>
      <c r="H27" s="162" t="str">
        <f>IF($B27="","",ROUND((D27+F27)*G27,0))</f>
        <v/>
      </c>
      <c r="I27" s="245" t="str">
        <f>IF($B27="","",VLOOKUP($B27,様式2_1人件費!$J$70:$L$85,3,FALSE))</f>
        <v/>
      </c>
      <c r="J27" s="245" t="str">
        <f t="shared" si="17"/>
        <v/>
      </c>
      <c r="K27" s="251" t="str">
        <f t="shared" si="18"/>
        <v/>
      </c>
      <c r="L27" s="250" t="str">
        <f>IF($B27="","",VLOOKUP($B27,様式2_1人件費!$M$70:$O$84,3,FALSE))</f>
        <v/>
      </c>
      <c r="M27" s="245" t="str">
        <f t="shared" si="19"/>
        <v/>
      </c>
      <c r="N27" s="251" t="str">
        <f t="shared" si="20"/>
        <v/>
      </c>
      <c r="O27" s="250" t="str">
        <f>IF($B27="","",VLOOKUP($B27,様式2_1人件費!$P$70:$R$84,3,FALSE))</f>
        <v/>
      </c>
      <c r="P27" s="245" t="str">
        <f t="shared" si="21"/>
        <v/>
      </c>
      <c r="Q27" s="251" t="str">
        <f t="shared" si="22"/>
        <v/>
      </c>
      <c r="R27" s="250" t="str">
        <f>IF($B27="","",VLOOKUP($B27,様式2_1人件費!$S$70:$U$84,3,FALSE))</f>
        <v/>
      </c>
      <c r="S27" s="245" t="str">
        <f t="shared" si="23"/>
        <v/>
      </c>
      <c r="T27" s="251" t="str">
        <f t="shared" si="24"/>
        <v/>
      </c>
      <c r="U27" s="250" t="str">
        <f>IF($B27="","",VLOOKUP($B27,様式2_1人件費!$V$70:$X$84,3,FALSE))</f>
        <v/>
      </c>
      <c r="V27" s="245" t="str">
        <f t="shared" si="25"/>
        <v/>
      </c>
      <c r="W27" s="251" t="str">
        <f t="shared" si="26"/>
        <v/>
      </c>
      <c r="X27" s="250" t="str">
        <f>IF($B27="","",VLOOKUP($B27,様式2_1人件費!$Y$70:$AA$84,3,FALSE))</f>
        <v/>
      </c>
      <c r="Y27" s="245" t="str">
        <f t="shared" si="27"/>
        <v/>
      </c>
      <c r="Z27" s="251" t="str">
        <f t="shared" si="28"/>
        <v/>
      </c>
      <c r="AA27" s="250" t="str">
        <f>IF($B27="","",VLOOKUP($B27,様式2_1人件費!$AB$70:$AD$84,3,FALSE))</f>
        <v/>
      </c>
      <c r="AB27" s="245" t="str">
        <f t="shared" si="29"/>
        <v/>
      </c>
      <c r="AC27" s="247" t="str">
        <f t="shared" si="30"/>
        <v/>
      </c>
      <c r="AD27" s="401" t="str">
        <f t="shared" si="31"/>
        <v/>
      </c>
    </row>
    <row r="28" spans="1:30" ht="27.95" customHeight="1">
      <c r="C28" s="40" t="s">
        <v>182</v>
      </c>
      <c r="D28" s="68">
        <f>SUM(D13:D27)</f>
        <v>0</v>
      </c>
      <c r="E28" s="497"/>
      <c r="F28" s="68">
        <f>SUM(F13:F27)</f>
        <v>0</v>
      </c>
      <c r="G28" s="498"/>
      <c r="H28" s="68">
        <f>SUM(H13:H27)</f>
        <v>0</v>
      </c>
      <c r="I28" s="413">
        <f>SUM(I13:I27)</f>
        <v>0</v>
      </c>
      <c r="J28" s="413">
        <f>SUM(J13:J27)</f>
        <v>0</v>
      </c>
      <c r="K28" s="414">
        <f t="shared" ref="K28" si="32">SUM(K13:K27)</f>
        <v>0</v>
      </c>
      <c r="L28" s="245">
        <f>SUM(L13:L27)</f>
        <v>0</v>
      </c>
      <c r="M28" s="245">
        <f>SUM(M13:M27)</f>
        <v>0</v>
      </c>
      <c r="N28" s="247">
        <f t="shared" ref="N28" si="33">SUM(N13:N27)</f>
        <v>0</v>
      </c>
      <c r="O28" s="245">
        <f t="shared" ref="O28:AC28" si="34">SUM(O13:O27)</f>
        <v>0</v>
      </c>
      <c r="P28" s="245">
        <f t="shared" si="34"/>
        <v>0</v>
      </c>
      <c r="Q28" s="247">
        <f t="shared" si="34"/>
        <v>0</v>
      </c>
      <c r="R28" s="245">
        <f t="shared" si="34"/>
        <v>0</v>
      </c>
      <c r="S28" s="245">
        <f t="shared" si="34"/>
        <v>0</v>
      </c>
      <c r="T28" s="247">
        <f t="shared" si="34"/>
        <v>0</v>
      </c>
      <c r="U28" s="245">
        <f t="shared" si="34"/>
        <v>0</v>
      </c>
      <c r="V28" s="245">
        <f t="shared" si="34"/>
        <v>0</v>
      </c>
      <c r="W28" s="247">
        <f t="shared" si="34"/>
        <v>0</v>
      </c>
      <c r="X28" s="245">
        <f t="shared" si="34"/>
        <v>0</v>
      </c>
      <c r="Y28" s="245">
        <f t="shared" si="34"/>
        <v>0</v>
      </c>
      <c r="Z28" s="247">
        <f t="shared" si="34"/>
        <v>0</v>
      </c>
      <c r="AA28" s="245">
        <f t="shared" si="34"/>
        <v>0</v>
      </c>
      <c r="AB28" s="245">
        <f t="shared" si="34"/>
        <v>0</v>
      </c>
      <c r="AC28" s="247">
        <f t="shared" si="34"/>
        <v>0</v>
      </c>
      <c r="AD28" s="401">
        <f t="shared" si="16"/>
        <v>0</v>
      </c>
    </row>
    <row r="29" spans="1:30" ht="12" customHeight="1" thickBot="1">
      <c r="A29" s="171"/>
      <c r="C29" s="40"/>
      <c r="D29" s="70"/>
      <c r="F29" s="70"/>
      <c r="H29" s="70"/>
      <c r="I29" s="245">
        <f>ROUNDDOWN(I28,-3)</f>
        <v>0</v>
      </c>
      <c r="J29" s="245">
        <f>ROUNDDOWN(J28,-3)</f>
        <v>0</v>
      </c>
      <c r="K29" s="245">
        <f t="shared" ref="K29" si="35">ROUNDDOWN(K28,-3)</f>
        <v>0</v>
      </c>
      <c r="L29" s="245">
        <f>ROUNDDOWN(L28,-3)</f>
        <v>0</v>
      </c>
      <c r="M29" s="245">
        <f>ROUNDDOWN(M28,-3)</f>
        <v>0</v>
      </c>
      <c r="N29" s="245">
        <f t="shared" ref="N29" si="36">ROUNDDOWN(N28,-3)</f>
        <v>0</v>
      </c>
      <c r="O29" s="245">
        <f t="shared" ref="O29:AC29" si="37">ROUNDDOWN(O28,-3)</f>
        <v>0</v>
      </c>
      <c r="P29" s="245">
        <f t="shared" si="37"/>
        <v>0</v>
      </c>
      <c r="Q29" s="245">
        <f t="shared" si="37"/>
        <v>0</v>
      </c>
      <c r="R29" s="245">
        <f t="shared" si="37"/>
        <v>0</v>
      </c>
      <c r="S29" s="245">
        <f t="shared" si="37"/>
        <v>0</v>
      </c>
      <c r="T29" s="245">
        <f t="shared" si="37"/>
        <v>0</v>
      </c>
      <c r="U29" s="245">
        <f t="shared" si="37"/>
        <v>0</v>
      </c>
      <c r="V29" s="245">
        <f t="shared" si="37"/>
        <v>0</v>
      </c>
      <c r="W29" s="245">
        <f t="shared" si="37"/>
        <v>0</v>
      </c>
      <c r="X29" s="245">
        <f t="shared" si="37"/>
        <v>0</v>
      </c>
      <c r="Y29" s="245">
        <f t="shared" si="37"/>
        <v>0</v>
      </c>
      <c r="Z29" s="245">
        <f t="shared" si="37"/>
        <v>0</v>
      </c>
      <c r="AA29" s="245">
        <f t="shared" si="37"/>
        <v>0</v>
      </c>
      <c r="AB29" s="245">
        <f t="shared" si="37"/>
        <v>0</v>
      </c>
      <c r="AC29" s="245">
        <f t="shared" si="37"/>
        <v>0</v>
      </c>
    </row>
    <row r="30" spans="1:30" ht="33" customHeight="1" thickBot="1">
      <c r="C30" s="15" t="s">
        <v>214</v>
      </c>
      <c r="D30" s="191">
        <f>ROUNDDOWN(D28,-3)</f>
        <v>0</v>
      </c>
      <c r="F30" s="191">
        <f>ROUNDDOWN(F28,-3)</f>
        <v>0</v>
      </c>
      <c r="H30" s="191">
        <f>ROUNDDOWN(H28,-3)</f>
        <v>0</v>
      </c>
      <c r="K30" s="245">
        <f>SUM(I29:K29)</f>
        <v>0</v>
      </c>
      <c r="N30" s="245">
        <f>SUM(L29:N29)</f>
        <v>0</v>
      </c>
      <c r="Q30" s="245">
        <f>SUM(O29:Q29)</f>
        <v>0</v>
      </c>
      <c r="T30" s="245">
        <f>SUM(R29:T29)</f>
        <v>0</v>
      </c>
      <c r="W30" s="245">
        <f>SUM(U29:W29)</f>
        <v>0</v>
      </c>
      <c r="Z30" s="245">
        <f>SUM(X29:Z29)</f>
        <v>0</v>
      </c>
      <c r="AC30" s="245">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169"/>
      <c r="C49" s="26"/>
      <c r="D49" s="26"/>
      <c r="E49" s="26"/>
      <c r="F49" s="26"/>
      <c r="G49" s="26"/>
      <c r="H49" s="26"/>
    </row>
    <row r="50" spans="1:8" ht="62.1" customHeight="1">
      <c r="A50" s="170"/>
      <c r="B50" s="173"/>
      <c r="C50" s="540"/>
      <c r="D50" s="540"/>
      <c r="E50" s="540"/>
      <c r="F50" s="540"/>
      <c r="G50" s="540"/>
      <c r="H50" s="540"/>
    </row>
    <row r="51" spans="1:8" ht="30" customHeight="1">
      <c r="A51" s="170"/>
      <c r="B51" s="122"/>
      <c r="C51" s="187"/>
      <c r="D51" s="188"/>
      <c r="E51" s="187"/>
      <c r="F51" s="185"/>
      <c r="G51" s="187"/>
      <c r="H51" s="185"/>
    </row>
    <row r="52" spans="1:8" ht="30" customHeight="1">
      <c r="A52" s="170"/>
      <c r="B52" s="122"/>
      <c r="C52" s="187"/>
      <c r="D52" s="188"/>
      <c r="E52" s="187"/>
      <c r="F52" s="185"/>
      <c r="G52" s="187"/>
      <c r="H52" s="185"/>
    </row>
    <row r="53" spans="1:8" ht="30" customHeight="1">
      <c r="A53" s="170"/>
      <c r="B53" s="122"/>
      <c r="C53" s="187"/>
      <c r="D53" s="188"/>
      <c r="E53" s="187"/>
      <c r="F53" s="185"/>
      <c r="G53" s="187"/>
      <c r="H53" s="185"/>
    </row>
    <row r="54" spans="1:8" ht="30" customHeight="1">
      <c r="A54" s="170"/>
      <c r="B54" s="122"/>
      <c r="C54" s="187"/>
      <c r="D54" s="188"/>
      <c r="E54" s="187"/>
      <c r="F54" s="185"/>
      <c r="G54" s="187"/>
      <c r="H54" s="185"/>
    </row>
    <row r="55" spans="1:8" ht="30" customHeight="1">
      <c r="A55" s="170"/>
      <c r="B55" s="122"/>
      <c r="C55" s="187"/>
      <c r="D55" s="188"/>
      <c r="E55" s="187"/>
      <c r="F55" s="185"/>
      <c r="G55" s="187"/>
      <c r="H55" s="185"/>
    </row>
    <row r="56" spans="1:8" ht="30" customHeight="1">
      <c r="A56" s="170"/>
      <c r="B56" s="122"/>
      <c r="C56" s="182"/>
      <c r="D56" s="183"/>
      <c r="E56" s="184"/>
      <c r="F56" s="185"/>
      <c r="G56" s="186"/>
      <c r="H56" s="185"/>
    </row>
    <row r="57" spans="1:8" ht="30" customHeight="1">
      <c r="A57" s="170"/>
      <c r="B57" s="122"/>
      <c r="C57" s="182"/>
      <c r="D57" s="183"/>
      <c r="E57" s="184"/>
      <c r="F57" s="185"/>
      <c r="G57" s="184"/>
      <c r="H57" s="185"/>
    </row>
    <row r="58" spans="1:8" ht="30" customHeight="1">
      <c r="A58" s="170"/>
      <c r="B58" s="122"/>
      <c r="C58" s="179"/>
      <c r="D58" s="174"/>
      <c r="E58" s="46"/>
      <c r="F58" s="175"/>
      <c r="G58" s="46"/>
      <c r="H58" s="175"/>
    </row>
    <row r="59" spans="1:8" ht="30" customHeight="1">
      <c r="A59" s="170"/>
      <c r="B59" s="122"/>
      <c r="C59" s="179"/>
      <c r="D59" s="174"/>
      <c r="E59" s="46"/>
      <c r="F59" s="175"/>
      <c r="G59" s="46"/>
      <c r="H59" s="175"/>
    </row>
    <row r="60" spans="1:8" ht="30" customHeight="1">
      <c r="A60" s="170"/>
      <c r="B60" s="122"/>
      <c r="C60" s="179"/>
      <c r="D60" s="174"/>
      <c r="E60" s="46"/>
      <c r="F60" s="175"/>
      <c r="G60" s="46"/>
      <c r="H60" s="175"/>
    </row>
    <row r="61" spans="1:8" ht="30" hidden="1" customHeight="1">
      <c r="A61" s="170"/>
      <c r="B61" s="122"/>
      <c r="C61" s="179"/>
      <c r="D61" s="174"/>
      <c r="E61" s="46"/>
      <c r="F61" s="175"/>
      <c r="G61" s="46"/>
      <c r="H61" s="175"/>
    </row>
    <row r="62" spans="1:8" ht="30" hidden="1" customHeight="1">
      <c r="A62" s="170"/>
      <c r="B62" s="122"/>
      <c r="C62" s="179"/>
      <c r="D62" s="174"/>
      <c r="E62" s="46"/>
      <c r="F62" s="175"/>
      <c r="G62" s="46"/>
      <c r="H62" s="175"/>
    </row>
    <row r="63" spans="1:8" ht="30" hidden="1" customHeight="1">
      <c r="A63" s="170"/>
      <c r="B63" s="122"/>
      <c r="C63" s="179"/>
      <c r="D63" s="174"/>
      <c r="E63" s="46"/>
      <c r="F63" s="175"/>
      <c r="G63" s="46"/>
      <c r="H63" s="175"/>
    </row>
    <row r="64" spans="1:8" ht="30" hidden="1" customHeight="1">
      <c r="A64" s="170"/>
      <c r="B64" s="122"/>
      <c r="C64" s="179"/>
      <c r="D64" s="174"/>
      <c r="E64" s="46"/>
      <c r="F64" s="175"/>
      <c r="G64" s="46"/>
      <c r="H64" s="175"/>
    </row>
    <row r="65" spans="1:8" ht="30" hidden="1" customHeight="1" thickBot="1">
      <c r="B65" s="122"/>
      <c r="C65" s="179"/>
      <c r="D65" s="174"/>
      <c r="E65" s="46"/>
      <c r="F65" s="175"/>
      <c r="G65" s="46"/>
      <c r="H65" s="175"/>
    </row>
    <row r="66" spans="1:8" ht="37.5" customHeight="1">
      <c r="B66" s="122"/>
      <c r="C66" s="179"/>
      <c r="F66" s="70"/>
      <c r="H66" s="70"/>
    </row>
    <row r="67" spans="1:8" ht="26.45" customHeight="1">
      <c r="B67" s="122"/>
      <c r="C67" s="179"/>
      <c r="F67" s="70"/>
      <c r="H67" s="70"/>
    </row>
    <row r="68" spans="1:8" ht="15" hidden="1" customHeight="1" thickBot="1"/>
    <row r="69" spans="1:8" hidden="1">
      <c r="A69" s="132"/>
    </row>
    <row r="70" spans="1:8" hidden="1">
      <c r="A70" s="132"/>
    </row>
    <row r="71" spans="1:8" hidden="1">
      <c r="A71" s="132"/>
    </row>
    <row r="72" spans="1:8" hidden="1">
      <c r="A72" s="132"/>
    </row>
    <row r="73" spans="1:8" hidden="1">
      <c r="A73" s="132"/>
    </row>
    <row r="74" spans="1:8" hidden="1">
      <c r="A74" s="132"/>
    </row>
    <row r="75" spans="1:8" hidden="1">
      <c r="A75" s="132"/>
    </row>
    <row r="76" spans="1:8" hidden="1">
      <c r="A76" s="132"/>
    </row>
    <row r="77" spans="1:8" hidden="1">
      <c r="A77" s="132"/>
    </row>
    <row r="78" spans="1:8" hidden="1">
      <c r="A78" s="132"/>
    </row>
    <row r="79" spans="1:8" hidden="1">
      <c r="A79" s="132"/>
    </row>
    <row r="80" spans="1:8" hidden="1">
      <c r="A80" s="132"/>
    </row>
    <row r="81" spans="1:1" hidden="1">
      <c r="A81" s="132"/>
    </row>
    <row r="82" spans="1:1" hidden="1">
      <c r="A82" s="132"/>
    </row>
    <row r="83" spans="1:1" hidden="1">
      <c r="A83" s="132"/>
    </row>
    <row r="84" spans="1:1" hidden="1">
      <c r="A84" s="132"/>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900-000000000000}">
      <formula1>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6FFFF"/>
    <pageSetUpPr fitToPage="1"/>
  </sheetPr>
  <dimension ref="A1:H89"/>
  <sheetViews>
    <sheetView showGridLines="0" view="pageBreakPreview" topLeftCell="A5" zoomScale="146" zoomScaleNormal="100" zoomScaleSheetLayoutView="146" workbookViewId="0">
      <selection activeCell="T33" sqref="T33"/>
    </sheetView>
  </sheetViews>
  <sheetFormatPr defaultColWidth="9" defaultRowHeight="14.1"/>
  <cols>
    <col min="1" max="1" width="0.75" style="15" customWidth="1"/>
    <col min="2" max="2" width="5.625" style="105" customWidth="1"/>
    <col min="3" max="3" width="26.625" style="15" customWidth="1"/>
    <col min="4" max="4" width="14.625" style="15" customWidth="1"/>
    <col min="5" max="5" width="5.625" style="15" customWidth="1"/>
    <col min="6" max="6" width="14.625" style="15" customWidth="1"/>
    <col min="7" max="7" width="5.625" style="15" customWidth="1"/>
    <col min="8" max="8" width="20.75" style="15" customWidth="1"/>
    <col min="9" max="16384" width="9" style="15"/>
  </cols>
  <sheetData>
    <row r="1" spans="1:8">
      <c r="H1" s="489">
        <f>様式1!H1</f>
        <v>0</v>
      </c>
    </row>
    <row r="2" spans="1:8" ht="24.75" customHeight="1">
      <c r="A2" s="31"/>
    </row>
    <row r="3" spans="1:8">
      <c r="A3" s="105"/>
    </row>
    <row r="4" spans="1:8">
      <c r="B4" s="194" t="s">
        <v>166</v>
      </c>
      <c r="C4" s="194"/>
      <c r="D4" s="194"/>
      <c r="E4" s="195"/>
      <c r="F4" s="530" t="s">
        <v>215</v>
      </c>
      <c r="G4" s="549"/>
      <c r="H4" s="549"/>
    </row>
    <row r="6" spans="1:8" ht="20.100000000000001" customHeight="1" thickBot="1">
      <c r="B6" s="15" t="s">
        <v>205</v>
      </c>
      <c r="D6" s="176">
        <f>F30</f>
        <v>0</v>
      </c>
      <c r="E6" s="15" t="s">
        <v>101</v>
      </c>
    </row>
    <row r="7" spans="1:8" ht="20.100000000000001" customHeight="1" thickTop="1">
      <c r="D7" s="192"/>
      <c r="E7" s="105"/>
    </row>
    <row r="8" spans="1:8" ht="20.100000000000001" customHeight="1" thickBot="1">
      <c r="B8" s="15" t="s">
        <v>206</v>
      </c>
      <c r="D8" s="176">
        <f>H30</f>
        <v>0</v>
      </c>
      <c r="E8" s="15" t="s">
        <v>101</v>
      </c>
    </row>
    <row r="9" spans="1:8" ht="20.100000000000001" customHeight="1" thickTop="1">
      <c r="B9" s="15"/>
      <c r="D9" s="193"/>
    </row>
    <row r="10" spans="1:8" ht="21" customHeight="1">
      <c r="D10" s="335"/>
      <c r="E10" s="544"/>
      <c r="F10" s="544"/>
      <c r="G10" s="544"/>
      <c r="H10" s="544"/>
    </row>
    <row r="11" spans="1:8" ht="21.95" customHeight="1">
      <c r="D11" s="38" t="s">
        <v>208</v>
      </c>
      <c r="E11" s="546" t="s">
        <v>117</v>
      </c>
      <c r="F11" s="547"/>
      <c r="G11" s="547" t="s">
        <v>119</v>
      </c>
      <c r="H11" s="547"/>
    </row>
    <row r="12" spans="1:8" ht="69.95" customHeight="1">
      <c r="B12" s="374" t="s">
        <v>179</v>
      </c>
      <c r="C12" s="38" t="s">
        <v>47</v>
      </c>
      <c r="D12" s="374" t="s">
        <v>210</v>
      </c>
      <c r="E12" s="38" t="s">
        <v>211</v>
      </c>
      <c r="F12" s="366" t="s">
        <v>212</v>
      </c>
      <c r="G12" s="38" t="s">
        <v>211</v>
      </c>
      <c r="H12" s="366" t="s">
        <v>213</v>
      </c>
    </row>
    <row r="13" spans="1:8" ht="27.95" customHeight="1">
      <c r="B13" s="476" t="str">
        <f>IF(様式2_2_2その他原価・一般管理費等!$B13&gt;0,様式2_2_2その他原価・一般管理費等!$B13,"")</f>
        <v/>
      </c>
      <c r="C13" s="476" t="str">
        <f>IF(様式2_2_2その他原価・一般管理費等!$C13&gt;0,様式2_2_2その他原価・一般管理費等!$C13,"")</f>
        <v/>
      </c>
      <c r="D13" s="488" t="str">
        <f>IF(LEFT($B13,1)="G",0,IF(様式2_2_2その他原価・一般管理費等!$D13&gt;0,様式2_2_2その他原価・一般管理費等!$D13,""))</f>
        <v/>
      </c>
      <c r="E13" s="477">
        <f>様式2_2_2その他原価・一般管理費等!$E13</f>
        <v>0</v>
      </c>
      <c r="F13" s="478" t="str">
        <f t="shared" ref="F13:F27" si="0">IF($B13="","",ROUND(D13*E13,0))</f>
        <v/>
      </c>
      <c r="G13" s="477">
        <f>様式2_2_2その他原価・一般管理費等!$G13</f>
        <v>0</v>
      </c>
      <c r="H13" s="478" t="str">
        <f>IF($B13="","",ROUND((D13+F13)*G13,0))</f>
        <v/>
      </c>
    </row>
    <row r="14" spans="1:8" ht="27.95" customHeight="1">
      <c r="B14" s="476" t="str">
        <f>IF(様式2_2_2その他原価・一般管理費等!$B14&gt;0,様式2_2_2その他原価・一般管理費等!$B14,"")</f>
        <v/>
      </c>
      <c r="C14" s="476" t="str">
        <f>IF(様式2_2_2その他原価・一般管理費等!$C14&gt;0,様式2_2_2その他原価・一般管理費等!$C14,"")</f>
        <v/>
      </c>
      <c r="D14" s="488" t="str">
        <f>IF(LEFT($B14,1)="G",0,IF(様式2_2_2その他原価・一般管理費等!$D14&gt;0,様式2_2_2その他原価・一般管理費等!$D14,""))</f>
        <v/>
      </c>
      <c r="E14" s="477">
        <f>様式2_2_2その他原価・一般管理費等!$E14</f>
        <v>0</v>
      </c>
      <c r="F14" s="478" t="str">
        <f t="shared" si="0"/>
        <v/>
      </c>
      <c r="G14" s="477">
        <f>様式2_2_2その他原価・一般管理費等!$G14</f>
        <v>0</v>
      </c>
      <c r="H14" s="478" t="str">
        <f t="shared" ref="H14:H27" si="1">IF($B14="","",ROUND((D14+F14)*G14,0))</f>
        <v/>
      </c>
    </row>
    <row r="15" spans="1:8" ht="27.95" customHeight="1">
      <c r="B15" s="476" t="str">
        <f>IF(様式2_2_2その他原価・一般管理費等!$B15&gt;0,様式2_2_2その他原価・一般管理費等!$B15,"")</f>
        <v/>
      </c>
      <c r="C15" s="476" t="str">
        <f>IF(様式2_2_2その他原価・一般管理費等!$C15&gt;0,様式2_2_2その他原価・一般管理費等!$C15,"")</f>
        <v/>
      </c>
      <c r="D15" s="488" t="str">
        <f>IF(LEFT($B15,1)="G",0,IF(様式2_2_2その他原価・一般管理費等!$D15&gt;0,様式2_2_2その他原価・一般管理費等!$D15,""))</f>
        <v/>
      </c>
      <c r="E15" s="477">
        <f>様式2_2_2その他原価・一般管理費等!$E15</f>
        <v>0</v>
      </c>
      <c r="F15" s="478" t="str">
        <f t="shared" si="0"/>
        <v/>
      </c>
      <c r="G15" s="477">
        <f>様式2_2_2その他原価・一般管理費等!$G15</f>
        <v>0</v>
      </c>
      <c r="H15" s="478" t="str">
        <f t="shared" si="1"/>
        <v/>
      </c>
    </row>
    <row r="16" spans="1:8" ht="27.95" customHeight="1">
      <c r="B16" s="476" t="str">
        <f>IF(様式2_2_2その他原価・一般管理費等!$B16&gt;0,様式2_2_2その他原価・一般管理費等!$B16,"")</f>
        <v/>
      </c>
      <c r="C16" s="476" t="str">
        <f>IF(様式2_2_2その他原価・一般管理費等!$C16&gt;0,様式2_2_2その他原価・一般管理費等!$C16,"")</f>
        <v/>
      </c>
      <c r="D16" s="488" t="str">
        <f>IF(LEFT($B16,1)="G",0,IF(様式2_2_2その他原価・一般管理費等!$D16&gt;0,様式2_2_2その他原価・一般管理費等!$D16,""))</f>
        <v/>
      </c>
      <c r="E16" s="477">
        <f>様式2_2_2その他原価・一般管理費等!$E16</f>
        <v>0</v>
      </c>
      <c r="F16" s="478" t="str">
        <f t="shared" si="0"/>
        <v/>
      </c>
      <c r="G16" s="477">
        <f>様式2_2_2その他原価・一般管理費等!$G16</f>
        <v>0</v>
      </c>
      <c r="H16" s="478" t="str">
        <f t="shared" si="1"/>
        <v/>
      </c>
    </row>
    <row r="17" spans="1:8" ht="27.95" customHeight="1">
      <c r="B17" s="476" t="str">
        <f>IF(様式2_2_2その他原価・一般管理費等!$B17&gt;0,様式2_2_2その他原価・一般管理費等!$B17,"")</f>
        <v/>
      </c>
      <c r="C17" s="476" t="str">
        <f>IF(様式2_2_2その他原価・一般管理費等!$C17&gt;0,様式2_2_2その他原価・一般管理費等!$C17,"")</f>
        <v/>
      </c>
      <c r="D17" s="488" t="str">
        <f>IF(LEFT($B17,1)="G",0,IF(様式2_2_2その他原価・一般管理費等!$D17&gt;0,様式2_2_2その他原価・一般管理費等!$D17,""))</f>
        <v/>
      </c>
      <c r="E17" s="477">
        <f>様式2_2_2その他原価・一般管理費等!$E17</f>
        <v>0</v>
      </c>
      <c r="F17" s="478" t="str">
        <f t="shared" si="0"/>
        <v/>
      </c>
      <c r="G17" s="477">
        <f>様式2_2_2その他原価・一般管理費等!$G17</f>
        <v>0</v>
      </c>
      <c r="H17" s="478" t="str">
        <f t="shared" si="1"/>
        <v/>
      </c>
    </row>
    <row r="18" spans="1:8" ht="27.95" customHeight="1">
      <c r="B18" s="476" t="str">
        <f>IF(様式2_2_2その他原価・一般管理費等!$B18&gt;0,様式2_2_2その他原価・一般管理費等!$B18,"")</f>
        <v/>
      </c>
      <c r="C18" s="476" t="str">
        <f>IF(様式2_2_2その他原価・一般管理費等!$C18&gt;0,様式2_2_2その他原価・一般管理費等!$C18,"")</f>
        <v/>
      </c>
      <c r="D18" s="488" t="str">
        <f>IF(LEFT($B18,1)="G",0,IF(様式2_2_2その他原価・一般管理費等!$D18&gt;0,様式2_2_2その他原価・一般管理費等!$D18,""))</f>
        <v/>
      </c>
      <c r="E18" s="477">
        <f>様式2_2_2その他原価・一般管理費等!$E18</f>
        <v>0</v>
      </c>
      <c r="F18" s="478" t="str">
        <f t="shared" si="0"/>
        <v/>
      </c>
      <c r="G18" s="477">
        <f>様式2_2_2その他原価・一般管理費等!$G18</f>
        <v>0</v>
      </c>
      <c r="H18" s="478" t="str">
        <f t="shared" si="1"/>
        <v/>
      </c>
    </row>
    <row r="19" spans="1:8" ht="27.95" customHeight="1">
      <c r="B19" s="476" t="str">
        <f>IF(様式2_2_2その他原価・一般管理費等!$B19&gt;0,様式2_2_2その他原価・一般管理費等!$B19,"")</f>
        <v/>
      </c>
      <c r="C19" s="476" t="str">
        <f>IF(様式2_2_2その他原価・一般管理費等!$C19&gt;0,様式2_2_2その他原価・一般管理費等!$C19,"")</f>
        <v/>
      </c>
      <c r="D19" s="488" t="str">
        <f>IF(LEFT($B19,1)="G",0,IF(様式2_2_2その他原価・一般管理費等!$D19&gt;0,様式2_2_2その他原価・一般管理費等!$D19,""))</f>
        <v/>
      </c>
      <c r="E19" s="477">
        <f>様式2_2_2その他原価・一般管理費等!$E19</f>
        <v>0</v>
      </c>
      <c r="F19" s="478" t="str">
        <f t="shared" si="0"/>
        <v/>
      </c>
      <c r="G19" s="477">
        <f>様式2_2_2その他原価・一般管理費等!$G19</f>
        <v>0</v>
      </c>
      <c r="H19" s="478" t="str">
        <f t="shared" si="1"/>
        <v/>
      </c>
    </row>
    <row r="20" spans="1:8" ht="27.95" customHeight="1">
      <c r="B20" s="476" t="str">
        <f>IF(様式2_2_2その他原価・一般管理費等!$B20&gt;0,様式2_2_2その他原価・一般管理費等!$B20,"")</f>
        <v/>
      </c>
      <c r="C20" s="476" t="str">
        <f>IF(様式2_2_2その他原価・一般管理費等!$C20&gt;0,様式2_2_2その他原価・一般管理費等!$C20,"")</f>
        <v/>
      </c>
      <c r="D20" s="488" t="str">
        <f>IF(LEFT($B20,1)="G",0,IF(様式2_2_2その他原価・一般管理費等!$D20&gt;0,様式2_2_2その他原価・一般管理費等!$D20,""))</f>
        <v/>
      </c>
      <c r="E20" s="477">
        <f>様式2_2_2その他原価・一般管理費等!$E20</f>
        <v>0</v>
      </c>
      <c r="F20" s="478" t="str">
        <f t="shared" si="0"/>
        <v/>
      </c>
      <c r="G20" s="477">
        <f>様式2_2_2その他原価・一般管理費等!$G20</f>
        <v>0</v>
      </c>
      <c r="H20" s="478" t="str">
        <f t="shared" si="1"/>
        <v/>
      </c>
    </row>
    <row r="21" spans="1:8" ht="27.95" customHeight="1">
      <c r="B21" s="476" t="str">
        <f>IF(様式2_2_2その他原価・一般管理費等!$B21&gt;0,様式2_2_2その他原価・一般管理費等!$B21,"")</f>
        <v/>
      </c>
      <c r="C21" s="476" t="str">
        <f>IF(様式2_2_2その他原価・一般管理費等!$C21&gt;0,様式2_2_2その他原価・一般管理費等!$C21,"")</f>
        <v/>
      </c>
      <c r="D21" s="488" t="str">
        <f>IF(LEFT($B21,1)="G",0,IF(様式2_2_2その他原価・一般管理費等!$D21&gt;0,様式2_2_2その他原価・一般管理費等!$D21,""))</f>
        <v/>
      </c>
      <c r="E21" s="477">
        <f>様式2_2_2その他原価・一般管理費等!$E21</f>
        <v>0</v>
      </c>
      <c r="F21" s="478" t="str">
        <f t="shared" si="0"/>
        <v/>
      </c>
      <c r="G21" s="477">
        <f>様式2_2_2その他原価・一般管理費等!$G21</f>
        <v>0</v>
      </c>
      <c r="H21" s="478" t="str">
        <f t="shared" si="1"/>
        <v/>
      </c>
    </row>
    <row r="22" spans="1:8" ht="27.95" customHeight="1">
      <c r="B22" s="476" t="str">
        <f>IF(様式2_2_2その他原価・一般管理費等!$B22&gt;0,様式2_2_2その他原価・一般管理費等!$B22,"")</f>
        <v/>
      </c>
      <c r="C22" s="476" t="str">
        <f>IF(様式2_2_2その他原価・一般管理費等!$C22&gt;0,様式2_2_2その他原価・一般管理費等!$C22,"")</f>
        <v/>
      </c>
      <c r="D22" s="488" t="str">
        <f>IF(LEFT($B22,1)="G",0,IF(様式2_2_2その他原価・一般管理費等!$D22&gt;0,様式2_2_2その他原価・一般管理費等!$D22,""))</f>
        <v/>
      </c>
      <c r="E22" s="477">
        <f>様式2_2_2その他原価・一般管理費等!$E22</f>
        <v>0</v>
      </c>
      <c r="F22" s="478" t="str">
        <f t="shared" si="0"/>
        <v/>
      </c>
      <c r="G22" s="477">
        <f>様式2_2_2その他原価・一般管理費等!$G22</f>
        <v>0</v>
      </c>
      <c r="H22" s="478" t="str">
        <f t="shared" si="1"/>
        <v/>
      </c>
    </row>
    <row r="23" spans="1:8" ht="27.95" customHeight="1">
      <c r="B23" s="476" t="str">
        <f>IF(様式2_2_2その他原価・一般管理費等!$B23&gt;0,様式2_2_2その他原価・一般管理費等!$B23,"")</f>
        <v/>
      </c>
      <c r="C23" s="476" t="str">
        <f>IF(様式2_2_2その他原価・一般管理費等!$C23&gt;0,様式2_2_2その他原価・一般管理費等!$C23,"")</f>
        <v/>
      </c>
      <c r="D23" s="488" t="str">
        <f>IF(LEFT($B23,1)="G",0,IF(様式2_2_2その他原価・一般管理費等!$D23&gt;0,様式2_2_2その他原価・一般管理費等!$D23,""))</f>
        <v/>
      </c>
      <c r="E23" s="477">
        <f>様式2_2_2その他原価・一般管理費等!$E23</f>
        <v>0</v>
      </c>
      <c r="F23" s="478" t="str">
        <f t="shared" si="0"/>
        <v/>
      </c>
      <c r="G23" s="477">
        <f>様式2_2_2その他原価・一般管理費等!$G23</f>
        <v>0</v>
      </c>
      <c r="H23" s="478" t="str">
        <f t="shared" si="1"/>
        <v/>
      </c>
    </row>
    <row r="24" spans="1:8" ht="27.95" customHeight="1">
      <c r="B24" s="476" t="str">
        <f>IF(様式2_2_2その他原価・一般管理費等!$B24&gt;0,様式2_2_2その他原価・一般管理費等!$B24,"")</f>
        <v/>
      </c>
      <c r="C24" s="476" t="str">
        <f>IF(様式2_2_2その他原価・一般管理費等!$C24&gt;0,様式2_2_2その他原価・一般管理費等!$C24,"")</f>
        <v/>
      </c>
      <c r="D24" s="488" t="str">
        <f>IF(LEFT($B24,1)="G",0,IF(様式2_2_2その他原価・一般管理費等!$D24&gt;0,様式2_2_2その他原価・一般管理費等!$D24,""))</f>
        <v/>
      </c>
      <c r="E24" s="477">
        <f>様式2_2_2その他原価・一般管理費等!$E24</f>
        <v>0</v>
      </c>
      <c r="F24" s="478" t="str">
        <f t="shared" si="0"/>
        <v/>
      </c>
      <c r="G24" s="477">
        <f>様式2_2_2その他原価・一般管理費等!$G24</f>
        <v>0</v>
      </c>
      <c r="H24" s="478" t="str">
        <f t="shared" si="1"/>
        <v/>
      </c>
    </row>
    <row r="25" spans="1:8" ht="27.95" customHeight="1">
      <c r="B25" s="476" t="str">
        <f>IF(様式2_2_2その他原価・一般管理費等!$B25&gt;0,様式2_2_2その他原価・一般管理費等!$B25,"")</f>
        <v/>
      </c>
      <c r="C25" s="476" t="str">
        <f>IF(様式2_2_2その他原価・一般管理費等!$C25&gt;0,様式2_2_2その他原価・一般管理費等!$C25,"")</f>
        <v/>
      </c>
      <c r="D25" s="488" t="str">
        <f>IF(LEFT($B25,1)="G",0,IF(様式2_2_2その他原価・一般管理費等!$D25&gt;0,様式2_2_2その他原価・一般管理費等!$D25,""))</f>
        <v/>
      </c>
      <c r="E25" s="477">
        <f>様式2_2_2その他原価・一般管理費等!$E25</f>
        <v>0</v>
      </c>
      <c r="F25" s="478" t="str">
        <f t="shared" si="0"/>
        <v/>
      </c>
      <c r="G25" s="477">
        <f>様式2_2_2その他原価・一般管理費等!$G25</f>
        <v>0</v>
      </c>
      <c r="H25" s="478" t="str">
        <f t="shared" si="1"/>
        <v/>
      </c>
    </row>
    <row r="26" spans="1:8" ht="27.95" customHeight="1">
      <c r="B26" s="476" t="str">
        <f>IF(様式2_2_2その他原価・一般管理費等!$B26&gt;0,様式2_2_2その他原価・一般管理費等!$B26,"")</f>
        <v/>
      </c>
      <c r="C26" s="476" t="str">
        <f>IF(様式2_2_2その他原価・一般管理費等!$C26&gt;0,様式2_2_2その他原価・一般管理費等!$C26,"")</f>
        <v/>
      </c>
      <c r="D26" s="488" t="str">
        <f>IF(LEFT($B26,1)="G",0,IF(様式2_2_2その他原価・一般管理費等!$D26&gt;0,様式2_2_2その他原価・一般管理費等!$D26,""))</f>
        <v/>
      </c>
      <c r="E26" s="477">
        <f>様式2_2_2その他原価・一般管理費等!$E26</f>
        <v>0</v>
      </c>
      <c r="F26" s="478" t="str">
        <f t="shared" si="0"/>
        <v/>
      </c>
      <c r="G26" s="477">
        <f>様式2_2_2その他原価・一般管理費等!$G26</f>
        <v>0</v>
      </c>
      <c r="H26" s="478" t="str">
        <f t="shared" si="1"/>
        <v/>
      </c>
    </row>
    <row r="27" spans="1:8" ht="27.95" customHeight="1">
      <c r="B27" s="476" t="str">
        <f>IF(様式2_2_2その他原価・一般管理費等!$B27&gt;0,様式2_2_2その他原価・一般管理費等!$B27,"")</f>
        <v/>
      </c>
      <c r="C27" s="476" t="str">
        <f>IF(様式2_2_2その他原価・一般管理費等!$C27&gt;0,様式2_2_2その他原価・一般管理費等!$C27,"")</f>
        <v/>
      </c>
      <c r="D27" s="488" t="str">
        <f>IF(LEFT($B27,1)="G",0,IF(様式2_2_2その他原価・一般管理費等!$D27&gt;0,様式2_2_2その他原価・一般管理費等!$D27,""))</f>
        <v/>
      </c>
      <c r="E27" s="477">
        <f>様式2_2_2その他原価・一般管理費等!$E27</f>
        <v>0</v>
      </c>
      <c r="F27" s="478" t="str">
        <f t="shared" si="0"/>
        <v/>
      </c>
      <c r="G27" s="477">
        <f>様式2_2_2その他原価・一般管理費等!$G27</f>
        <v>0</v>
      </c>
      <c r="H27" s="478" t="str">
        <f t="shared" si="1"/>
        <v/>
      </c>
    </row>
    <row r="28" spans="1:8" ht="27.95" customHeight="1">
      <c r="C28" s="40" t="s">
        <v>182</v>
      </c>
      <c r="D28" s="68">
        <f>SUM(D13:D27)</f>
        <v>0</v>
      </c>
      <c r="E28" s="243"/>
      <c r="F28" s="68">
        <f>SUM(F13:F27)</f>
        <v>0</v>
      </c>
      <c r="G28" s="228"/>
      <c r="H28" s="68">
        <f>SUM(H13:H27)</f>
        <v>0</v>
      </c>
    </row>
    <row r="29" spans="1:8" ht="12" customHeight="1" thickBot="1">
      <c r="A29" s="171"/>
      <c r="C29" s="40"/>
      <c r="D29" s="70"/>
      <c r="F29" s="70"/>
      <c r="H29" s="70"/>
    </row>
    <row r="30" spans="1:8" ht="33" customHeight="1" thickBot="1">
      <c r="C30" s="15" t="s">
        <v>214</v>
      </c>
      <c r="D30" s="191">
        <f>ROUNDDOWN(D28,-3)</f>
        <v>0</v>
      </c>
      <c r="F30" s="191">
        <f>ROUNDDOWN(F28,-3)</f>
        <v>0</v>
      </c>
      <c r="H30" s="191">
        <f>ROUNDDOWN(H28,-3)</f>
        <v>0</v>
      </c>
    </row>
    <row r="31" spans="1:8" ht="21.75" customHeight="1"/>
    <row r="32" spans="1:8"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169"/>
      <c r="C49" s="26"/>
      <c r="D49" s="26"/>
      <c r="E49" s="26"/>
      <c r="F49" s="26"/>
      <c r="G49" s="26"/>
      <c r="H49" s="26"/>
    </row>
    <row r="50" spans="1:8" ht="62.1" customHeight="1">
      <c r="A50" s="170"/>
      <c r="B50" s="173"/>
      <c r="C50" s="540"/>
      <c r="D50" s="540"/>
      <c r="E50" s="540"/>
      <c r="F50" s="540"/>
      <c r="G50" s="540"/>
      <c r="H50" s="540"/>
    </row>
    <row r="51" spans="1:8" ht="30" customHeight="1">
      <c r="A51" s="170"/>
      <c r="B51" s="122"/>
      <c r="C51" s="187"/>
      <c r="D51" s="188"/>
      <c r="E51" s="187"/>
      <c r="F51" s="185"/>
      <c r="G51" s="187"/>
      <c r="H51" s="185"/>
    </row>
    <row r="52" spans="1:8" ht="30" customHeight="1">
      <c r="A52" s="170"/>
      <c r="B52" s="122"/>
      <c r="C52" s="187"/>
      <c r="D52" s="188"/>
      <c r="E52" s="187"/>
      <c r="F52" s="185"/>
      <c r="G52" s="187"/>
      <c r="H52" s="185"/>
    </row>
    <row r="53" spans="1:8" ht="30" customHeight="1">
      <c r="A53" s="170"/>
      <c r="B53" s="122"/>
      <c r="C53" s="187"/>
      <c r="D53" s="188"/>
      <c r="E53" s="187"/>
      <c r="F53" s="185"/>
      <c r="G53" s="187"/>
      <c r="H53" s="185"/>
    </row>
    <row r="54" spans="1:8" ht="30" customHeight="1">
      <c r="A54" s="170"/>
      <c r="B54" s="122"/>
      <c r="C54" s="187"/>
      <c r="D54" s="188"/>
      <c r="E54" s="187"/>
      <c r="F54" s="185"/>
      <c r="G54" s="187"/>
      <c r="H54" s="185"/>
    </row>
    <row r="55" spans="1:8" ht="30" customHeight="1">
      <c r="A55" s="170"/>
      <c r="B55" s="122"/>
      <c r="C55" s="187"/>
      <c r="D55" s="188"/>
      <c r="E55" s="187"/>
      <c r="F55" s="185"/>
      <c r="G55" s="187"/>
      <c r="H55" s="185"/>
    </row>
    <row r="56" spans="1:8" ht="30" customHeight="1">
      <c r="A56" s="170"/>
      <c r="B56" s="122"/>
      <c r="C56" s="182"/>
      <c r="D56" s="183"/>
      <c r="E56" s="184"/>
      <c r="F56" s="185"/>
      <c r="G56" s="186"/>
      <c r="H56" s="185"/>
    </row>
    <row r="57" spans="1:8" ht="30" customHeight="1">
      <c r="A57" s="170"/>
      <c r="B57" s="122"/>
      <c r="C57" s="182"/>
      <c r="D57" s="183"/>
      <c r="E57" s="184"/>
      <c r="F57" s="185"/>
      <c r="G57" s="184"/>
      <c r="H57" s="185"/>
    </row>
    <row r="58" spans="1:8" ht="30" customHeight="1">
      <c r="A58" s="170"/>
      <c r="B58" s="122"/>
      <c r="C58" s="179"/>
      <c r="D58" s="174"/>
      <c r="E58" s="46"/>
      <c r="F58" s="175"/>
      <c r="G58" s="46"/>
      <c r="H58" s="175"/>
    </row>
    <row r="59" spans="1:8" ht="30" customHeight="1">
      <c r="A59" s="170"/>
      <c r="B59" s="122"/>
      <c r="C59" s="179"/>
      <c r="D59" s="174"/>
      <c r="E59" s="46"/>
      <c r="F59" s="175"/>
      <c r="G59" s="46"/>
      <c r="H59" s="175"/>
    </row>
    <row r="60" spans="1:8" ht="30" customHeight="1">
      <c r="A60" s="170"/>
      <c r="B60" s="122"/>
      <c r="C60" s="179"/>
      <c r="D60" s="174"/>
      <c r="E60" s="46"/>
      <c r="F60" s="175"/>
      <c r="G60" s="46"/>
      <c r="H60" s="175"/>
    </row>
    <row r="61" spans="1:8" ht="30" hidden="1" customHeight="1">
      <c r="A61" s="170"/>
      <c r="B61" s="122"/>
      <c r="C61" s="179"/>
      <c r="D61" s="174"/>
      <c r="E61" s="46"/>
      <c r="F61" s="175"/>
      <c r="G61" s="46"/>
      <c r="H61" s="175"/>
    </row>
    <row r="62" spans="1:8" ht="30" hidden="1" customHeight="1">
      <c r="A62" s="170"/>
      <c r="B62" s="122"/>
      <c r="C62" s="179"/>
      <c r="D62" s="174"/>
      <c r="E62" s="46"/>
      <c r="F62" s="175"/>
      <c r="G62" s="46"/>
      <c r="H62" s="175"/>
    </row>
    <row r="63" spans="1:8" ht="30" hidden="1" customHeight="1">
      <c r="A63" s="170"/>
      <c r="B63" s="122"/>
      <c r="C63" s="179"/>
      <c r="D63" s="174"/>
      <c r="E63" s="46"/>
      <c r="F63" s="175"/>
      <c r="G63" s="46"/>
      <c r="H63" s="175"/>
    </row>
    <row r="64" spans="1:8" ht="30" hidden="1" customHeight="1">
      <c r="A64" s="170"/>
      <c r="B64" s="122"/>
      <c r="C64" s="179"/>
      <c r="D64" s="174"/>
      <c r="E64" s="46"/>
      <c r="F64" s="175"/>
      <c r="G64" s="46"/>
      <c r="H64" s="175"/>
    </row>
    <row r="65" spans="1:8" ht="30" hidden="1" customHeight="1" thickBot="1">
      <c r="B65" s="122"/>
      <c r="C65" s="179"/>
      <c r="D65" s="174"/>
      <c r="E65" s="46"/>
      <c r="F65" s="175"/>
      <c r="G65" s="46"/>
      <c r="H65" s="175"/>
    </row>
    <row r="66" spans="1:8" ht="37.5" customHeight="1">
      <c r="B66" s="122"/>
      <c r="C66" s="179"/>
      <c r="F66" s="70"/>
      <c r="H66" s="70"/>
    </row>
    <row r="67" spans="1:8" ht="26.45" customHeight="1">
      <c r="B67" s="122"/>
      <c r="C67" s="179"/>
      <c r="F67" s="70"/>
      <c r="H67" s="70"/>
    </row>
    <row r="68" spans="1:8" ht="15" hidden="1" customHeight="1" thickBot="1"/>
    <row r="69" spans="1:8" hidden="1">
      <c r="A69" s="132"/>
    </row>
    <row r="70" spans="1:8" hidden="1">
      <c r="A70" s="132"/>
    </row>
    <row r="71" spans="1:8" hidden="1">
      <c r="A71" s="132"/>
    </row>
    <row r="72" spans="1:8" hidden="1">
      <c r="A72" s="132"/>
    </row>
    <row r="73" spans="1:8" hidden="1">
      <c r="A73" s="132"/>
    </row>
    <row r="74" spans="1:8" hidden="1">
      <c r="A74" s="132"/>
    </row>
    <row r="75" spans="1:8" hidden="1">
      <c r="A75" s="132"/>
    </row>
    <row r="76" spans="1:8" hidden="1">
      <c r="A76" s="132"/>
    </row>
    <row r="77" spans="1:8" hidden="1">
      <c r="A77" s="132"/>
    </row>
    <row r="78" spans="1:8" hidden="1">
      <c r="A78" s="132"/>
    </row>
    <row r="79" spans="1:8" hidden="1">
      <c r="A79" s="132"/>
    </row>
    <row r="80" spans="1:8" hidden="1">
      <c r="A80" s="132"/>
    </row>
    <row r="81" spans="1:1" hidden="1">
      <c r="A81" s="132"/>
    </row>
    <row r="82" spans="1:1" hidden="1">
      <c r="A82" s="132"/>
    </row>
    <row r="83" spans="1:1" hidden="1">
      <c r="A83" s="132"/>
    </row>
    <row r="84" spans="1:1" hidden="1">
      <c r="A84" s="132"/>
    </row>
    <row r="85" spans="1:1" hidden="1"/>
    <row r="86" spans="1:1" ht="30" hidden="1" customHeight="1" thickBot="1"/>
    <row r="87" spans="1:1" ht="30" customHeight="1"/>
    <row r="88" spans="1:1" ht="30" customHeight="1"/>
    <row r="89" spans="1:1" ht="32.25" customHeight="1"/>
  </sheetData>
  <mergeCells count="6">
    <mergeCell ref="C50:H50"/>
    <mergeCell ref="F4:H4"/>
    <mergeCell ref="E10:F10"/>
    <mergeCell ref="G10:H10"/>
    <mergeCell ref="E11:F11"/>
    <mergeCell ref="G11:H11"/>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CCFF"/>
    <pageSetUpPr fitToPage="1"/>
  </sheetPr>
  <dimension ref="A1:AD63"/>
  <sheetViews>
    <sheetView showGridLines="0" tabSelected="1" view="pageBreakPreview" topLeftCell="A2" zoomScale="69" zoomScaleNormal="75" zoomScaleSheetLayoutView="69" workbookViewId="0">
      <selection activeCell="I18" sqref="I18:I19"/>
    </sheetView>
  </sheetViews>
  <sheetFormatPr defaultColWidth="10.625" defaultRowHeight="14.1"/>
  <cols>
    <col min="1" max="1" width="4.125" style="7" customWidth="1"/>
    <col min="2" max="2" width="14.875" style="4" customWidth="1"/>
    <col min="3" max="3" width="16.625" style="4" customWidth="1"/>
    <col min="4" max="4" width="9.625" style="4" customWidth="1"/>
    <col min="5" max="5" width="18.25" style="4" customWidth="1"/>
    <col min="6" max="6" width="7.125" style="4" customWidth="1"/>
    <col min="7" max="7" width="10"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216</v>
      </c>
      <c r="AD1" s="7" t="s">
        <v>217</v>
      </c>
    </row>
    <row r="2" spans="1:30">
      <c r="A2" s="466" t="s">
        <v>156</v>
      </c>
      <c r="B2" s="30" t="s">
        <v>218</v>
      </c>
      <c r="C2" s="451"/>
      <c r="AC2" s="92">
        <v>3800</v>
      </c>
      <c r="AD2" s="92">
        <v>11600</v>
      </c>
    </row>
    <row r="3" spans="1:30">
      <c r="A3" s="376" t="s">
        <v>219</v>
      </c>
      <c r="B3" s="4" t="s">
        <v>220</v>
      </c>
      <c r="AC3" s="92">
        <v>3420</v>
      </c>
      <c r="AD3" s="92">
        <v>10440</v>
      </c>
    </row>
    <row r="4" spans="1:30" ht="30" customHeight="1" thickBot="1">
      <c r="D4" s="450" t="s">
        <v>221</v>
      </c>
      <c r="F4" s="559">
        <f>E43</f>
        <v>0</v>
      </c>
      <c r="G4" s="559"/>
      <c r="H4" s="4" t="s">
        <v>222</v>
      </c>
      <c r="I4" s="9"/>
      <c r="J4" s="9"/>
      <c r="K4" s="9"/>
      <c r="L4" s="9"/>
      <c r="M4" s="9"/>
      <c r="N4" s="10"/>
      <c r="O4" s="9"/>
      <c r="P4" s="9"/>
      <c r="Q4" s="9"/>
      <c r="R4" s="9"/>
      <c r="S4" s="9"/>
      <c r="T4" s="10"/>
      <c r="U4" s="11"/>
      <c r="V4" s="47"/>
      <c r="W4" s="47"/>
      <c r="X4" s="47"/>
      <c r="AC4" s="92">
        <v>3040</v>
      </c>
      <c r="AD4" s="92">
        <v>9280</v>
      </c>
    </row>
    <row r="5" spans="1:30" ht="12" customHeight="1" thickTop="1">
      <c r="B5" s="450"/>
      <c r="C5" s="450"/>
      <c r="D5" s="450"/>
      <c r="E5" s="450"/>
      <c r="F5" s="28"/>
      <c r="G5" s="28"/>
      <c r="I5" s="9"/>
      <c r="J5" s="9"/>
      <c r="K5" s="9"/>
      <c r="L5" s="9"/>
      <c r="M5" s="9"/>
      <c r="N5" s="10"/>
      <c r="O5" s="9"/>
      <c r="P5" s="9"/>
      <c r="Q5" s="9"/>
      <c r="R5" s="9"/>
      <c r="S5" s="9"/>
      <c r="T5" s="10"/>
      <c r="U5" s="11"/>
      <c r="V5" s="47"/>
      <c r="W5" s="47"/>
      <c r="X5" s="47"/>
    </row>
    <row r="6" spans="1:30" ht="30" customHeight="1" thickBot="1">
      <c r="B6" s="564" t="s">
        <v>223</v>
      </c>
      <c r="C6" s="564"/>
      <c r="D6" s="564"/>
      <c r="E6" s="564"/>
      <c r="F6" s="559">
        <f>V43</f>
        <v>0</v>
      </c>
      <c r="G6" s="559"/>
      <c r="H6" s="4" t="s">
        <v>222</v>
      </c>
      <c r="I6" s="9"/>
      <c r="J6" s="9"/>
      <c r="K6" s="9"/>
      <c r="L6" s="9"/>
      <c r="M6" s="9"/>
      <c r="N6" s="10"/>
      <c r="O6" s="9"/>
      <c r="P6" s="9"/>
      <c r="Q6" s="9"/>
      <c r="R6" s="9"/>
      <c r="S6" s="9"/>
      <c r="T6" s="10"/>
      <c r="U6" s="11"/>
      <c r="V6" s="47"/>
      <c r="W6" s="47"/>
      <c r="X6" s="47"/>
    </row>
    <row r="7" spans="1:30" ht="27" customHeight="1" thickTop="1"/>
    <row r="8" spans="1:30" ht="52.5" customHeight="1">
      <c r="A8" s="377" t="s">
        <v>224</v>
      </c>
      <c r="B8" s="38" t="s">
        <v>225</v>
      </c>
      <c r="C8" s="38" t="s">
        <v>174</v>
      </c>
      <c r="D8" s="5" t="s">
        <v>226</v>
      </c>
      <c r="E8" s="5" t="s">
        <v>227</v>
      </c>
      <c r="F8" s="5" t="s">
        <v>228</v>
      </c>
      <c r="G8" s="5" t="s">
        <v>229</v>
      </c>
      <c r="H8" s="6"/>
      <c r="I8" s="561" t="s">
        <v>230</v>
      </c>
      <c r="J8" s="562"/>
      <c r="K8" s="562"/>
      <c r="L8" s="562"/>
      <c r="M8" s="562"/>
      <c r="N8" s="563"/>
      <c r="O8" s="561" t="s">
        <v>231</v>
      </c>
      <c r="P8" s="562"/>
      <c r="Q8" s="562"/>
      <c r="R8" s="562"/>
      <c r="S8" s="562"/>
      <c r="T8" s="563"/>
      <c r="U8" s="5" t="s">
        <v>232</v>
      </c>
      <c r="V8" s="5" t="s">
        <v>233</v>
      </c>
      <c r="W8" s="5" t="s">
        <v>234</v>
      </c>
      <c r="X8" s="272" t="s">
        <v>235</v>
      </c>
    </row>
    <row r="9" spans="1:30" ht="30" customHeight="1">
      <c r="A9" s="73"/>
      <c r="B9" s="282" t="str">
        <f>IF($A9="","",VLOOKUP($A9,従事者明細!$A$3:$F$52,2,FALSE))</f>
        <v/>
      </c>
      <c r="C9" s="452" t="str">
        <f>IF($A9="","",VLOOKUP($A9,従事者明細!$A$3:$F$52,3,FALSE))</f>
        <v/>
      </c>
      <c r="D9" s="1"/>
      <c r="E9" s="80" t="str">
        <f t="shared" ref="E9:E41" si="0">IF($F9="","",VLOOKUP($F9,$D$46:$F$51,2,FALSE))</f>
        <v/>
      </c>
      <c r="F9" s="324"/>
      <c r="G9" s="138" t="str">
        <f>IF($F9="","",VLOOKUP($F9,$D$46:$F$51,3,FALSE))</f>
        <v/>
      </c>
      <c r="H9" s="7"/>
      <c r="I9" s="325">
        <v>3800</v>
      </c>
      <c r="J9" s="8" t="s">
        <v>236</v>
      </c>
      <c r="K9" s="326" t="str">
        <f>IF(D9="","",D9)</f>
        <v/>
      </c>
      <c r="L9" s="8" t="s">
        <v>237</v>
      </c>
      <c r="M9" s="8" t="s">
        <v>238</v>
      </c>
      <c r="N9" s="115" t="str">
        <f t="shared" ref="N9:N23" si="1">IF(K9="","",SUM(I9*K9))</f>
        <v/>
      </c>
      <c r="O9" s="327">
        <f>IF(I9=3800,11600,IF(I9=3420,10440,9280))</f>
        <v>11600</v>
      </c>
      <c r="P9" s="8" t="s">
        <v>236</v>
      </c>
      <c r="Q9" s="326" t="str">
        <f>IF(K9="","",K9-2)</f>
        <v/>
      </c>
      <c r="R9" s="8" t="s">
        <v>239</v>
      </c>
      <c r="S9" s="8" t="s">
        <v>238</v>
      </c>
      <c r="T9" s="115" t="str">
        <f t="shared" ref="T9:T23" si="2">IF(Q9="","",SUM(O9*Q9))</f>
        <v/>
      </c>
      <c r="U9" s="13"/>
      <c r="V9" s="116" t="str">
        <f t="shared" ref="V9:V23" si="3">IF(D9="","",SUM(N9+T9+U9))</f>
        <v/>
      </c>
      <c r="W9" s="116" t="str">
        <f t="shared" ref="W9:W41" si="4">IF(A9="","",IF(E9="",V9,E9+V9))</f>
        <v/>
      </c>
      <c r="X9" s="260"/>
      <c r="Z9" s="4" t="s">
        <v>240</v>
      </c>
    </row>
    <row r="10" spans="1:30" ht="30" customHeight="1">
      <c r="A10" s="73"/>
      <c r="B10" s="282" t="str">
        <f>IF($A10="","",VLOOKUP($A10,従事者明細!$A$3:$F$52,2,FALSE))</f>
        <v/>
      </c>
      <c r="C10" s="452" t="str">
        <f>IF($A10="","",VLOOKUP($A10,従事者明細!$A$3:$F$52,3,FALSE))</f>
        <v/>
      </c>
      <c r="D10" s="1"/>
      <c r="E10" s="80" t="str">
        <f t="shared" si="0"/>
        <v/>
      </c>
      <c r="F10" s="324"/>
      <c r="G10" s="138" t="str">
        <f t="shared" ref="G10:G40" si="5">IF($F10="","",VLOOKUP($F10,$D$46:$F$51,3,FALSE))</f>
        <v/>
      </c>
      <c r="I10" s="325">
        <v>3800</v>
      </c>
      <c r="J10" s="8" t="s">
        <v>236</v>
      </c>
      <c r="K10" s="326" t="str">
        <f t="shared" ref="K10:K41" si="6">IF(D10="","",D10)</f>
        <v/>
      </c>
      <c r="L10" s="8" t="s">
        <v>237</v>
      </c>
      <c r="M10" s="8" t="s">
        <v>238</v>
      </c>
      <c r="N10" s="115" t="str">
        <f t="shared" si="1"/>
        <v/>
      </c>
      <c r="O10" s="327">
        <f t="shared" ref="O10:O25" si="7">IF(I10=3800,11600,IF(I10=3420,10440,9280))</f>
        <v>11600</v>
      </c>
      <c r="P10" s="8" t="s">
        <v>236</v>
      </c>
      <c r="Q10" s="326" t="str">
        <f t="shared" ref="Q10:Q41" si="8">IF(K10="","",K10-2)</f>
        <v/>
      </c>
      <c r="R10" s="8" t="s">
        <v>239</v>
      </c>
      <c r="S10" s="8" t="s">
        <v>238</v>
      </c>
      <c r="T10" s="115" t="str">
        <f t="shared" si="2"/>
        <v/>
      </c>
      <c r="U10" s="13"/>
      <c r="V10" s="116" t="str">
        <f t="shared" si="3"/>
        <v/>
      </c>
      <c r="W10" s="116" t="str">
        <f t="shared" si="4"/>
        <v/>
      </c>
      <c r="X10" s="260"/>
      <c r="Z10" s="4" t="s">
        <v>241</v>
      </c>
    </row>
    <row r="11" spans="1:30" ht="30" customHeight="1">
      <c r="A11" s="73"/>
      <c r="B11" s="282" t="str">
        <f>IF($A11="","",VLOOKUP($A11,従事者明細!$A$3:$F$52,2,FALSE))</f>
        <v/>
      </c>
      <c r="C11" s="452" t="str">
        <f>IF($A11="","",VLOOKUP($A11,従事者明細!$A$3:$F$52,3,FALSE))</f>
        <v/>
      </c>
      <c r="D11" s="1"/>
      <c r="E11" s="80" t="str">
        <f t="shared" si="0"/>
        <v/>
      </c>
      <c r="F11" s="324"/>
      <c r="G11" s="138" t="str">
        <f t="shared" si="5"/>
        <v/>
      </c>
      <c r="I11" s="325">
        <v>3800</v>
      </c>
      <c r="J11" s="8" t="s">
        <v>236</v>
      </c>
      <c r="K11" s="326" t="str">
        <f t="shared" si="6"/>
        <v/>
      </c>
      <c r="L11" s="8" t="s">
        <v>237</v>
      </c>
      <c r="M11" s="8" t="s">
        <v>238</v>
      </c>
      <c r="N11" s="115" t="str">
        <f t="shared" si="1"/>
        <v/>
      </c>
      <c r="O11" s="327">
        <f t="shared" si="7"/>
        <v>11600</v>
      </c>
      <c r="P11" s="8" t="s">
        <v>236</v>
      </c>
      <c r="Q11" s="326" t="str">
        <f t="shared" si="8"/>
        <v/>
      </c>
      <c r="R11" s="8" t="s">
        <v>239</v>
      </c>
      <c r="S11" s="8" t="s">
        <v>238</v>
      </c>
      <c r="T11" s="115" t="str">
        <f t="shared" si="2"/>
        <v/>
      </c>
      <c r="U11" s="13"/>
      <c r="V11" s="116" t="str">
        <f t="shared" si="3"/>
        <v/>
      </c>
      <c r="W11" s="116" t="str">
        <f t="shared" si="4"/>
        <v/>
      </c>
      <c r="X11" s="260"/>
      <c r="Z11" s="4" t="s">
        <v>242</v>
      </c>
    </row>
    <row r="12" spans="1:30" ht="30" customHeight="1">
      <c r="A12" s="73"/>
      <c r="B12" s="282" t="str">
        <f>IF($A12="","",VLOOKUP($A12,従事者明細!$A$3:$F$52,2,FALSE))</f>
        <v/>
      </c>
      <c r="C12" s="452" t="str">
        <f>IF($A12="","",VLOOKUP($A12,従事者明細!$A$3:$F$52,3,FALSE))</f>
        <v/>
      </c>
      <c r="D12" s="1"/>
      <c r="E12" s="80" t="str">
        <f t="shared" si="0"/>
        <v/>
      </c>
      <c r="F12" s="324"/>
      <c r="G12" s="138" t="str">
        <f t="shared" si="5"/>
        <v/>
      </c>
      <c r="I12" s="325">
        <v>3800</v>
      </c>
      <c r="J12" s="8" t="s">
        <v>236</v>
      </c>
      <c r="K12" s="326" t="str">
        <f t="shared" si="6"/>
        <v/>
      </c>
      <c r="L12" s="8" t="s">
        <v>237</v>
      </c>
      <c r="M12" s="8" t="s">
        <v>238</v>
      </c>
      <c r="N12" s="115" t="str">
        <f t="shared" si="1"/>
        <v/>
      </c>
      <c r="O12" s="327">
        <f t="shared" si="7"/>
        <v>11600</v>
      </c>
      <c r="P12" s="8" t="s">
        <v>236</v>
      </c>
      <c r="Q12" s="326" t="str">
        <f t="shared" si="8"/>
        <v/>
      </c>
      <c r="R12" s="8" t="s">
        <v>239</v>
      </c>
      <c r="S12" s="8" t="s">
        <v>238</v>
      </c>
      <c r="T12" s="115" t="str">
        <f t="shared" si="2"/>
        <v/>
      </c>
      <c r="U12" s="13"/>
      <c r="V12" s="116" t="str">
        <f t="shared" si="3"/>
        <v/>
      </c>
      <c r="W12" s="116" t="str">
        <f t="shared" si="4"/>
        <v/>
      </c>
      <c r="X12" s="260"/>
    </row>
    <row r="13" spans="1:30" ht="30" customHeight="1">
      <c r="A13" s="73"/>
      <c r="B13" s="282" t="str">
        <f>IF($A13="","",VLOOKUP($A13,従事者明細!$A$3:$F$52,2,FALSE))</f>
        <v/>
      </c>
      <c r="C13" s="452" t="str">
        <f>IF($A13="","",VLOOKUP($A13,従事者明細!$A$3:$F$52,3,FALSE))</f>
        <v/>
      </c>
      <c r="D13" s="1"/>
      <c r="E13" s="80" t="str">
        <f t="shared" si="0"/>
        <v/>
      </c>
      <c r="F13" s="324"/>
      <c r="G13" s="138" t="str">
        <f t="shared" si="5"/>
        <v/>
      </c>
      <c r="I13" s="325">
        <v>3800</v>
      </c>
      <c r="J13" s="8" t="s">
        <v>236</v>
      </c>
      <c r="K13" s="326" t="str">
        <f>IF(D13="","",D13)</f>
        <v/>
      </c>
      <c r="L13" s="8" t="s">
        <v>237</v>
      </c>
      <c r="M13" s="8" t="s">
        <v>238</v>
      </c>
      <c r="N13" s="115" t="str">
        <f t="shared" si="1"/>
        <v/>
      </c>
      <c r="O13" s="327">
        <f t="shared" si="7"/>
        <v>11600</v>
      </c>
      <c r="P13" s="8" t="s">
        <v>236</v>
      </c>
      <c r="Q13" s="326" t="str">
        <f t="shared" si="8"/>
        <v/>
      </c>
      <c r="R13" s="8" t="s">
        <v>239</v>
      </c>
      <c r="S13" s="8" t="s">
        <v>238</v>
      </c>
      <c r="T13" s="115" t="str">
        <f t="shared" si="2"/>
        <v/>
      </c>
      <c r="U13" s="13"/>
      <c r="V13" s="116" t="str">
        <f t="shared" si="3"/>
        <v/>
      </c>
      <c r="W13" s="116" t="str">
        <f t="shared" si="4"/>
        <v/>
      </c>
      <c r="X13" s="260"/>
    </row>
    <row r="14" spans="1:30" ht="30" customHeight="1">
      <c r="A14" s="73"/>
      <c r="B14" s="282" t="str">
        <f>IF($A14="","",VLOOKUP($A14,従事者明細!$A$3:$F$52,2,FALSE))</f>
        <v/>
      </c>
      <c r="C14" s="452" t="str">
        <f>IF($A14="","",VLOOKUP($A14,従事者明細!$A$3:$F$52,3,FALSE))</f>
        <v/>
      </c>
      <c r="D14" s="1"/>
      <c r="E14" s="80" t="str">
        <f t="shared" si="0"/>
        <v/>
      </c>
      <c r="F14" s="324"/>
      <c r="G14" s="138" t="str">
        <f t="shared" si="5"/>
        <v/>
      </c>
      <c r="I14" s="325">
        <v>3800</v>
      </c>
      <c r="J14" s="8" t="s">
        <v>236</v>
      </c>
      <c r="K14" s="326" t="str">
        <f>IF(D14="","",D14)</f>
        <v/>
      </c>
      <c r="L14" s="8" t="s">
        <v>237</v>
      </c>
      <c r="M14" s="8" t="s">
        <v>238</v>
      </c>
      <c r="N14" s="115" t="str">
        <f t="shared" si="1"/>
        <v/>
      </c>
      <c r="O14" s="327">
        <f t="shared" si="7"/>
        <v>11600</v>
      </c>
      <c r="P14" s="8" t="s">
        <v>236</v>
      </c>
      <c r="Q14" s="326" t="str">
        <f t="shared" si="8"/>
        <v/>
      </c>
      <c r="R14" s="8" t="s">
        <v>239</v>
      </c>
      <c r="S14" s="8" t="s">
        <v>238</v>
      </c>
      <c r="T14" s="115" t="str">
        <f t="shared" si="2"/>
        <v/>
      </c>
      <c r="U14" s="13"/>
      <c r="V14" s="116" t="str">
        <f t="shared" si="3"/>
        <v/>
      </c>
      <c r="W14" s="116" t="str">
        <f t="shared" si="4"/>
        <v/>
      </c>
      <c r="X14" s="260"/>
    </row>
    <row r="15" spans="1:30" ht="30" customHeight="1">
      <c r="A15" s="73"/>
      <c r="B15" s="282" t="str">
        <f>IF($A15="","",VLOOKUP($A15,従事者明細!$A$3:$F$52,2,FALSE))</f>
        <v/>
      </c>
      <c r="C15" s="453" t="str">
        <f>IF($A15="","",VLOOKUP($A15,従事者明細!$A$3:$F$52,3,FALSE))</f>
        <v/>
      </c>
      <c r="D15" s="1"/>
      <c r="E15" s="80" t="str">
        <f t="shared" si="0"/>
        <v/>
      </c>
      <c r="F15" s="324"/>
      <c r="G15" s="138" t="str">
        <f t="shared" si="5"/>
        <v/>
      </c>
      <c r="I15" s="325">
        <v>3800</v>
      </c>
      <c r="J15" s="8" t="s">
        <v>236</v>
      </c>
      <c r="K15" s="326" t="str">
        <f t="shared" si="6"/>
        <v/>
      </c>
      <c r="L15" s="8" t="s">
        <v>237</v>
      </c>
      <c r="M15" s="8" t="s">
        <v>238</v>
      </c>
      <c r="N15" s="115" t="str">
        <f t="shared" si="1"/>
        <v/>
      </c>
      <c r="O15" s="327">
        <f t="shared" si="7"/>
        <v>11600</v>
      </c>
      <c r="P15" s="8" t="s">
        <v>236</v>
      </c>
      <c r="Q15" s="326" t="str">
        <f t="shared" si="8"/>
        <v/>
      </c>
      <c r="R15" s="8" t="s">
        <v>239</v>
      </c>
      <c r="S15" s="8" t="s">
        <v>238</v>
      </c>
      <c r="T15" s="115" t="str">
        <f t="shared" si="2"/>
        <v/>
      </c>
      <c r="U15" s="13"/>
      <c r="V15" s="116" t="str">
        <f t="shared" si="3"/>
        <v/>
      </c>
      <c r="W15" s="116" t="str">
        <f t="shared" si="4"/>
        <v/>
      </c>
      <c r="X15" s="260"/>
    </row>
    <row r="16" spans="1:30" ht="30" customHeight="1">
      <c r="A16" s="73"/>
      <c r="B16" s="282" t="str">
        <f>IF($A16="","",VLOOKUP($A16,従事者明細!$A$3:$F$52,2,FALSE))</f>
        <v/>
      </c>
      <c r="C16" s="453" t="str">
        <f>IF($A16="","",VLOOKUP($A16,従事者明細!$A$3:$F$52,3,FALSE))</f>
        <v/>
      </c>
      <c r="D16" s="1"/>
      <c r="E16" s="80" t="str">
        <f t="shared" si="0"/>
        <v/>
      </c>
      <c r="F16" s="324"/>
      <c r="G16" s="138" t="str">
        <f t="shared" si="5"/>
        <v/>
      </c>
      <c r="I16" s="325">
        <v>3800</v>
      </c>
      <c r="J16" s="8" t="s">
        <v>236</v>
      </c>
      <c r="K16" s="326" t="str">
        <f t="shared" si="6"/>
        <v/>
      </c>
      <c r="L16" s="8" t="s">
        <v>237</v>
      </c>
      <c r="M16" s="8" t="s">
        <v>238</v>
      </c>
      <c r="N16" s="115" t="str">
        <f t="shared" si="1"/>
        <v/>
      </c>
      <c r="O16" s="327">
        <f t="shared" si="7"/>
        <v>11600</v>
      </c>
      <c r="P16" s="8" t="s">
        <v>236</v>
      </c>
      <c r="Q16" s="326" t="str">
        <f t="shared" si="8"/>
        <v/>
      </c>
      <c r="R16" s="8" t="s">
        <v>239</v>
      </c>
      <c r="S16" s="8" t="s">
        <v>238</v>
      </c>
      <c r="T16" s="115" t="str">
        <f t="shared" si="2"/>
        <v/>
      </c>
      <c r="U16" s="13"/>
      <c r="V16" s="116" t="str">
        <f t="shared" si="3"/>
        <v/>
      </c>
      <c r="W16" s="116" t="str">
        <f t="shared" si="4"/>
        <v/>
      </c>
      <c r="X16" s="260"/>
    </row>
    <row r="17" spans="1:24" ht="30" customHeight="1">
      <c r="A17" s="73"/>
      <c r="B17" s="282" t="str">
        <f>IF($A17="","",VLOOKUP($A17,従事者明細!$A$3:$F$52,2,FALSE))</f>
        <v/>
      </c>
      <c r="C17" s="452" t="str">
        <f>IF($A17="","",VLOOKUP($A17,従事者明細!$A$3:$F$52,3,FALSE))</f>
        <v/>
      </c>
      <c r="D17" s="1"/>
      <c r="E17" s="80" t="str">
        <f t="shared" si="0"/>
        <v/>
      </c>
      <c r="F17" s="324"/>
      <c r="G17" s="138" t="str">
        <f t="shared" si="5"/>
        <v/>
      </c>
      <c r="I17" s="325">
        <v>3800</v>
      </c>
      <c r="J17" s="8" t="s">
        <v>236</v>
      </c>
      <c r="K17" s="326" t="str">
        <f t="shared" si="6"/>
        <v/>
      </c>
      <c r="L17" s="8" t="s">
        <v>237</v>
      </c>
      <c r="M17" s="8" t="s">
        <v>238</v>
      </c>
      <c r="N17" s="115" t="str">
        <f t="shared" si="1"/>
        <v/>
      </c>
      <c r="O17" s="327">
        <f t="shared" si="7"/>
        <v>11600</v>
      </c>
      <c r="P17" s="8" t="s">
        <v>236</v>
      </c>
      <c r="Q17" s="326" t="str">
        <f t="shared" si="8"/>
        <v/>
      </c>
      <c r="R17" s="8" t="s">
        <v>239</v>
      </c>
      <c r="S17" s="8" t="s">
        <v>238</v>
      </c>
      <c r="T17" s="115" t="str">
        <f t="shared" si="2"/>
        <v/>
      </c>
      <c r="U17" s="13"/>
      <c r="V17" s="116" t="str">
        <f t="shared" si="3"/>
        <v/>
      </c>
      <c r="W17" s="116" t="str">
        <f t="shared" si="4"/>
        <v/>
      </c>
      <c r="X17" s="260"/>
    </row>
    <row r="18" spans="1:24" ht="30" customHeight="1">
      <c r="A18" s="73"/>
      <c r="B18" s="282" t="str">
        <f>IF($A18="","",VLOOKUP($A18,従事者明細!$A$3:$F$52,2,FALSE))</f>
        <v/>
      </c>
      <c r="C18" s="452" t="str">
        <f>IF($A18="","",VLOOKUP($A18,従事者明細!$A$3:$F$52,3,FALSE))</f>
        <v/>
      </c>
      <c r="D18" s="1"/>
      <c r="E18" s="80" t="str">
        <f t="shared" si="0"/>
        <v/>
      </c>
      <c r="F18" s="324"/>
      <c r="G18" s="138" t="str">
        <f t="shared" si="5"/>
        <v/>
      </c>
      <c r="I18" s="325">
        <v>3800</v>
      </c>
      <c r="J18" s="8" t="s">
        <v>236</v>
      </c>
      <c r="K18" s="326" t="str">
        <f t="shared" ref="K18:K19" si="9">IF(D18="","",D18)</f>
        <v/>
      </c>
      <c r="L18" s="8" t="s">
        <v>243</v>
      </c>
      <c r="M18" s="8" t="s">
        <v>238</v>
      </c>
      <c r="N18" s="115" t="str">
        <f t="shared" ref="N18:N19" si="10">IF(K18="","",SUM(I18*K18))</f>
        <v/>
      </c>
      <c r="O18" s="327">
        <f t="shared" ref="O18:O19" si="11">IF(I18=3800,11600,IF(I18=3420,10440,9280))</f>
        <v>11600</v>
      </c>
      <c r="P18" s="8" t="s">
        <v>236</v>
      </c>
      <c r="Q18" s="326" t="str">
        <f t="shared" ref="Q18:Q19" si="12">IF(K18="","",K18-2)</f>
        <v/>
      </c>
      <c r="R18" s="8" t="s">
        <v>239</v>
      </c>
      <c r="S18" s="8" t="s">
        <v>238</v>
      </c>
      <c r="T18" s="115" t="str">
        <f t="shared" ref="T18:T19" si="13">IF(Q18="","",SUM(O18*Q18))</f>
        <v/>
      </c>
      <c r="U18" s="13"/>
      <c r="V18" s="116" t="str">
        <f t="shared" si="3"/>
        <v/>
      </c>
      <c r="W18" s="116" t="str">
        <f t="shared" si="4"/>
        <v/>
      </c>
      <c r="X18" s="260"/>
    </row>
    <row r="19" spans="1:24" ht="30" customHeight="1">
      <c r="A19" s="73"/>
      <c r="B19" s="282" t="str">
        <f>IF($A19="","",VLOOKUP($A19,従事者明細!$A$3:$F$52,2,FALSE))</f>
        <v/>
      </c>
      <c r="C19" s="452" t="str">
        <f>IF($A19="","",VLOOKUP($A19,従事者明細!$A$3:$F$52,3,FALSE))</f>
        <v/>
      </c>
      <c r="D19" s="1"/>
      <c r="E19" s="80" t="str">
        <f t="shared" si="0"/>
        <v/>
      </c>
      <c r="F19" s="324"/>
      <c r="G19" s="138" t="str">
        <f t="shared" si="5"/>
        <v/>
      </c>
      <c r="I19" s="325">
        <v>3800</v>
      </c>
      <c r="J19" s="8" t="s">
        <v>236</v>
      </c>
      <c r="K19" s="326" t="str">
        <f t="shared" si="9"/>
        <v/>
      </c>
      <c r="L19" s="8" t="s">
        <v>244</v>
      </c>
      <c r="M19" s="8" t="s">
        <v>238</v>
      </c>
      <c r="N19" s="115" t="str">
        <f t="shared" si="10"/>
        <v/>
      </c>
      <c r="O19" s="327">
        <f t="shared" si="11"/>
        <v>11600</v>
      </c>
      <c r="P19" s="8" t="s">
        <v>236</v>
      </c>
      <c r="Q19" s="326" t="str">
        <f t="shared" si="12"/>
        <v/>
      </c>
      <c r="R19" s="8" t="s">
        <v>239</v>
      </c>
      <c r="S19" s="8" t="s">
        <v>238</v>
      </c>
      <c r="T19" s="115" t="str">
        <f t="shared" si="13"/>
        <v/>
      </c>
      <c r="U19" s="13"/>
      <c r="V19" s="116" t="str">
        <f t="shared" si="3"/>
        <v/>
      </c>
      <c r="W19" s="116" t="str">
        <f t="shared" si="4"/>
        <v/>
      </c>
      <c r="X19" s="260"/>
    </row>
    <row r="20" spans="1:24" ht="30" customHeight="1">
      <c r="A20" s="328"/>
      <c r="B20" s="282" t="str">
        <f>IF($A20="","",VLOOKUP($A20,従事者明細!$A$3:$F$52,2,FALSE))</f>
        <v/>
      </c>
      <c r="C20" s="452" t="str">
        <f>IF($A20="","",VLOOKUP($A20,従事者明細!$A$3:$F$52,3,FALSE))</f>
        <v/>
      </c>
      <c r="D20" s="1"/>
      <c r="E20" s="80" t="str">
        <f t="shared" si="0"/>
        <v/>
      </c>
      <c r="F20" s="324"/>
      <c r="G20" s="138" t="str">
        <f t="shared" si="5"/>
        <v/>
      </c>
      <c r="I20" s="325">
        <v>3800</v>
      </c>
      <c r="J20" s="8" t="s">
        <v>236</v>
      </c>
      <c r="K20" s="326" t="str">
        <f t="shared" si="6"/>
        <v/>
      </c>
      <c r="L20" s="8" t="s">
        <v>237</v>
      </c>
      <c r="M20" s="8" t="s">
        <v>238</v>
      </c>
      <c r="N20" s="115" t="str">
        <f t="shared" si="1"/>
        <v/>
      </c>
      <c r="O20" s="327">
        <f t="shared" si="7"/>
        <v>11600</v>
      </c>
      <c r="P20" s="8" t="s">
        <v>236</v>
      </c>
      <c r="Q20" s="326" t="str">
        <f t="shared" si="8"/>
        <v/>
      </c>
      <c r="R20" s="8" t="s">
        <v>239</v>
      </c>
      <c r="S20" s="8" t="s">
        <v>238</v>
      </c>
      <c r="T20" s="115" t="str">
        <f t="shared" si="2"/>
        <v/>
      </c>
      <c r="U20" s="13"/>
      <c r="V20" s="116" t="str">
        <f t="shared" si="3"/>
        <v/>
      </c>
      <c r="W20" s="116" t="str">
        <f t="shared" si="4"/>
        <v/>
      </c>
      <c r="X20" s="260"/>
    </row>
    <row r="21" spans="1:24" ht="30" customHeight="1">
      <c r="A21" s="328"/>
      <c r="B21" s="282" t="str">
        <f>IF($A21="","",VLOOKUP($A21,従事者明細!$A$3:$F$52,2,FALSE))</f>
        <v/>
      </c>
      <c r="C21" s="452" t="str">
        <f>IF($A21="","",VLOOKUP($A21,従事者明細!$A$3:$F$52,3,FALSE))</f>
        <v/>
      </c>
      <c r="D21" s="1"/>
      <c r="E21" s="80" t="str">
        <f t="shared" si="0"/>
        <v/>
      </c>
      <c r="F21" s="324"/>
      <c r="G21" s="138" t="str">
        <f t="shared" si="5"/>
        <v/>
      </c>
      <c r="I21" s="325">
        <v>3800</v>
      </c>
      <c r="J21" s="8" t="s">
        <v>236</v>
      </c>
      <c r="K21" s="326" t="str">
        <f>IF(D21="","",D21)</f>
        <v/>
      </c>
      <c r="L21" s="8" t="s">
        <v>237</v>
      </c>
      <c r="M21" s="8" t="s">
        <v>238</v>
      </c>
      <c r="N21" s="115" t="str">
        <f t="shared" si="1"/>
        <v/>
      </c>
      <c r="O21" s="327">
        <f t="shared" si="7"/>
        <v>11600</v>
      </c>
      <c r="P21" s="8" t="s">
        <v>236</v>
      </c>
      <c r="Q21" s="326" t="str">
        <f t="shared" si="8"/>
        <v/>
      </c>
      <c r="R21" s="8" t="s">
        <v>239</v>
      </c>
      <c r="S21" s="8" t="s">
        <v>238</v>
      </c>
      <c r="T21" s="115" t="str">
        <f t="shared" si="2"/>
        <v/>
      </c>
      <c r="U21" s="13"/>
      <c r="V21" s="116" t="str">
        <f t="shared" si="3"/>
        <v/>
      </c>
      <c r="W21" s="116" t="str">
        <f t="shared" si="4"/>
        <v/>
      </c>
      <c r="X21" s="260"/>
    </row>
    <row r="22" spans="1:24" ht="30" customHeight="1">
      <c r="A22" s="328"/>
      <c r="B22" s="282" t="str">
        <f>IF($A22="","",VLOOKUP($A22,従事者明細!$A$3:$F$52,2,FALSE))</f>
        <v/>
      </c>
      <c r="C22" s="452" t="str">
        <f>IF($A22="","",VLOOKUP($A22,従事者明細!$A$3:$F$52,3,FALSE))</f>
        <v/>
      </c>
      <c r="D22" s="1"/>
      <c r="E22" s="80" t="str">
        <f t="shared" si="0"/>
        <v/>
      </c>
      <c r="F22" s="324"/>
      <c r="G22" s="138" t="str">
        <f t="shared" si="5"/>
        <v/>
      </c>
      <c r="I22" s="325">
        <v>3800</v>
      </c>
      <c r="J22" s="8" t="s">
        <v>236</v>
      </c>
      <c r="K22" s="326" t="str">
        <f t="shared" si="6"/>
        <v/>
      </c>
      <c r="L22" s="8" t="s">
        <v>237</v>
      </c>
      <c r="M22" s="8" t="s">
        <v>238</v>
      </c>
      <c r="N22" s="115" t="str">
        <f t="shared" si="1"/>
        <v/>
      </c>
      <c r="O22" s="327">
        <f t="shared" si="7"/>
        <v>11600</v>
      </c>
      <c r="P22" s="8" t="s">
        <v>236</v>
      </c>
      <c r="Q22" s="326" t="str">
        <f t="shared" si="8"/>
        <v/>
      </c>
      <c r="R22" s="8" t="s">
        <v>239</v>
      </c>
      <c r="S22" s="8" t="s">
        <v>238</v>
      </c>
      <c r="T22" s="115" t="str">
        <f t="shared" si="2"/>
        <v/>
      </c>
      <c r="U22" s="13"/>
      <c r="V22" s="116" t="str">
        <f t="shared" si="3"/>
        <v/>
      </c>
      <c r="W22" s="116" t="str">
        <f t="shared" si="4"/>
        <v/>
      </c>
      <c r="X22" s="260"/>
    </row>
    <row r="23" spans="1:24" ht="30" customHeight="1">
      <c r="A23" s="328"/>
      <c r="B23" s="282" t="str">
        <f>IF($A23="","",VLOOKUP($A23,従事者明細!$A$3:$F$52,2,FALSE))</f>
        <v/>
      </c>
      <c r="C23" s="452" t="str">
        <f>IF($A23="","",VLOOKUP($A23,従事者明細!$A$3:$F$52,3,FALSE))</f>
        <v/>
      </c>
      <c r="D23" s="1"/>
      <c r="E23" s="80" t="str">
        <f t="shared" si="0"/>
        <v/>
      </c>
      <c r="F23" s="324"/>
      <c r="G23" s="138" t="str">
        <f t="shared" si="5"/>
        <v/>
      </c>
      <c r="I23" s="325">
        <v>3800</v>
      </c>
      <c r="J23" s="8" t="s">
        <v>236</v>
      </c>
      <c r="K23" s="326" t="str">
        <f t="shared" si="6"/>
        <v/>
      </c>
      <c r="L23" s="8" t="s">
        <v>237</v>
      </c>
      <c r="M23" s="8" t="s">
        <v>238</v>
      </c>
      <c r="N23" s="115" t="str">
        <f t="shared" si="1"/>
        <v/>
      </c>
      <c r="O23" s="327">
        <f t="shared" si="7"/>
        <v>11600</v>
      </c>
      <c r="P23" s="8" t="s">
        <v>236</v>
      </c>
      <c r="Q23" s="326" t="str">
        <f t="shared" si="8"/>
        <v/>
      </c>
      <c r="R23" s="8" t="s">
        <v>239</v>
      </c>
      <c r="S23" s="8" t="s">
        <v>238</v>
      </c>
      <c r="T23" s="115" t="str">
        <f t="shared" si="2"/>
        <v/>
      </c>
      <c r="U23" s="13"/>
      <c r="V23" s="116" t="str">
        <f t="shared" si="3"/>
        <v/>
      </c>
      <c r="W23" s="116" t="str">
        <f t="shared" si="4"/>
        <v/>
      </c>
      <c r="X23" s="260"/>
    </row>
    <row r="24" spans="1:24" ht="30" customHeight="1">
      <c r="A24" s="328"/>
      <c r="B24" s="282" t="str">
        <f>IF($A24="","",VLOOKUP($A24,従事者明細!$A$3:$F$52,2,FALSE))</f>
        <v/>
      </c>
      <c r="C24" s="452" t="str">
        <f>IF($A24="","",VLOOKUP($A24,従事者明細!$A$3:$F$52,3,FALSE))</f>
        <v/>
      </c>
      <c r="D24" s="1"/>
      <c r="E24" s="80" t="str">
        <f t="shared" si="0"/>
        <v/>
      </c>
      <c r="F24" s="324"/>
      <c r="G24" s="138" t="str">
        <f t="shared" si="5"/>
        <v/>
      </c>
      <c r="I24" s="325">
        <v>3800</v>
      </c>
      <c r="J24" s="8" t="s">
        <v>236</v>
      </c>
      <c r="K24" s="326" t="str">
        <f t="shared" si="6"/>
        <v/>
      </c>
      <c r="L24" s="8" t="s">
        <v>237</v>
      </c>
      <c r="M24" s="8" t="s">
        <v>238</v>
      </c>
      <c r="N24" s="115" t="str">
        <f t="shared" ref="N24:N31" si="14">IF(K24="","",SUM(I24*K24))</f>
        <v/>
      </c>
      <c r="O24" s="327">
        <f t="shared" si="7"/>
        <v>11600</v>
      </c>
      <c r="P24" s="8" t="s">
        <v>236</v>
      </c>
      <c r="Q24" s="326" t="str">
        <f t="shared" si="8"/>
        <v/>
      </c>
      <c r="R24" s="8" t="s">
        <v>239</v>
      </c>
      <c r="S24" s="8" t="s">
        <v>238</v>
      </c>
      <c r="T24" s="115" t="str">
        <f t="shared" ref="T24:T31" si="15">IF(Q24="","",SUM(O24*Q24))</f>
        <v/>
      </c>
      <c r="U24" s="13"/>
      <c r="V24" s="116" t="str">
        <f t="shared" ref="V24:V31" si="16">IF(D24="","",SUM(N24+T24+U24))</f>
        <v/>
      </c>
      <c r="W24" s="116" t="str">
        <f t="shared" si="4"/>
        <v/>
      </c>
      <c r="X24" s="260"/>
    </row>
    <row r="25" spans="1:24" ht="30" customHeight="1">
      <c r="A25" s="378"/>
      <c r="B25" s="282" t="str">
        <f>IF($A25="","",VLOOKUP($A25,従事者明細!$A$3:$F$52,2,FALSE))</f>
        <v/>
      </c>
      <c r="C25" s="452" t="str">
        <f>IF($A25="","",VLOOKUP($A25,従事者明細!$A$3:$F$52,3,FALSE))</f>
        <v/>
      </c>
      <c r="D25" s="1"/>
      <c r="E25" s="80" t="str">
        <f t="shared" si="0"/>
        <v/>
      </c>
      <c r="F25" s="324"/>
      <c r="G25" s="138" t="str">
        <f t="shared" si="5"/>
        <v/>
      </c>
      <c r="I25" s="325">
        <v>3800</v>
      </c>
      <c r="J25" s="8" t="s">
        <v>236</v>
      </c>
      <c r="K25" s="326" t="str">
        <f t="shared" si="6"/>
        <v/>
      </c>
      <c r="L25" s="8" t="s">
        <v>237</v>
      </c>
      <c r="M25" s="8" t="s">
        <v>238</v>
      </c>
      <c r="N25" s="115" t="str">
        <f t="shared" si="14"/>
        <v/>
      </c>
      <c r="O25" s="327">
        <f t="shared" si="7"/>
        <v>11600</v>
      </c>
      <c r="P25" s="8" t="s">
        <v>236</v>
      </c>
      <c r="Q25" s="326" t="str">
        <f t="shared" si="8"/>
        <v/>
      </c>
      <c r="R25" s="8" t="s">
        <v>239</v>
      </c>
      <c r="S25" s="8" t="s">
        <v>238</v>
      </c>
      <c r="T25" s="115" t="str">
        <f t="shared" si="15"/>
        <v/>
      </c>
      <c r="U25" s="13"/>
      <c r="V25" s="116" t="str">
        <f t="shared" si="16"/>
        <v/>
      </c>
      <c r="W25" s="116" t="str">
        <f t="shared" si="4"/>
        <v/>
      </c>
      <c r="X25" s="260"/>
    </row>
    <row r="26" spans="1:24" ht="30" hidden="1" customHeight="1">
      <c r="A26" s="378"/>
      <c r="B26" s="282" t="str">
        <f>IF($A26="","",VLOOKUP($A26,従事者明細!$A$3:$F$52,2,FALSE))</f>
        <v/>
      </c>
      <c r="C26" s="452" t="str">
        <f>IF($A26="","",VLOOKUP($A26,従事者明細!$A$3:$F$52,3,FALSE))</f>
        <v/>
      </c>
      <c r="D26" s="1"/>
      <c r="E26" s="80" t="str">
        <f t="shared" si="0"/>
        <v/>
      </c>
      <c r="F26" s="324"/>
      <c r="G26" s="138" t="str">
        <f t="shared" si="5"/>
        <v/>
      </c>
      <c r="I26" s="325">
        <v>3800</v>
      </c>
      <c r="J26" s="8" t="s">
        <v>236</v>
      </c>
      <c r="K26" s="326" t="str">
        <f t="shared" si="6"/>
        <v/>
      </c>
      <c r="L26" s="8" t="s">
        <v>237</v>
      </c>
      <c r="M26" s="8" t="s">
        <v>238</v>
      </c>
      <c r="N26" s="115" t="str">
        <f t="shared" si="14"/>
        <v/>
      </c>
      <c r="O26" s="327">
        <f t="shared" ref="O26:O41" si="17">IF(I26=3800,11600,IF(I26=3420,10440,9280))</f>
        <v>11600</v>
      </c>
      <c r="P26" s="8" t="s">
        <v>236</v>
      </c>
      <c r="Q26" s="326" t="str">
        <f t="shared" si="8"/>
        <v/>
      </c>
      <c r="R26" s="8" t="s">
        <v>239</v>
      </c>
      <c r="S26" s="8" t="s">
        <v>238</v>
      </c>
      <c r="T26" s="115" t="str">
        <f t="shared" si="15"/>
        <v/>
      </c>
      <c r="U26" s="13"/>
      <c r="V26" s="116" t="str">
        <f t="shared" si="16"/>
        <v/>
      </c>
      <c r="W26" s="116" t="str">
        <f t="shared" si="4"/>
        <v/>
      </c>
      <c r="X26" s="260"/>
    </row>
    <row r="27" spans="1:24" ht="30" hidden="1" customHeight="1">
      <c r="A27" s="378"/>
      <c r="B27" s="282" t="str">
        <f>IF($A27="","",VLOOKUP($A27,従事者明細!$A$3:$F$52,2,FALSE))</f>
        <v/>
      </c>
      <c r="C27" s="452" t="str">
        <f>IF($A27="","",VLOOKUP($A27,従事者明細!$A$3:$F$52,3,FALSE))</f>
        <v/>
      </c>
      <c r="D27" s="1"/>
      <c r="E27" s="80" t="str">
        <f t="shared" si="0"/>
        <v/>
      </c>
      <c r="F27" s="324"/>
      <c r="G27" s="138" t="str">
        <f t="shared" si="5"/>
        <v/>
      </c>
      <c r="I27" s="325">
        <v>3800</v>
      </c>
      <c r="J27" s="8" t="s">
        <v>236</v>
      </c>
      <c r="K27" s="326" t="str">
        <f t="shared" si="6"/>
        <v/>
      </c>
      <c r="L27" s="8" t="s">
        <v>237</v>
      </c>
      <c r="M27" s="8" t="s">
        <v>238</v>
      </c>
      <c r="N27" s="115" t="str">
        <f t="shared" si="14"/>
        <v/>
      </c>
      <c r="O27" s="327">
        <f t="shared" si="17"/>
        <v>11600</v>
      </c>
      <c r="P27" s="8" t="s">
        <v>236</v>
      </c>
      <c r="Q27" s="326" t="str">
        <f t="shared" si="8"/>
        <v/>
      </c>
      <c r="R27" s="8" t="s">
        <v>239</v>
      </c>
      <c r="S27" s="8" t="s">
        <v>238</v>
      </c>
      <c r="T27" s="115" t="str">
        <f t="shared" si="15"/>
        <v/>
      </c>
      <c r="U27" s="13"/>
      <c r="V27" s="116" t="str">
        <f t="shared" si="16"/>
        <v/>
      </c>
      <c r="W27" s="116" t="str">
        <f t="shared" si="4"/>
        <v/>
      </c>
      <c r="X27" s="260"/>
    </row>
    <row r="28" spans="1:24" ht="30" hidden="1" customHeight="1">
      <c r="A28" s="378"/>
      <c r="B28" s="282" t="str">
        <f>IF($A28="","",VLOOKUP($A28,従事者明細!$A$3:$F$52,2,FALSE))</f>
        <v/>
      </c>
      <c r="C28" s="452" t="str">
        <f>IF($A28="","",VLOOKUP($A28,従事者明細!$A$3:$F$52,3,FALSE))</f>
        <v/>
      </c>
      <c r="D28" s="1"/>
      <c r="E28" s="80" t="str">
        <f t="shared" si="0"/>
        <v/>
      </c>
      <c r="F28" s="324"/>
      <c r="G28" s="138" t="str">
        <f t="shared" si="5"/>
        <v/>
      </c>
      <c r="I28" s="325">
        <v>3800</v>
      </c>
      <c r="J28" s="8" t="s">
        <v>236</v>
      </c>
      <c r="K28" s="326" t="str">
        <f t="shared" si="6"/>
        <v/>
      </c>
      <c r="L28" s="8" t="s">
        <v>237</v>
      </c>
      <c r="M28" s="8" t="s">
        <v>238</v>
      </c>
      <c r="N28" s="115" t="str">
        <f t="shared" si="14"/>
        <v/>
      </c>
      <c r="O28" s="327">
        <f t="shared" si="17"/>
        <v>11600</v>
      </c>
      <c r="P28" s="8" t="s">
        <v>236</v>
      </c>
      <c r="Q28" s="326" t="str">
        <f t="shared" si="8"/>
        <v/>
      </c>
      <c r="R28" s="8" t="s">
        <v>239</v>
      </c>
      <c r="S28" s="8" t="s">
        <v>238</v>
      </c>
      <c r="T28" s="115" t="str">
        <f t="shared" si="15"/>
        <v/>
      </c>
      <c r="U28" s="13"/>
      <c r="V28" s="116" t="str">
        <f t="shared" si="16"/>
        <v/>
      </c>
      <c r="W28" s="116" t="str">
        <f t="shared" si="4"/>
        <v/>
      </c>
      <c r="X28" s="260"/>
    </row>
    <row r="29" spans="1:24" ht="30" hidden="1" customHeight="1">
      <c r="A29" s="378"/>
      <c r="B29" s="282" t="str">
        <f>IF($A29="","",VLOOKUP($A29,従事者明細!$A$3:$F$52,2,FALSE))</f>
        <v/>
      </c>
      <c r="C29" s="452" t="str">
        <f>IF($A29="","",VLOOKUP($A29,従事者明細!$A$3:$F$52,3,FALSE))</f>
        <v/>
      </c>
      <c r="D29" s="1"/>
      <c r="E29" s="80" t="str">
        <f t="shared" si="0"/>
        <v/>
      </c>
      <c r="F29" s="324"/>
      <c r="G29" s="138" t="str">
        <f t="shared" si="5"/>
        <v/>
      </c>
      <c r="I29" s="325">
        <v>3800</v>
      </c>
      <c r="J29" s="8" t="s">
        <v>236</v>
      </c>
      <c r="K29" s="326" t="str">
        <f t="shared" si="6"/>
        <v/>
      </c>
      <c r="L29" s="8" t="s">
        <v>237</v>
      </c>
      <c r="M29" s="8" t="s">
        <v>238</v>
      </c>
      <c r="N29" s="115" t="str">
        <f t="shared" si="14"/>
        <v/>
      </c>
      <c r="O29" s="327">
        <f t="shared" si="17"/>
        <v>11600</v>
      </c>
      <c r="P29" s="8" t="s">
        <v>236</v>
      </c>
      <c r="Q29" s="326" t="str">
        <f t="shared" si="8"/>
        <v/>
      </c>
      <c r="R29" s="8" t="s">
        <v>239</v>
      </c>
      <c r="S29" s="8" t="s">
        <v>238</v>
      </c>
      <c r="T29" s="115" t="str">
        <f t="shared" si="15"/>
        <v/>
      </c>
      <c r="U29" s="13"/>
      <c r="V29" s="116" t="str">
        <f t="shared" si="16"/>
        <v/>
      </c>
      <c r="W29" s="116" t="str">
        <f t="shared" si="4"/>
        <v/>
      </c>
      <c r="X29" s="260"/>
    </row>
    <row r="30" spans="1:24" ht="30" hidden="1" customHeight="1">
      <c r="A30" s="378"/>
      <c r="B30" s="282" t="str">
        <f>IF($A30="","",VLOOKUP($A30,従事者明細!$A$3:$F$52,2,FALSE))</f>
        <v/>
      </c>
      <c r="C30" s="452" t="str">
        <f>IF($A30="","",VLOOKUP($A30,従事者明細!$A$3:$F$52,3,FALSE))</f>
        <v/>
      </c>
      <c r="D30" s="1"/>
      <c r="E30" s="80" t="str">
        <f t="shared" si="0"/>
        <v/>
      </c>
      <c r="F30" s="324"/>
      <c r="G30" s="138" t="str">
        <f t="shared" si="5"/>
        <v/>
      </c>
      <c r="I30" s="325">
        <v>3800</v>
      </c>
      <c r="J30" s="8" t="s">
        <v>236</v>
      </c>
      <c r="K30" s="326" t="str">
        <f t="shared" si="6"/>
        <v/>
      </c>
      <c r="L30" s="8" t="s">
        <v>237</v>
      </c>
      <c r="M30" s="8" t="s">
        <v>238</v>
      </c>
      <c r="N30" s="115" t="str">
        <f t="shared" si="14"/>
        <v/>
      </c>
      <c r="O30" s="327">
        <f t="shared" si="17"/>
        <v>11600</v>
      </c>
      <c r="P30" s="8" t="s">
        <v>236</v>
      </c>
      <c r="Q30" s="326" t="str">
        <f t="shared" si="8"/>
        <v/>
      </c>
      <c r="R30" s="8" t="s">
        <v>239</v>
      </c>
      <c r="S30" s="8" t="s">
        <v>238</v>
      </c>
      <c r="T30" s="115" t="str">
        <f t="shared" si="15"/>
        <v/>
      </c>
      <c r="U30" s="13"/>
      <c r="V30" s="116" t="str">
        <f t="shared" si="16"/>
        <v/>
      </c>
      <c r="W30" s="116" t="str">
        <f t="shared" si="4"/>
        <v/>
      </c>
      <c r="X30" s="260"/>
    </row>
    <row r="31" spans="1:24" ht="30" hidden="1" customHeight="1">
      <c r="A31" s="378"/>
      <c r="B31" s="282" t="str">
        <f>IF($A31="","",VLOOKUP($A31,従事者明細!$A$3:$F$52,2,FALSE))</f>
        <v/>
      </c>
      <c r="C31" s="452" t="str">
        <f>IF($A31="","",VLOOKUP($A31,従事者明細!$A$3:$F$52,3,FALSE))</f>
        <v/>
      </c>
      <c r="D31" s="1"/>
      <c r="E31" s="80" t="str">
        <f t="shared" si="0"/>
        <v/>
      </c>
      <c r="F31" s="324"/>
      <c r="G31" s="138" t="str">
        <f t="shared" si="5"/>
        <v/>
      </c>
      <c r="I31" s="325">
        <v>3800</v>
      </c>
      <c r="J31" s="8" t="s">
        <v>236</v>
      </c>
      <c r="K31" s="326" t="str">
        <f t="shared" si="6"/>
        <v/>
      </c>
      <c r="L31" s="8" t="s">
        <v>237</v>
      </c>
      <c r="M31" s="8" t="s">
        <v>238</v>
      </c>
      <c r="N31" s="115" t="str">
        <f t="shared" si="14"/>
        <v/>
      </c>
      <c r="O31" s="327">
        <f t="shared" si="17"/>
        <v>11600</v>
      </c>
      <c r="P31" s="8" t="s">
        <v>236</v>
      </c>
      <c r="Q31" s="326" t="str">
        <f t="shared" si="8"/>
        <v/>
      </c>
      <c r="R31" s="8" t="s">
        <v>239</v>
      </c>
      <c r="S31" s="8" t="s">
        <v>238</v>
      </c>
      <c r="T31" s="115" t="str">
        <f t="shared" si="15"/>
        <v/>
      </c>
      <c r="U31" s="13"/>
      <c r="V31" s="116" t="str">
        <f t="shared" si="16"/>
        <v/>
      </c>
      <c r="W31" s="116" t="str">
        <f t="shared" si="4"/>
        <v/>
      </c>
      <c r="X31" s="260"/>
    </row>
    <row r="32" spans="1:24" ht="30" hidden="1" customHeight="1">
      <c r="A32" s="378"/>
      <c r="B32" s="282" t="str">
        <f>IF($A32="","",VLOOKUP($A32,従事者明細!$A$3:$F$52,2,FALSE))</f>
        <v/>
      </c>
      <c r="C32" s="452" t="str">
        <f>IF($A32="","",VLOOKUP($A32,従事者明細!$A$3:$F$52,3,FALSE))</f>
        <v/>
      </c>
      <c r="D32" s="1"/>
      <c r="E32" s="80" t="str">
        <f t="shared" si="0"/>
        <v/>
      </c>
      <c r="F32" s="324"/>
      <c r="G32" s="138" t="str">
        <f t="shared" si="5"/>
        <v/>
      </c>
      <c r="I32" s="325">
        <v>3800</v>
      </c>
      <c r="J32" s="8" t="s">
        <v>236</v>
      </c>
      <c r="K32" s="326" t="str">
        <f t="shared" si="6"/>
        <v/>
      </c>
      <c r="L32" s="8" t="s">
        <v>237</v>
      </c>
      <c r="M32" s="8" t="s">
        <v>238</v>
      </c>
      <c r="N32" s="115" t="str">
        <f t="shared" ref="N32:N41" si="18">IF(K32="","",SUM(I32*K32))</f>
        <v/>
      </c>
      <c r="O32" s="327">
        <f t="shared" si="17"/>
        <v>11600</v>
      </c>
      <c r="P32" s="8" t="s">
        <v>236</v>
      </c>
      <c r="Q32" s="326" t="str">
        <f t="shared" si="8"/>
        <v/>
      </c>
      <c r="R32" s="8" t="s">
        <v>239</v>
      </c>
      <c r="S32" s="8" t="s">
        <v>238</v>
      </c>
      <c r="T32" s="115" t="str">
        <f t="shared" ref="T32:T41" si="19">IF(Q32="","",SUM(O32*Q32))</f>
        <v/>
      </c>
      <c r="U32" s="13"/>
      <c r="V32" s="116" t="str">
        <f t="shared" ref="V32:V41" si="20">IF(D32="","",SUM(N32+T32+U32))</f>
        <v/>
      </c>
      <c r="W32" s="116" t="str">
        <f t="shared" si="4"/>
        <v/>
      </c>
      <c r="X32" s="260"/>
    </row>
    <row r="33" spans="1:24" ht="30" hidden="1" customHeight="1">
      <c r="A33" s="378"/>
      <c r="B33" s="282" t="str">
        <f>IF($A33="","",VLOOKUP($A33,従事者明細!$A$3:$F$52,2,FALSE))</f>
        <v/>
      </c>
      <c r="C33" s="452" t="str">
        <f>IF($A33="","",VLOOKUP($A33,従事者明細!$A$3:$F$52,3,FALSE))</f>
        <v/>
      </c>
      <c r="D33" s="1"/>
      <c r="E33" s="80" t="str">
        <f t="shared" si="0"/>
        <v/>
      </c>
      <c r="F33" s="324"/>
      <c r="G33" s="138" t="str">
        <f t="shared" si="5"/>
        <v/>
      </c>
      <c r="I33" s="325">
        <v>3800</v>
      </c>
      <c r="J33" s="8" t="s">
        <v>236</v>
      </c>
      <c r="K33" s="326" t="str">
        <f t="shared" si="6"/>
        <v/>
      </c>
      <c r="L33" s="8" t="s">
        <v>237</v>
      </c>
      <c r="M33" s="8" t="s">
        <v>238</v>
      </c>
      <c r="N33" s="115" t="str">
        <f t="shared" si="18"/>
        <v/>
      </c>
      <c r="O33" s="327">
        <f t="shared" si="17"/>
        <v>11600</v>
      </c>
      <c r="P33" s="8" t="s">
        <v>236</v>
      </c>
      <c r="Q33" s="326" t="str">
        <f t="shared" si="8"/>
        <v/>
      </c>
      <c r="R33" s="8" t="s">
        <v>239</v>
      </c>
      <c r="S33" s="8" t="s">
        <v>238</v>
      </c>
      <c r="T33" s="115" t="str">
        <f t="shared" si="19"/>
        <v/>
      </c>
      <c r="U33" s="13"/>
      <c r="V33" s="116" t="str">
        <f t="shared" si="20"/>
        <v/>
      </c>
      <c r="W33" s="116" t="str">
        <f t="shared" si="4"/>
        <v/>
      </c>
      <c r="X33" s="260"/>
    </row>
    <row r="34" spans="1:24" ht="30" hidden="1" customHeight="1">
      <c r="A34" s="378"/>
      <c r="B34" s="282" t="str">
        <f>IF($A34="","",VLOOKUP($A34,従事者明細!$A$3:$F$52,2,FALSE))</f>
        <v/>
      </c>
      <c r="C34" s="452" t="str">
        <f>IF($A34="","",VLOOKUP($A34,従事者明細!$A$3:$F$52,3,FALSE))</f>
        <v/>
      </c>
      <c r="D34" s="1"/>
      <c r="E34" s="80" t="str">
        <f t="shared" si="0"/>
        <v/>
      </c>
      <c r="F34" s="324"/>
      <c r="G34" s="138" t="str">
        <f t="shared" si="5"/>
        <v/>
      </c>
      <c r="I34" s="325">
        <v>3800</v>
      </c>
      <c r="J34" s="8" t="s">
        <v>236</v>
      </c>
      <c r="K34" s="326" t="str">
        <f t="shared" si="6"/>
        <v/>
      </c>
      <c r="L34" s="8" t="s">
        <v>237</v>
      </c>
      <c r="M34" s="8" t="s">
        <v>238</v>
      </c>
      <c r="N34" s="115" t="str">
        <f t="shared" si="18"/>
        <v/>
      </c>
      <c r="O34" s="327">
        <f t="shared" si="17"/>
        <v>11600</v>
      </c>
      <c r="P34" s="8" t="s">
        <v>236</v>
      </c>
      <c r="Q34" s="326" t="str">
        <f t="shared" si="8"/>
        <v/>
      </c>
      <c r="R34" s="8" t="s">
        <v>239</v>
      </c>
      <c r="S34" s="8" t="s">
        <v>238</v>
      </c>
      <c r="T34" s="115" t="str">
        <f t="shared" si="19"/>
        <v/>
      </c>
      <c r="U34" s="13"/>
      <c r="V34" s="116" t="str">
        <f t="shared" si="20"/>
        <v/>
      </c>
      <c r="W34" s="116" t="str">
        <f t="shared" si="4"/>
        <v/>
      </c>
      <c r="X34" s="260"/>
    </row>
    <row r="35" spans="1:24" ht="30" hidden="1" customHeight="1">
      <c r="A35" s="378"/>
      <c r="B35" s="282" t="str">
        <f>IF($A35="","",VLOOKUP($A35,従事者明細!$A$3:$F$52,2,FALSE))</f>
        <v/>
      </c>
      <c r="C35" s="452" t="str">
        <f>IF($A35="","",VLOOKUP($A35,従事者明細!$A$3:$F$52,3,FALSE))</f>
        <v/>
      </c>
      <c r="D35" s="1"/>
      <c r="E35" s="80" t="str">
        <f t="shared" si="0"/>
        <v/>
      </c>
      <c r="F35" s="324"/>
      <c r="G35" s="138" t="str">
        <f t="shared" si="5"/>
        <v/>
      </c>
      <c r="I35" s="325">
        <v>3800</v>
      </c>
      <c r="J35" s="8" t="s">
        <v>236</v>
      </c>
      <c r="K35" s="326" t="str">
        <f t="shared" si="6"/>
        <v/>
      </c>
      <c r="L35" s="8" t="s">
        <v>237</v>
      </c>
      <c r="M35" s="8" t="s">
        <v>238</v>
      </c>
      <c r="N35" s="115" t="str">
        <f t="shared" si="18"/>
        <v/>
      </c>
      <c r="O35" s="327">
        <f t="shared" si="17"/>
        <v>11600</v>
      </c>
      <c r="P35" s="8" t="s">
        <v>236</v>
      </c>
      <c r="Q35" s="326" t="str">
        <f t="shared" si="8"/>
        <v/>
      </c>
      <c r="R35" s="8" t="s">
        <v>239</v>
      </c>
      <c r="S35" s="8" t="s">
        <v>238</v>
      </c>
      <c r="T35" s="115" t="str">
        <f t="shared" si="19"/>
        <v/>
      </c>
      <c r="U35" s="13"/>
      <c r="V35" s="116" t="str">
        <f t="shared" si="20"/>
        <v/>
      </c>
      <c r="W35" s="116" t="str">
        <f t="shared" si="4"/>
        <v/>
      </c>
      <c r="X35" s="260"/>
    </row>
    <row r="36" spans="1:24" ht="30" hidden="1" customHeight="1">
      <c r="A36" s="378"/>
      <c r="B36" s="282" t="str">
        <f>IF($A36="","",VLOOKUP($A36,従事者明細!$A$3:$F$52,2,FALSE))</f>
        <v/>
      </c>
      <c r="C36" s="452" t="str">
        <f>IF($A36="","",VLOOKUP($A36,従事者明細!$A$3:$F$52,3,FALSE))</f>
        <v/>
      </c>
      <c r="D36" s="1"/>
      <c r="E36" s="80" t="str">
        <f t="shared" si="0"/>
        <v/>
      </c>
      <c r="F36" s="324"/>
      <c r="G36" s="138" t="str">
        <f t="shared" si="5"/>
        <v/>
      </c>
      <c r="I36" s="325">
        <v>3800</v>
      </c>
      <c r="J36" s="8" t="s">
        <v>236</v>
      </c>
      <c r="K36" s="326" t="str">
        <f t="shared" si="6"/>
        <v/>
      </c>
      <c r="L36" s="8" t="s">
        <v>237</v>
      </c>
      <c r="M36" s="8" t="s">
        <v>238</v>
      </c>
      <c r="N36" s="115" t="str">
        <f t="shared" si="18"/>
        <v/>
      </c>
      <c r="O36" s="327">
        <f t="shared" si="17"/>
        <v>11600</v>
      </c>
      <c r="P36" s="8" t="s">
        <v>236</v>
      </c>
      <c r="Q36" s="326" t="str">
        <f t="shared" si="8"/>
        <v/>
      </c>
      <c r="R36" s="8" t="s">
        <v>239</v>
      </c>
      <c r="S36" s="8" t="s">
        <v>238</v>
      </c>
      <c r="T36" s="115" t="str">
        <f t="shared" si="19"/>
        <v/>
      </c>
      <c r="U36" s="13"/>
      <c r="V36" s="116" t="str">
        <f t="shared" si="20"/>
        <v/>
      </c>
      <c r="W36" s="116" t="str">
        <f t="shared" si="4"/>
        <v/>
      </c>
      <c r="X36" s="260"/>
    </row>
    <row r="37" spans="1:24" ht="30" hidden="1" customHeight="1">
      <c r="A37" s="378"/>
      <c r="B37" s="282" t="str">
        <f>IF($A37="","",VLOOKUP($A37,従事者明細!$A$3:$F$52,2,FALSE))</f>
        <v/>
      </c>
      <c r="C37" s="452" t="str">
        <f>IF($A37="","",VLOOKUP($A37,従事者明細!$A$3:$F$52,3,FALSE))</f>
        <v/>
      </c>
      <c r="D37" s="1"/>
      <c r="E37" s="80" t="str">
        <f t="shared" si="0"/>
        <v/>
      </c>
      <c r="F37" s="324"/>
      <c r="G37" s="138" t="str">
        <f t="shared" si="5"/>
        <v/>
      </c>
      <c r="I37" s="325">
        <v>3800</v>
      </c>
      <c r="J37" s="8" t="s">
        <v>236</v>
      </c>
      <c r="K37" s="326" t="str">
        <f t="shared" si="6"/>
        <v/>
      </c>
      <c r="L37" s="8" t="s">
        <v>237</v>
      </c>
      <c r="M37" s="8" t="s">
        <v>238</v>
      </c>
      <c r="N37" s="115" t="str">
        <f t="shared" si="18"/>
        <v/>
      </c>
      <c r="O37" s="327">
        <f t="shared" si="17"/>
        <v>11600</v>
      </c>
      <c r="P37" s="8" t="s">
        <v>236</v>
      </c>
      <c r="Q37" s="326" t="str">
        <f t="shared" si="8"/>
        <v/>
      </c>
      <c r="R37" s="8" t="s">
        <v>239</v>
      </c>
      <c r="S37" s="8" t="s">
        <v>238</v>
      </c>
      <c r="T37" s="115" t="str">
        <f t="shared" si="19"/>
        <v/>
      </c>
      <c r="U37" s="13"/>
      <c r="V37" s="116" t="str">
        <f t="shared" si="20"/>
        <v/>
      </c>
      <c r="W37" s="116" t="str">
        <f t="shared" si="4"/>
        <v/>
      </c>
      <c r="X37" s="260"/>
    </row>
    <row r="38" spans="1:24" ht="30" hidden="1" customHeight="1">
      <c r="A38" s="378"/>
      <c r="B38" s="282" t="str">
        <f>IF($A38="","",VLOOKUP($A38,従事者明細!$A$3:$F$52,2,FALSE))</f>
        <v/>
      </c>
      <c r="C38" s="452" t="str">
        <f>IF($A38="","",VLOOKUP($A38,従事者明細!$A$3:$F$52,3,FALSE))</f>
        <v/>
      </c>
      <c r="D38" s="1"/>
      <c r="E38" s="80" t="str">
        <f t="shared" si="0"/>
        <v/>
      </c>
      <c r="F38" s="324"/>
      <c r="G38" s="138" t="str">
        <f t="shared" si="5"/>
        <v/>
      </c>
      <c r="I38" s="325">
        <v>3800</v>
      </c>
      <c r="J38" s="8" t="s">
        <v>236</v>
      </c>
      <c r="K38" s="326" t="str">
        <f t="shared" si="6"/>
        <v/>
      </c>
      <c r="L38" s="8" t="s">
        <v>237</v>
      </c>
      <c r="M38" s="8" t="s">
        <v>238</v>
      </c>
      <c r="N38" s="115" t="str">
        <f t="shared" si="18"/>
        <v/>
      </c>
      <c r="O38" s="327">
        <f t="shared" si="17"/>
        <v>11600</v>
      </c>
      <c r="P38" s="8" t="s">
        <v>236</v>
      </c>
      <c r="Q38" s="326" t="str">
        <f t="shared" si="8"/>
        <v/>
      </c>
      <c r="R38" s="8" t="s">
        <v>239</v>
      </c>
      <c r="S38" s="8" t="s">
        <v>238</v>
      </c>
      <c r="T38" s="115" t="str">
        <f t="shared" si="19"/>
        <v/>
      </c>
      <c r="U38" s="13"/>
      <c r="V38" s="116" t="str">
        <f t="shared" si="20"/>
        <v/>
      </c>
      <c r="W38" s="116" t="str">
        <f t="shared" si="4"/>
        <v/>
      </c>
      <c r="X38" s="260"/>
    </row>
    <row r="39" spans="1:24" ht="30" hidden="1" customHeight="1">
      <c r="A39" s="378"/>
      <c r="B39" s="282" t="str">
        <f>IF($A39="","",VLOOKUP($A39,従事者明細!$A$3:$F$52,2,FALSE))</f>
        <v/>
      </c>
      <c r="C39" s="452" t="str">
        <f>IF($A39="","",VLOOKUP($A39,従事者明細!$A$3:$F$52,3,FALSE))</f>
        <v/>
      </c>
      <c r="D39" s="1"/>
      <c r="E39" s="80" t="str">
        <f t="shared" si="0"/>
        <v/>
      </c>
      <c r="F39" s="324"/>
      <c r="G39" s="138" t="str">
        <f t="shared" si="5"/>
        <v/>
      </c>
      <c r="H39" s="7"/>
      <c r="I39" s="325">
        <v>3800</v>
      </c>
      <c r="J39" s="8" t="s">
        <v>236</v>
      </c>
      <c r="K39" s="326" t="str">
        <f t="shared" si="6"/>
        <v/>
      </c>
      <c r="L39" s="8" t="s">
        <v>237</v>
      </c>
      <c r="M39" s="8" t="s">
        <v>238</v>
      </c>
      <c r="N39" s="115" t="str">
        <f t="shared" si="18"/>
        <v/>
      </c>
      <c r="O39" s="327">
        <f t="shared" si="17"/>
        <v>11600</v>
      </c>
      <c r="P39" s="8" t="s">
        <v>236</v>
      </c>
      <c r="Q39" s="326" t="str">
        <f t="shared" si="8"/>
        <v/>
      </c>
      <c r="R39" s="8" t="s">
        <v>239</v>
      </c>
      <c r="S39" s="8" t="s">
        <v>238</v>
      </c>
      <c r="T39" s="115" t="str">
        <f t="shared" si="19"/>
        <v/>
      </c>
      <c r="U39" s="13"/>
      <c r="V39" s="116" t="str">
        <f t="shared" si="20"/>
        <v/>
      </c>
      <c r="W39" s="116" t="str">
        <f t="shared" si="4"/>
        <v/>
      </c>
      <c r="X39" s="260"/>
    </row>
    <row r="40" spans="1:24" ht="30" hidden="1" customHeight="1">
      <c r="A40" s="378"/>
      <c r="B40" s="282" t="str">
        <f>IF($A40="","",VLOOKUP($A40,従事者明細!$A$3:$F$52,2,FALSE))</f>
        <v/>
      </c>
      <c r="C40" s="452" t="str">
        <f>IF($A40="","",VLOOKUP($A40,従事者明細!$A$3:$F$52,3,FALSE))</f>
        <v/>
      </c>
      <c r="D40" s="1"/>
      <c r="E40" s="80" t="str">
        <f t="shared" si="0"/>
        <v/>
      </c>
      <c r="F40" s="324"/>
      <c r="G40" s="138" t="str">
        <f t="shared" si="5"/>
        <v/>
      </c>
      <c r="I40" s="325">
        <v>3800</v>
      </c>
      <c r="J40" s="8" t="s">
        <v>236</v>
      </c>
      <c r="K40" s="326" t="str">
        <f t="shared" si="6"/>
        <v/>
      </c>
      <c r="L40" s="8" t="s">
        <v>237</v>
      </c>
      <c r="M40" s="8" t="s">
        <v>238</v>
      </c>
      <c r="N40" s="115" t="str">
        <f t="shared" si="18"/>
        <v/>
      </c>
      <c r="O40" s="327">
        <f t="shared" si="17"/>
        <v>11600</v>
      </c>
      <c r="P40" s="8" t="s">
        <v>236</v>
      </c>
      <c r="Q40" s="326" t="str">
        <f t="shared" si="8"/>
        <v/>
      </c>
      <c r="R40" s="8" t="s">
        <v>239</v>
      </c>
      <c r="S40" s="8" t="s">
        <v>238</v>
      </c>
      <c r="T40" s="115" t="str">
        <f t="shared" si="19"/>
        <v/>
      </c>
      <c r="U40" s="13"/>
      <c r="V40" s="116" t="str">
        <f t="shared" si="20"/>
        <v/>
      </c>
      <c r="W40" s="116" t="str">
        <f t="shared" si="4"/>
        <v/>
      </c>
      <c r="X40" s="260"/>
    </row>
    <row r="41" spans="1:24" ht="30" customHeight="1" thickBot="1">
      <c r="A41" s="378"/>
      <c r="B41" s="454" t="str">
        <f>IF($A41="","",VLOOKUP($A41,従事者明細!$A$3:$F$52,2,FALSE))</f>
        <v/>
      </c>
      <c r="C41" s="455" t="str">
        <f>IF($A41="","",VLOOKUP($A41,従事者明細!$A$3:$F$52,3,FALSE))</f>
        <v/>
      </c>
      <c r="D41" s="403"/>
      <c r="E41" s="404" t="str">
        <f t="shared" si="0"/>
        <v/>
      </c>
      <c r="F41" s="324"/>
      <c r="G41" s="138" t="str">
        <f t="shared" ref="G41" si="21">IF($F41="","",VLOOKUP($F41,$D$46:$F$51,3,FALSE))</f>
        <v/>
      </c>
      <c r="I41" s="405">
        <v>3800</v>
      </c>
      <c r="J41" s="7" t="s">
        <v>236</v>
      </c>
      <c r="K41" s="341" t="str">
        <f t="shared" si="6"/>
        <v/>
      </c>
      <c r="L41" s="7" t="s">
        <v>237</v>
      </c>
      <c r="M41" s="7" t="s">
        <v>238</v>
      </c>
      <c r="N41" s="342" t="str">
        <f t="shared" si="18"/>
        <v/>
      </c>
      <c r="O41" s="345">
        <f t="shared" si="17"/>
        <v>11600</v>
      </c>
      <c r="P41" s="7" t="s">
        <v>236</v>
      </c>
      <c r="Q41" s="341" t="str">
        <f t="shared" si="8"/>
        <v/>
      </c>
      <c r="R41" s="7" t="s">
        <v>239</v>
      </c>
      <c r="S41" s="7" t="s">
        <v>238</v>
      </c>
      <c r="T41" s="342" t="str">
        <f t="shared" si="19"/>
        <v/>
      </c>
      <c r="U41" s="346"/>
      <c r="V41" s="406" t="str">
        <f t="shared" si="20"/>
        <v/>
      </c>
      <c r="W41" s="116" t="str">
        <f t="shared" si="4"/>
        <v/>
      </c>
      <c r="X41" s="260"/>
    </row>
    <row r="42" spans="1:24" ht="30" customHeight="1" thickBot="1">
      <c r="B42" s="402" t="s">
        <v>245</v>
      </c>
      <c r="C42" s="12">
        <f>COUNTIF(A9:A41, "&gt;0")</f>
        <v>0</v>
      </c>
      <c r="D42" s="402" t="s">
        <v>246</v>
      </c>
      <c r="E42" s="12">
        <f>SUM(E9:E41)</f>
        <v>0</v>
      </c>
      <c r="F42" s="28"/>
      <c r="I42" s="343" t="s">
        <v>246</v>
      </c>
      <c r="J42" s="407" t="s">
        <v>247</v>
      </c>
      <c r="K42" s="408">
        <f>SUM(K9:K41)</f>
        <v>0</v>
      </c>
      <c r="L42" s="409"/>
      <c r="M42" s="407" t="s">
        <v>248</v>
      </c>
      <c r="N42" s="349">
        <f>SUM(N9:N41)</f>
        <v>0</v>
      </c>
      <c r="O42" s="411"/>
      <c r="P42" s="412" t="s">
        <v>249</v>
      </c>
      <c r="Q42" s="410">
        <f>SUM(Q9:Q41)</f>
        <v>0</v>
      </c>
      <c r="R42" s="409"/>
      <c r="S42" s="407" t="s">
        <v>250</v>
      </c>
      <c r="T42" s="347">
        <f>SUM(T9:T41)</f>
        <v>0</v>
      </c>
      <c r="U42" s="347">
        <f>SUM(U9:U41)</f>
        <v>0</v>
      </c>
      <c r="V42" s="344">
        <f>SUM(V9:V41)</f>
        <v>0</v>
      </c>
      <c r="W42" s="28"/>
      <c r="X42" s="28"/>
    </row>
    <row r="43" spans="1:24" ht="30" customHeight="1" thickBot="1">
      <c r="C43" s="15"/>
      <c r="D43" s="40" t="s">
        <v>251</v>
      </c>
      <c r="E43" s="456">
        <f>ROUNDDOWN(E42,-3)</f>
        <v>0</v>
      </c>
      <c r="F43" s="27"/>
      <c r="I43" s="9"/>
      <c r="J43" s="9"/>
      <c r="K43" s="9"/>
      <c r="L43" s="9"/>
      <c r="M43" s="9"/>
      <c r="N43" s="10"/>
      <c r="O43" s="9"/>
      <c r="P43" s="9"/>
      <c r="Q43" s="9"/>
      <c r="R43" s="9"/>
      <c r="S43" s="9"/>
      <c r="T43" s="10"/>
      <c r="U43" s="40" t="s">
        <v>251</v>
      </c>
      <c r="V43" s="456">
        <f>ROUNDDOWN(V42,-3)</f>
        <v>0</v>
      </c>
      <c r="W43" s="457"/>
      <c r="X43" s="457"/>
    </row>
    <row r="44" spans="1:24" ht="30" customHeight="1">
      <c r="D44" s="450"/>
      <c r="E44" s="28"/>
      <c r="F44" s="27"/>
      <c r="I44" s="9"/>
      <c r="J44" s="9"/>
      <c r="K44" s="9"/>
      <c r="L44" s="9"/>
      <c r="M44" s="9"/>
      <c r="N44" s="10"/>
      <c r="O44" s="9"/>
      <c r="P44" s="9"/>
      <c r="Q44" s="9"/>
      <c r="R44" s="9"/>
      <c r="S44" s="9"/>
      <c r="T44" s="10"/>
      <c r="U44" s="11"/>
      <c r="V44" s="47"/>
      <c r="W44" s="47"/>
      <c r="X44" s="47"/>
    </row>
    <row r="45" spans="1:24" ht="30" customHeight="1">
      <c r="D45" s="79" t="s">
        <v>252</v>
      </c>
      <c r="E45" s="261" t="s">
        <v>253</v>
      </c>
      <c r="F45" s="269" t="s">
        <v>254</v>
      </c>
      <c r="G45" s="554" t="s">
        <v>221</v>
      </c>
      <c r="H45" s="569"/>
      <c r="I45" s="261" t="s">
        <v>255</v>
      </c>
      <c r="J45" s="568" t="s">
        <v>256</v>
      </c>
      <c r="K45" s="568"/>
      <c r="L45" s="568" t="s">
        <v>257</v>
      </c>
      <c r="M45" s="568"/>
      <c r="N45" s="261" t="s">
        <v>258</v>
      </c>
      <c r="O45" s="262" t="s">
        <v>259</v>
      </c>
      <c r="P45" s="554" t="s">
        <v>260</v>
      </c>
      <c r="Q45" s="626"/>
      <c r="R45" s="554" t="s">
        <v>261</v>
      </c>
      <c r="S45" s="555"/>
      <c r="T45" s="555"/>
      <c r="U45" s="555"/>
      <c r="V45" s="538"/>
      <c r="W45" s="458" t="s">
        <v>262</v>
      </c>
    </row>
    <row r="46" spans="1:24" ht="24" customHeight="1">
      <c r="B46" s="560"/>
      <c r="C46" s="565" t="s">
        <v>263</v>
      </c>
      <c r="D46" s="328">
        <v>1</v>
      </c>
      <c r="E46" s="81">
        <f t="shared" ref="E46:E51" si="22">SUM(G46:Q46)</f>
        <v>0</v>
      </c>
      <c r="F46" s="137"/>
      <c r="G46" s="551"/>
      <c r="H46" s="552"/>
      <c r="I46" s="468"/>
      <c r="J46" s="550"/>
      <c r="K46" s="550"/>
      <c r="L46" s="553"/>
      <c r="M46" s="553"/>
      <c r="N46" s="348"/>
      <c r="O46" s="263">
        <f t="shared" ref="O46:O51" si="23">ROUND(G46*0.05,0)</f>
        <v>0</v>
      </c>
      <c r="P46" s="556"/>
      <c r="Q46" s="557"/>
      <c r="R46" s="556"/>
      <c r="S46" s="558"/>
      <c r="T46" s="558"/>
      <c r="U46" s="558"/>
      <c r="V46" s="557"/>
      <c r="W46" s="304"/>
    </row>
    <row r="47" spans="1:24" ht="24" customHeight="1">
      <c r="B47" s="560"/>
      <c r="C47" s="566"/>
      <c r="D47" s="328">
        <v>2</v>
      </c>
      <c r="E47" s="81">
        <f t="shared" si="22"/>
        <v>0</v>
      </c>
      <c r="F47" s="137"/>
      <c r="G47" s="551"/>
      <c r="H47" s="552"/>
      <c r="I47" s="468"/>
      <c r="J47" s="550"/>
      <c r="K47" s="550"/>
      <c r="L47" s="553"/>
      <c r="M47" s="553"/>
      <c r="N47" s="348"/>
      <c r="O47" s="263">
        <f t="shared" si="23"/>
        <v>0</v>
      </c>
      <c r="P47" s="556"/>
      <c r="Q47" s="557"/>
      <c r="R47" s="556"/>
      <c r="S47" s="558"/>
      <c r="T47" s="558"/>
      <c r="U47" s="558"/>
      <c r="V47" s="557"/>
      <c r="W47" s="304"/>
    </row>
    <row r="48" spans="1:24" ht="24" customHeight="1">
      <c r="B48" s="560"/>
      <c r="C48" s="566"/>
      <c r="D48" s="328">
        <v>3</v>
      </c>
      <c r="E48" s="81">
        <f t="shared" si="22"/>
        <v>0</v>
      </c>
      <c r="F48" s="137"/>
      <c r="G48" s="551"/>
      <c r="H48" s="552"/>
      <c r="I48" s="468"/>
      <c r="J48" s="550"/>
      <c r="K48" s="550"/>
      <c r="L48" s="553"/>
      <c r="M48" s="553"/>
      <c r="N48" s="348"/>
      <c r="O48" s="263">
        <f t="shared" si="23"/>
        <v>0</v>
      </c>
      <c r="P48" s="556"/>
      <c r="Q48" s="557"/>
      <c r="R48" s="556"/>
      <c r="S48" s="558"/>
      <c r="T48" s="558"/>
      <c r="U48" s="558"/>
      <c r="V48" s="557"/>
      <c r="W48" s="304"/>
    </row>
    <row r="49" spans="1:23" ht="24" customHeight="1">
      <c r="B49" s="560"/>
      <c r="C49" s="566"/>
      <c r="D49" s="328">
        <v>4</v>
      </c>
      <c r="E49" s="81">
        <f t="shared" si="22"/>
        <v>0</v>
      </c>
      <c r="F49" s="137"/>
      <c r="G49" s="551"/>
      <c r="H49" s="552"/>
      <c r="I49" s="468"/>
      <c r="J49" s="550"/>
      <c r="K49" s="550"/>
      <c r="L49" s="553"/>
      <c r="M49" s="553"/>
      <c r="N49" s="348"/>
      <c r="O49" s="263">
        <f t="shared" si="23"/>
        <v>0</v>
      </c>
      <c r="P49" s="556"/>
      <c r="Q49" s="557"/>
      <c r="R49" s="556"/>
      <c r="S49" s="558"/>
      <c r="T49" s="558"/>
      <c r="U49" s="558"/>
      <c r="V49" s="557"/>
      <c r="W49" s="304"/>
    </row>
    <row r="50" spans="1:23" ht="24" customHeight="1">
      <c r="B50" s="560"/>
      <c r="C50" s="566"/>
      <c r="D50" s="328">
        <v>5</v>
      </c>
      <c r="E50" s="81">
        <f t="shared" si="22"/>
        <v>0</v>
      </c>
      <c r="F50" s="137"/>
      <c r="G50" s="551"/>
      <c r="H50" s="552"/>
      <c r="I50" s="468"/>
      <c r="J50" s="550"/>
      <c r="K50" s="550"/>
      <c r="L50" s="553"/>
      <c r="M50" s="553"/>
      <c r="N50" s="348"/>
      <c r="O50" s="263">
        <f t="shared" si="23"/>
        <v>0</v>
      </c>
      <c r="P50" s="556"/>
      <c r="Q50" s="557"/>
      <c r="R50" s="556"/>
      <c r="S50" s="558"/>
      <c r="T50" s="558"/>
      <c r="U50" s="558"/>
      <c r="V50" s="557"/>
      <c r="W50" s="304"/>
    </row>
    <row r="51" spans="1:23" ht="24" customHeight="1">
      <c r="B51" s="560"/>
      <c r="C51" s="567"/>
      <c r="D51" s="328">
        <v>6</v>
      </c>
      <c r="E51" s="81">
        <f t="shared" si="22"/>
        <v>0</v>
      </c>
      <c r="F51" s="137"/>
      <c r="G51" s="551"/>
      <c r="H51" s="552"/>
      <c r="I51" s="468"/>
      <c r="J51" s="550"/>
      <c r="K51" s="550"/>
      <c r="L51" s="553"/>
      <c r="M51" s="553"/>
      <c r="N51" s="348"/>
      <c r="O51" s="263">
        <f t="shared" si="23"/>
        <v>0</v>
      </c>
      <c r="P51" s="556"/>
      <c r="Q51" s="557"/>
      <c r="R51" s="556"/>
      <c r="S51" s="558"/>
      <c r="T51" s="558"/>
      <c r="U51" s="558"/>
      <c r="V51" s="557"/>
      <c r="W51" s="304"/>
    </row>
    <row r="52" spans="1:23" ht="17.100000000000001" customHeight="1"/>
    <row r="54" spans="1:23" s="460" customFormat="1">
      <c r="A54" s="459" t="s">
        <v>264</v>
      </c>
    </row>
    <row r="55" spans="1:23" hidden="1">
      <c r="B55" s="4" t="s">
        <v>265</v>
      </c>
    </row>
    <row r="56" spans="1:23" hidden="1">
      <c r="B56" s="73">
        <v>1</v>
      </c>
      <c r="C56" s="223">
        <f>ROUNDDOWN(SUMIF($X$9:$X$41,B56,$W$9:$W$41),-3)</f>
        <v>0</v>
      </c>
    </row>
    <row r="57" spans="1:23" hidden="1">
      <c r="B57" s="73">
        <v>2</v>
      </c>
      <c r="C57" s="223">
        <f t="shared" ref="C57:C62" si="24">ROUNDDOWN(SUMIF($X$9:$X$41,B57,$W$9:$W$41),-3)</f>
        <v>0</v>
      </c>
    </row>
    <row r="58" spans="1:23" hidden="1">
      <c r="B58" s="73">
        <v>3</v>
      </c>
      <c r="C58" s="223">
        <f t="shared" si="24"/>
        <v>0</v>
      </c>
    </row>
    <row r="59" spans="1:23" hidden="1">
      <c r="B59" s="73">
        <v>4</v>
      </c>
      <c r="C59" s="223">
        <f t="shared" si="24"/>
        <v>0</v>
      </c>
    </row>
    <row r="60" spans="1:23" hidden="1">
      <c r="B60" s="73">
        <v>5</v>
      </c>
      <c r="C60" s="223">
        <f t="shared" si="24"/>
        <v>0</v>
      </c>
    </row>
    <row r="61" spans="1:23" hidden="1">
      <c r="B61" s="73">
        <v>6</v>
      </c>
      <c r="C61" s="223">
        <f t="shared" si="24"/>
        <v>0</v>
      </c>
    </row>
    <row r="62" spans="1:23" hidden="1">
      <c r="B62" s="73">
        <v>7</v>
      </c>
      <c r="C62" s="223">
        <f t="shared" si="24"/>
        <v>0</v>
      </c>
    </row>
    <row r="63" spans="1:23"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B00-000000000000}">
      <formula1>0</formula1>
    </dataValidation>
    <dataValidation type="list" operator="notEqual" allowBlank="1" showInputMessage="1" showErrorMessage="1" sqref="F9:F41" xr:uid="{00000000-0002-0000-0B00-000001000000}">
      <formula1>経路</formula1>
    </dataValidation>
    <dataValidation operator="greaterThanOrEqual" allowBlank="1" showInputMessage="1" showErrorMessage="1" sqref="U9:U41" xr:uid="{00000000-0002-0000-0B00-000002000000}"/>
    <dataValidation operator="notEqual" allowBlank="1" showInputMessage="1" showErrorMessage="1" sqref="G9:G41" xr:uid="{00000000-0002-0000-0B00-000003000000}"/>
    <dataValidation type="list" allowBlank="1" showInputMessage="1" showErrorMessage="1" sqref="I9:I41" xr:uid="{00000000-0002-0000-0B00-000004000000}">
      <formula1>日当</formula1>
    </dataValidation>
    <dataValidation type="list" operator="greaterThanOrEqual" allowBlank="1" showInputMessage="1" showErrorMessage="1" sqref="X9:X41" xr:uid="{00000000-0002-0000-0B00-000005000000}">
      <formula1>"1,2,3,4,5,6,7,精算"</formula1>
    </dataValidation>
    <dataValidation type="list" allowBlank="1" showInputMessage="1" showErrorMessage="1" sqref="F46:F51" xr:uid="{00000000-0002-0000-0B00-000006000000}">
      <formula1>$Z$8:$Z$11</formula1>
    </dataValidation>
  </dataValidations>
  <printOptions horizontalCentered="1" gridLinesSet="0"/>
  <pageMargins left="0.31496062992125984" right="0.31496062992125984" top="0.62992125984251968" bottom="0.19685039370078741" header="0.31496062992125984" footer="0.31496062992125984"/>
  <pageSetup paperSize="9" scale="53" orientation="landscape" cellComments="asDisplayed" r:id="rId1"/>
  <rowBreaks count="1" manualBreakCount="1">
    <brk id="43"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FF"/>
    <pageSetUpPr fitToPage="1"/>
  </sheetPr>
  <dimension ref="A1:AD64"/>
  <sheetViews>
    <sheetView showGridLines="0" view="pageBreakPreview" zoomScale="78" zoomScaleNormal="75" zoomScaleSheetLayoutView="78" workbookViewId="0">
      <selection activeCell="T33" sqref="T33"/>
    </sheetView>
  </sheetViews>
  <sheetFormatPr defaultColWidth="10.625" defaultRowHeight="14.1"/>
  <cols>
    <col min="1" max="1" width="4.125" style="7" customWidth="1"/>
    <col min="2" max="2" width="25.25" style="4" customWidth="1"/>
    <col min="3" max="3" width="10.375" style="7" customWidth="1"/>
    <col min="4" max="4" width="9.625" style="4" customWidth="1"/>
    <col min="5" max="5" width="18.25" style="4" customWidth="1"/>
    <col min="6" max="6" width="7.125" style="4" customWidth="1"/>
    <col min="7" max="7" width="16"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266</v>
      </c>
      <c r="AD1" s="7" t="s">
        <v>267</v>
      </c>
    </row>
    <row r="2" spans="1:30" ht="18" customHeight="1">
      <c r="A2" s="466" t="s">
        <v>120</v>
      </c>
      <c r="B2" s="30" t="s">
        <v>268</v>
      </c>
      <c r="C2" s="479"/>
      <c r="E2" s="530" t="s">
        <v>269</v>
      </c>
      <c r="F2" s="549"/>
      <c r="G2" s="549"/>
      <c r="AC2" s="92">
        <v>3800</v>
      </c>
      <c r="AD2" s="92">
        <v>11600</v>
      </c>
    </row>
    <row r="3" spans="1:30">
      <c r="A3" s="376" t="s">
        <v>123</v>
      </c>
      <c r="B3" s="4" t="s">
        <v>270</v>
      </c>
      <c r="AC3" s="92">
        <v>3420</v>
      </c>
      <c r="AD3" s="92">
        <v>10440</v>
      </c>
    </row>
    <row r="4" spans="1:30" ht="30" customHeight="1" thickBot="1">
      <c r="D4" s="450" t="s">
        <v>271</v>
      </c>
      <c r="F4" s="559">
        <f>E43</f>
        <v>0</v>
      </c>
      <c r="G4" s="559"/>
      <c r="H4" s="4" t="s">
        <v>101</v>
      </c>
      <c r="I4" s="9"/>
      <c r="J4" s="9"/>
      <c r="K4" s="9"/>
      <c r="L4" s="9"/>
      <c r="M4" s="9"/>
      <c r="N4" s="10"/>
      <c r="O4" s="9"/>
      <c r="P4" s="9"/>
      <c r="Q4" s="9"/>
      <c r="R4" s="9"/>
      <c r="S4" s="9"/>
      <c r="T4" s="10"/>
      <c r="U4" s="11"/>
      <c r="V4" s="47"/>
      <c r="W4" s="47"/>
      <c r="X4" s="47"/>
      <c r="AC4" s="92">
        <v>3040</v>
      </c>
      <c r="AD4" s="92">
        <v>9280</v>
      </c>
    </row>
    <row r="5" spans="1:30" ht="12" customHeight="1" thickTop="1">
      <c r="B5" s="450"/>
      <c r="D5" s="450"/>
      <c r="E5" s="450"/>
      <c r="F5" s="28"/>
      <c r="G5" s="28"/>
      <c r="I5" s="9"/>
      <c r="J5" s="9"/>
      <c r="K5" s="9"/>
      <c r="L5" s="9"/>
      <c r="M5" s="9"/>
      <c r="N5" s="10"/>
      <c r="O5" s="9"/>
      <c r="P5" s="9"/>
      <c r="Q5" s="9"/>
      <c r="R5" s="9"/>
      <c r="S5" s="9"/>
      <c r="T5" s="10"/>
      <c r="U5" s="11"/>
      <c r="V5" s="47"/>
      <c r="W5" s="47"/>
      <c r="X5" s="47"/>
    </row>
    <row r="6" spans="1:30" ht="30" customHeight="1" thickBot="1">
      <c r="B6" s="564" t="s">
        <v>272</v>
      </c>
      <c r="C6" s="564"/>
      <c r="D6" s="564"/>
      <c r="E6" s="564"/>
      <c r="F6" s="559">
        <f>V43</f>
        <v>0</v>
      </c>
      <c r="G6" s="559"/>
      <c r="H6" s="4" t="s">
        <v>101</v>
      </c>
      <c r="I6" s="9"/>
      <c r="J6" s="9"/>
      <c r="K6" s="9"/>
      <c r="L6" s="9"/>
      <c r="M6" s="9"/>
      <c r="N6" s="10"/>
      <c r="O6" s="9"/>
      <c r="P6" s="9"/>
      <c r="Q6" s="9"/>
      <c r="R6" s="9"/>
      <c r="S6" s="9"/>
      <c r="T6" s="10"/>
      <c r="U6" s="11"/>
      <c r="V6" s="47"/>
      <c r="W6" s="47"/>
      <c r="X6" s="47"/>
    </row>
    <row r="7" spans="1:30" ht="27" customHeight="1" thickTop="1"/>
    <row r="8" spans="1:30" ht="52.5" customHeight="1">
      <c r="A8" s="377" t="s">
        <v>224</v>
      </c>
      <c r="B8" s="38" t="s">
        <v>225</v>
      </c>
      <c r="C8" s="38" t="s">
        <v>273</v>
      </c>
      <c r="D8" s="5" t="s">
        <v>226</v>
      </c>
      <c r="E8" s="5" t="s">
        <v>227</v>
      </c>
      <c r="F8" s="5" t="s">
        <v>274</v>
      </c>
      <c r="G8" s="5" t="s">
        <v>229</v>
      </c>
      <c r="H8" s="6"/>
      <c r="I8" s="561" t="s">
        <v>230</v>
      </c>
      <c r="J8" s="562"/>
      <c r="K8" s="562"/>
      <c r="L8" s="562"/>
      <c r="M8" s="562"/>
      <c r="N8" s="563"/>
      <c r="O8" s="561" t="s">
        <v>231</v>
      </c>
      <c r="P8" s="562"/>
      <c r="Q8" s="562"/>
      <c r="R8" s="562"/>
      <c r="S8" s="562"/>
      <c r="T8" s="563"/>
      <c r="U8" s="5" t="s">
        <v>232</v>
      </c>
      <c r="V8" s="5" t="s">
        <v>233</v>
      </c>
      <c r="W8" s="5"/>
      <c r="X8" s="272"/>
    </row>
    <row r="9" spans="1:30" ht="30" customHeight="1">
      <c r="A9" s="480">
        <f>様式2_4旅費!$A9</f>
        <v>0</v>
      </c>
      <c r="B9" s="481" t="str">
        <f>様式2_4旅費!$B9</f>
        <v/>
      </c>
      <c r="C9" s="482" t="str">
        <f>IF($A9=0,"",VLOOKUP($A9,従事者明細!$A$3:$F$52,4,FALSE))</f>
        <v/>
      </c>
      <c r="D9" s="481">
        <f>様式2_4旅費!$D9</f>
        <v>0</v>
      </c>
      <c r="E9" s="481" t="str">
        <f>IF(LEFT(C9,1)="G",0,様式2_4旅費!$E9)</f>
        <v/>
      </c>
      <c r="F9" s="481">
        <f>様式2_4旅費!$F9</f>
        <v>0</v>
      </c>
      <c r="G9" s="481" t="str">
        <f>様式2_4旅費!$G9</f>
        <v/>
      </c>
      <c r="H9" s="7"/>
      <c r="I9" s="481">
        <f>様式2_4旅費!$I9</f>
        <v>3800</v>
      </c>
      <c r="J9" s="8" t="s">
        <v>236</v>
      </c>
      <c r="K9" s="481" t="str">
        <f>様式2_4旅費!$K9</f>
        <v/>
      </c>
      <c r="L9" s="8" t="s">
        <v>275</v>
      </c>
      <c r="M9" s="8" t="s">
        <v>238</v>
      </c>
      <c r="N9" s="481" t="str">
        <f>IF(LEFT($C9,1)="G",0,様式2_4旅費!$N9)</f>
        <v/>
      </c>
      <c r="O9" s="481">
        <f>様式2_4旅費!$O9</f>
        <v>11600</v>
      </c>
      <c r="P9" s="8" t="s">
        <v>236</v>
      </c>
      <c r="Q9" s="481" t="str">
        <f>様式2_4旅費!$Q9</f>
        <v/>
      </c>
      <c r="R9" s="8" t="s">
        <v>276</v>
      </c>
      <c r="S9" s="8" t="s">
        <v>238</v>
      </c>
      <c r="T9" s="481" t="str">
        <f>IF(LEFT($C9,1)="G",0,様式2_4旅費!$T9)</f>
        <v/>
      </c>
      <c r="U9" s="481">
        <f>IF(LEFT($C9,1)="G",0,様式2_4旅費!$U9)</f>
        <v>0</v>
      </c>
      <c r="V9" s="116" t="str">
        <f>IF(D9=0,"",SUM(N9+T9+U9))</f>
        <v/>
      </c>
      <c r="W9" s="116"/>
      <c r="X9" s="260"/>
      <c r="Z9" s="4" t="s">
        <v>60</v>
      </c>
    </row>
    <row r="10" spans="1:30" ht="30" customHeight="1">
      <c r="A10" s="480">
        <f>様式2_4旅費!$A10</f>
        <v>0</v>
      </c>
      <c r="B10" s="481" t="str">
        <f>様式2_4旅費!$B10</f>
        <v/>
      </c>
      <c r="C10" s="482" t="str">
        <f>IF($A10=0,"",VLOOKUP($A10,従事者明細!$A$3:$F$52,4,FALSE))</f>
        <v/>
      </c>
      <c r="D10" s="481">
        <f>様式2_4旅費!$D10</f>
        <v>0</v>
      </c>
      <c r="E10" s="481" t="str">
        <f>IF(LEFT(C10,1)="G",0,様式2_4旅費!$E10)</f>
        <v/>
      </c>
      <c r="F10" s="481">
        <f>様式2_4旅費!$F10</f>
        <v>0</v>
      </c>
      <c r="G10" s="481" t="str">
        <f>様式2_4旅費!$G10</f>
        <v/>
      </c>
      <c r="H10" s="7"/>
      <c r="I10" s="481">
        <f>様式2_4旅費!$I10</f>
        <v>3800</v>
      </c>
      <c r="J10" s="8" t="s">
        <v>236</v>
      </c>
      <c r="K10" s="481" t="str">
        <f>様式2_4旅費!$K10</f>
        <v/>
      </c>
      <c r="L10" s="8" t="s">
        <v>275</v>
      </c>
      <c r="M10" s="8" t="s">
        <v>238</v>
      </c>
      <c r="N10" s="481" t="str">
        <f>IF(LEFT($C10,1)="G",0,様式2_4旅費!$N10)</f>
        <v/>
      </c>
      <c r="O10" s="481">
        <f>様式2_4旅費!$O10</f>
        <v>11600</v>
      </c>
      <c r="P10" s="8" t="s">
        <v>236</v>
      </c>
      <c r="Q10" s="481" t="str">
        <f>様式2_4旅費!$Q10</f>
        <v/>
      </c>
      <c r="R10" s="8" t="s">
        <v>276</v>
      </c>
      <c r="S10" s="8" t="s">
        <v>238</v>
      </c>
      <c r="T10" s="481" t="str">
        <f>IF(LEFT($C10,1)="G",0,様式2_4旅費!$T10)</f>
        <v/>
      </c>
      <c r="U10" s="481">
        <f>IF(LEFT($C10,1)="G",0,様式2_4旅費!$U10)</f>
        <v>0</v>
      </c>
      <c r="V10" s="116" t="str">
        <f t="shared" ref="V10:V41" si="0">IF(D10=0,"",SUM(N10+T10+U10))</f>
        <v/>
      </c>
      <c r="W10" s="116"/>
      <c r="X10" s="260"/>
      <c r="Z10" s="4" t="s">
        <v>62</v>
      </c>
    </row>
    <row r="11" spans="1:30" ht="30" customHeight="1">
      <c r="A11" s="480">
        <f>様式2_4旅費!$A11</f>
        <v>0</v>
      </c>
      <c r="B11" s="481" t="str">
        <f>様式2_4旅費!$B11</f>
        <v/>
      </c>
      <c r="C11" s="482" t="str">
        <f>IF($A11=0,"",VLOOKUP($A11,従事者明細!$A$3:$F$52,4,FALSE))</f>
        <v/>
      </c>
      <c r="D11" s="481">
        <f>様式2_4旅費!$D11</f>
        <v>0</v>
      </c>
      <c r="E11" s="481" t="str">
        <f>IF(LEFT(C11,1)="G",0,様式2_4旅費!$E11)</f>
        <v/>
      </c>
      <c r="F11" s="481">
        <f>様式2_4旅費!$F11</f>
        <v>0</v>
      </c>
      <c r="G11" s="481" t="str">
        <f>様式2_4旅費!$G11</f>
        <v/>
      </c>
      <c r="H11" s="7"/>
      <c r="I11" s="481">
        <f>様式2_4旅費!$I11</f>
        <v>3800</v>
      </c>
      <c r="J11" s="8" t="s">
        <v>236</v>
      </c>
      <c r="K11" s="481" t="str">
        <f>様式2_4旅費!$K11</f>
        <v/>
      </c>
      <c r="L11" s="8" t="s">
        <v>277</v>
      </c>
      <c r="M11" s="8" t="s">
        <v>238</v>
      </c>
      <c r="N11" s="481" t="str">
        <f>IF(LEFT($C11,1)="G",0,様式2_4旅費!$N11)</f>
        <v/>
      </c>
      <c r="O11" s="481">
        <f>様式2_4旅費!$O11</f>
        <v>11600</v>
      </c>
      <c r="P11" s="8" t="s">
        <v>236</v>
      </c>
      <c r="Q11" s="481" t="str">
        <f>様式2_4旅費!$Q11</f>
        <v/>
      </c>
      <c r="R11" s="8" t="s">
        <v>276</v>
      </c>
      <c r="S11" s="8" t="s">
        <v>238</v>
      </c>
      <c r="T11" s="481" t="str">
        <f>IF(LEFT($C11,1)="G",0,様式2_4旅費!$T11)</f>
        <v/>
      </c>
      <c r="U11" s="481">
        <f>IF(LEFT($C11,1)="G",0,様式2_4旅費!$U11)</f>
        <v>0</v>
      </c>
      <c r="V11" s="116" t="str">
        <f t="shared" si="0"/>
        <v/>
      </c>
      <c r="W11" s="116"/>
      <c r="X11" s="260"/>
      <c r="Z11" s="4" t="s">
        <v>278</v>
      </c>
    </row>
    <row r="12" spans="1:30" ht="30" customHeight="1">
      <c r="A12" s="480">
        <f>様式2_4旅費!$A12</f>
        <v>0</v>
      </c>
      <c r="B12" s="481" t="str">
        <f>様式2_4旅費!$B12</f>
        <v/>
      </c>
      <c r="C12" s="482" t="str">
        <f>IF($A12=0,"",VLOOKUP($A12,従事者明細!$A$3:$F$52,4,FALSE))</f>
        <v/>
      </c>
      <c r="D12" s="481">
        <f>様式2_4旅費!$D12</f>
        <v>0</v>
      </c>
      <c r="E12" s="481" t="str">
        <f>IF(LEFT(C12,1)="G",0,様式2_4旅費!$E12)</f>
        <v/>
      </c>
      <c r="F12" s="481">
        <f>様式2_4旅費!$F12</f>
        <v>0</v>
      </c>
      <c r="G12" s="481" t="str">
        <f>様式2_4旅費!$G12</f>
        <v/>
      </c>
      <c r="H12" s="7"/>
      <c r="I12" s="481">
        <f>様式2_4旅費!$I12</f>
        <v>3800</v>
      </c>
      <c r="J12" s="8" t="s">
        <v>236</v>
      </c>
      <c r="K12" s="481" t="str">
        <f>様式2_4旅費!$K12</f>
        <v/>
      </c>
      <c r="L12" s="8" t="s">
        <v>277</v>
      </c>
      <c r="M12" s="8" t="s">
        <v>238</v>
      </c>
      <c r="N12" s="481" t="str">
        <f>IF(LEFT($C12,1)="G",0,様式2_4旅費!$N12)</f>
        <v/>
      </c>
      <c r="O12" s="481">
        <f>様式2_4旅費!$O12</f>
        <v>11600</v>
      </c>
      <c r="P12" s="8" t="s">
        <v>236</v>
      </c>
      <c r="Q12" s="481" t="str">
        <f>様式2_4旅費!$Q12</f>
        <v/>
      </c>
      <c r="R12" s="8" t="s">
        <v>276</v>
      </c>
      <c r="S12" s="8" t="s">
        <v>238</v>
      </c>
      <c r="T12" s="481" t="str">
        <f>IF(LEFT($C12,1)="G",0,様式2_4旅費!$T12)</f>
        <v/>
      </c>
      <c r="U12" s="481">
        <f>IF(LEFT($C12,1)="G",0,様式2_4旅費!$U12)</f>
        <v>0</v>
      </c>
      <c r="V12" s="116" t="str">
        <f t="shared" si="0"/>
        <v/>
      </c>
      <c r="W12" s="116"/>
      <c r="X12" s="260"/>
    </row>
    <row r="13" spans="1:30" ht="30" customHeight="1">
      <c r="A13" s="480">
        <f>様式2_4旅費!$A13</f>
        <v>0</v>
      </c>
      <c r="B13" s="481" t="str">
        <f>様式2_4旅費!$B13</f>
        <v/>
      </c>
      <c r="C13" s="482" t="str">
        <f>IF($A13=0,"",VLOOKUP($A13,従事者明細!$A$3:$F$52,4,FALSE))</f>
        <v/>
      </c>
      <c r="D13" s="481">
        <f>様式2_4旅費!$D13</f>
        <v>0</v>
      </c>
      <c r="E13" s="481" t="str">
        <f>IF(LEFT(C13,1)="G",0,様式2_4旅費!$E13)</f>
        <v/>
      </c>
      <c r="F13" s="481">
        <f>様式2_4旅費!$F13</f>
        <v>0</v>
      </c>
      <c r="G13" s="481" t="str">
        <f>様式2_4旅費!$G13</f>
        <v/>
      </c>
      <c r="H13" s="7"/>
      <c r="I13" s="481">
        <f>様式2_4旅費!$I13</f>
        <v>3800</v>
      </c>
      <c r="J13" s="8" t="s">
        <v>236</v>
      </c>
      <c r="K13" s="481" t="str">
        <f>様式2_4旅費!$K13</f>
        <v/>
      </c>
      <c r="L13" s="8" t="s">
        <v>277</v>
      </c>
      <c r="M13" s="8" t="s">
        <v>238</v>
      </c>
      <c r="N13" s="481" t="str">
        <f>IF(LEFT($C13,1)="G",0,様式2_4旅費!$N13)</f>
        <v/>
      </c>
      <c r="O13" s="481">
        <f>様式2_4旅費!$O13</f>
        <v>11600</v>
      </c>
      <c r="P13" s="8" t="s">
        <v>236</v>
      </c>
      <c r="Q13" s="481" t="str">
        <f>様式2_4旅費!$Q13</f>
        <v/>
      </c>
      <c r="R13" s="8" t="s">
        <v>276</v>
      </c>
      <c r="S13" s="8" t="s">
        <v>238</v>
      </c>
      <c r="T13" s="481" t="str">
        <f>IF(LEFT($C13,1)="G",0,様式2_4旅費!$T13)</f>
        <v/>
      </c>
      <c r="U13" s="481">
        <f>IF(LEFT($C13,1)="G",0,様式2_4旅費!$U13)</f>
        <v>0</v>
      </c>
      <c r="V13" s="116" t="str">
        <f t="shared" si="0"/>
        <v/>
      </c>
      <c r="W13" s="116"/>
      <c r="X13" s="260"/>
    </row>
    <row r="14" spans="1:30" ht="30" customHeight="1">
      <c r="A14" s="480">
        <f>様式2_4旅費!$A14</f>
        <v>0</v>
      </c>
      <c r="B14" s="481" t="str">
        <f>様式2_4旅費!$B14</f>
        <v/>
      </c>
      <c r="C14" s="482" t="str">
        <f>IF($A14=0,"",VLOOKUP($A14,従事者明細!$A$3:$F$52,4,FALSE))</f>
        <v/>
      </c>
      <c r="D14" s="481">
        <f>様式2_4旅費!$D14</f>
        <v>0</v>
      </c>
      <c r="E14" s="481" t="str">
        <f>IF(LEFT(C14,1)="G",0,様式2_4旅費!$E14)</f>
        <v/>
      </c>
      <c r="F14" s="481">
        <f>様式2_4旅費!$F14</f>
        <v>0</v>
      </c>
      <c r="G14" s="481" t="str">
        <f>様式2_4旅費!$G14</f>
        <v/>
      </c>
      <c r="H14" s="7"/>
      <c r="I14" s="481">
        <f>様式2_4旅費!$I14</f>
        <v>3800</v>
      </c>
      <c r="J14" s="8" t="s">
        <v>236</v>
      </c>
      <c r="K14" s="481" t="str">
        <f>様式2_4旅費!$K14</f>
        <v/>
      </c>
      <c r="L14" s="8" t="s">
        <v>277</v>
      </c>
      <c r="M14" s="8" t="s">
        <v>238</v>
      </c>
      <c r="N14" s="481" t="str">
        <f>IF(LEFT($C14,1)="G",0,様式2_4旅費!$N14)</f>
        <v/>
      </c>
      <c r="O14" s="481">
        <f>様式2_4旅費!$O14</f>
        <v>11600</v>
      </c>
      <c r="P14" s="8" t="s">
        <v>236</v>
      </c>
      <c r="Q14" s="481" t="str">
        <f>様式2_4旅費!$Q14</f>
        <v/>
      </c>
      <c r="R14" s="8" t="s">
        <v>276</v>
      </c>
      <c r="S14" s="8" t="s">
        <v>238</v>
      </c>
      <c r="T14" s="481" t="str">
        <f>IF(LEFT($C14,1)="G",0,様式2_4旅費!$T14)</f>
        <v/>
      </c>
      <c r="U14" s="481">
        <f>IF(LEFT($C14,1)="G",0,様式2_4旅費!$U14)</f>
        <v>0</v>
      </c>
      <c r="V14" s="116" t="str">
        <f t="shared" si="0"/>
        <v/>
      </c>
      <c r="W14" s="116"/>
      <c r="X14" s="260"/>
    </row>
    <row r="15" spans="1:30" ht="30" customHeight="1">
      <c r="A15" s="480">
        <f>様式2_4旅費!$A15</f>
        <v>0</v>
      </c>
      <c r="B15" s="481" t="str">
        <f>様式2_4旅費!$B15</f>
        <v/>
      </c>
      <c r="C15" s="482" t="str">
        <f>IF($A15=0,"",VLOOKUP($A15,従事者明細!$A$3:$F$52,4,FALSE))</f>
        <v/>
      </c>
      <c r="D15" s="481">
        <f>様式2_4旅費!$D15</f>
        <v>0</v>
      </c>
      <c r="E15" s="481" t="str">
        <f>IF(LEFT(C15,1)="G",0,様式2_4旅費!$E15)</f>
        <v/>
      </c>
      <c r="F15" s="481">
        <f>様式2_4旅費!$F15</f>
        <v>0</v>
      </c>
      <c r="G15" s="481" t="str">
        <f>様式2_4旅費!$G15</f>
        <v/>
      </c>
      <c r="H15" s="7"/>
      <c r="I15" s="481">
        <f>様式2_4旅費!$I15</f>
        <v>3800</v>
      </c>
      <c r="J15" s="8" t="s">
        <v>236</v>
      </c>
      <c r="K15" s="481" t="str">
        <f>様式2_4旅費!$K15</f>
        <v/>
      </c>
      <c r="L15" s="8" t="s">
        <v>277</v>
      </c>
      <c r="M15" s="8" t="s">
        <v>238</v>
      </c>
      <c r="N15" s="481" t="str">
        <f>IF(LEFT($C15,1)="G",0,様式2_4旅費!$N15)</f>
        <v/>
      </c>
      <c r="O15" s="481">
        <f>様式2_4旅費!$O15</f>
        <v>11600</v>
      </c>
      <c r="P15" s="8" t="s">
        <v>236</v>
      </c>
      <c r="Q15" s="481" t="str">
        <f>様式2_4旅費!$Q15</f>
        <v/>
      </c>
      <c r="R15" s="8" t="s">
        <v>276</v>
      </c>
      <c r="S15" s="8" t="s">
        <v>238</v>
      </c>
      <c r="T15" s="481" t="str">
        <f>IF(LEFT($C15,1)="G",0,様式2_4旅費!$T15)</f>
        <v/>
      </c>
      <c r="U15" s="481">
        <f>IF(LEFT($C15,1)="G",0,様式2_4旅費!$U15)</f>
        <v>0</v>
      </c>
      <c r="V15" s="116" t="str">
        <f t="shared" si="0"/>
        <v/>
      </c>
      <c r="W15" s="116"/>
      <c r="X15" s="260"/>
    </row>
    <row r="16" spans="1:30" ht="30" customHeight="1">
      <c r="A16" s="480">
        <f>様式2_4旅費!$A16</f>
        <v>0</v>
      </c>
      <c r="B16" s="481" t="str">
        <f>様式2_4旅費!$B16</f>
        <v/>
      </c>
      <c r="C16" s="482" t="str">
        <f>IF($A16=0,"",VLOOKUP($A16,従事者明細!$A$3:$F$52,4,FALSE))</f>
        <v/>
      </c>
      <c r="D16" s="481">
        <f>様式2_4旅費!$D16</f>
        <v>0</v>
      </c>
      <c r="E16" s="481" t="str">
        <f>IF(LEFT(C16,1)="G",0,様式2_4旅費!$E16)</f>
        <v/>
      </c>
      <c r="F16" s="481">
        <f>様式2_4旅費!$F16</f>
        <v>0</v>
      </c>
      <c r="G16" s="481" t="str">
        <f>様式2_4旅費!$G16</f>
        <v/>
      </c>
      <c r="H16" s="7"/>
      <c r="I16" s="481">
        <f>様式2_4旅費!$I16</f>
        <v>3800</v>
      </c>
      <c r="J16" s="8" t="s">
        <v>236</v>
      </c>
      <c r="K16" s="481" t="str">
        <f>様式2_4旅費!$K16</f>
        <v/>
      </c>
      <c r="L16" s="8" t="s">
        <v>277</v>
      </c>
      <c r="M16" s="8" t="s">
        <v>238</v>
      </c>
      <c r="N16" s="481" t="str">
        <f>IF(LEFT($C16,1)="G",0,様式2_4旅費!$N16)</f>
        <v/>
      </c>
      <c r="O16" s="481">
        <f>様式2_4旅費!$O16</f>
        <v>11600</v>
      </c>
      <c r="P16" s="8" t="s">
        <v>236</v>
      </c>
      <c r="Q16" s="481" t="str">
        <f>様式2_4旅費!$Q16</f>
        <v/>
      </c>
      <c r="R16" s="8" t="s">
        <v>276</v>
      </c>
      <c r="S16" s="8" t="s">
        <v>238</v>
      </c>
      <c r="T16" s="481" t="str">
        <f>IF(LEFT($C16,1)="G",0,様式2_4旅費!$T16)</f>
        <v/>
      </c>
      <c r="U16" s="481">
        <f>IF(LEFT($C16,1)="G",0,様式2_4旅費!$U16)</f>
        <v>0</v>
      </c>
      <c r="V16" s="116" t="str">
        <f t="shared" si="0"/>
        <v/>
      </c>
      <c r="W16" s="116"/>
      <c r="X16" s="260"/>
    </row>
    <row r="17" spans="1:24" ht="30" customHeight="1">
      <c r="A17" s="480">
        <f>様式2_4旅費!$A17</f>
        <v>0</v>
      </c>
      <c r="B17" s="481" t="str">
        <f>様式2_4旅費!$B17</f>
        <v/>
      </c>
      <c r="C17" s="482" t="str">
        <f>IF($A17=0,"",VLOOKUP($A17,従事者明細!$A$3:$F$52,4,FALSE))</f>
        <v/>
      </c>
      <c r="D17" s="481">
        <f>様式2_4旅費!$D17</f>
        <v>0</v>
      </c>
      <c r="E17" s="481" t="str">
        <f>IF(LEFT(C17,1)="G",0,様式2_4旅費!$E17)</f>
        <v/>
      </c>
      <c r="F17" s="481">
        <f>様式2_4旅費!$F17</f>
        <v>0</v>
      </c>
      <c r="G17" s="481" t="str">
        <f>様式2_4旅費!$G17</f>
        <v/>
      </c>
      <c r="H17" s="7"/>
      <c r="I17" s="481">
        <f>様式2_4旅費!$I17</f>
        <v>3800</v>
      </c>
      <c r="J17" s="8" t="s">
        <v>236</v>
      </c>
      <c r="K17" s="481" t="str">
        <f>様式2_4旅費!$K17</f>
        <v/>
      </c>
      <c r="L17" s="8" t="s">
        <v>277</v>
      </c>
      <c r="M17" s="8" t="s">
        <v>238</v>
      </c>
      <c r="N17" s="481" t="str">
        <f>IF(LEFT($C17,1)="G",0,様式2_4旅費!$N17)</f>
        <v/>
      </c>
      <c r="O17" s="481">
        <f>様式2_4旅費!$O17</f>
        <v>11600</v>
      </c>
      <c r="P17" s="8" t="s">
        <v>236</v>
      </c>
      <c r="Q17" s="481" t="str">
        <f>様式2_4旅費!$Q17</f>
        <v/>
      </c>
      <c r="R17" s="8" t="s">
        <v>276</v>
      </c>
      <c r="S17" s="8" t="s">
        <v>238</v>
      </c>
      <c r="T17" s="481" t="str">
        <f>IF(LEFT($C17,1)="G",0,様式2_4旅費!$T17)</f>
        <v/>
      </c>
      <c r="U17" s="481">
        <f>IF(LEFT($C17,1)="G",0,様式2_4旅費!$U17)</f>
        <v>0</v>
      </c>
      <c r="V17" s="116" t="str">
        <f t="shared" si="0"/>
        <v/>
      </c>
      <c r="W17" s="116"/>
      <c r="X17" s="260"/>
    </row>
    <row r="18" spans="1:24" ht="30" customHeight="1">
      <c r="A18" s="480">
        <f>様式2_4旅費!$A18</f>
        <v>0</v>
      </c>
      <c r="B18" s="481" t="str">
        <f>様式2_4旅費!$B18</f>
        <v/>
      </c>
      <c r="C18" s="482" t="str">
        <f>IF($A18=0,"",VLOOKUP($A18,従事者明細!$A$3:$F$52,4,FALSE))</f>
        <v/>
      </c>
      <c r="D18" s="481">
        <f>様式2_4旅費!$D18</f>
        <v>0</v>
      </c>
      <c r="E18" s="481" t="str">
        <f>IF(LEFT(C18,1)="G",0,様式2_4旅費!$E18)</f>
        <v/>
      </c>
      <c r="F18" s="481">
        <f>様式2_4旅費!$F18</f>
        <v>0</v>
      </c>
      <c r="G18" s="481" t="str">
        <f>様式2_4旅費!$G18</f>
        <v/>
      </c>
      <c r="H18" s="7"/>
      <c r="I18" s="481">
        <f>様式2_4旅費!$I18</f>
        <v>3800</v>
      </c>
      <c r="J18" s="8" t="s">
        <v>236</v>
      </c>
      <c r="K18" s="481" t="str">
        <f>様式2_4旅費!$K18</f>
        <v/>
      </c>
      <c r="L18" s="8" t="s">
        <v>277</v>
      </c>
      <c r="M18" s="8" t="s">
        <v>238</v>
      </c>
      <c r="N18" s="481" t="str">
        <f>IF(LEFT($C18,1)="G",0,様式2_4旅費!$N18)</f>
        <v/>
      </c>
      <c r="O18" s="481">
        <f>様式2_4旅費!$O18</f>
        <v>11600</v>
      </c>
      <c r="P18" s="8" t="s">
        <v>236</v>
      </c>
      <c r="Q18" s="481" t="str">
        <f>様式2_4旅費!$Q18</f>
        <v/>
      </c>
      <c r="R18" s="8" t="s">
        <v>276</v>
      </c>
      <c r="S18" s="8" t="s">
        <v>238</v>
      </c>
      <c r="T18" s="481" t="str">
        <f>IF(LEFT($C18,1)="G",0,様式2_4旅費!$T18)</f>
        <v/>
      </c>
      <c r="U18" s="481">
        <f>IF(LEFT($C18,1)="G",0,様式2_4旅費!$U18)</f>
        <v>0</v>
      </c>
      <c r="V18" s="116" t="str">
        <f t="shared" si="0"/>
        <v/>
      </c>
      <c r="W18" s="116"/>
      <c r="X18" s="260"/>
    </row>
    <row r="19" spans="1:24" ht="30" customHeight="1">
      <c r="A19" s="480">
        <f>様式2_4旅費!$A19</f>
        <v>0</v>
      </c>
      <c r="B19" s="481" t="str">
        <f>様式2_4旅費!$B19</f>
        <v/>
      </c>
      <c r="C19" s="482" t="str">
        <f>IF($A19=0,"",VLOOKUP($A19,従事者明細!$A$3:$F$52,4,FALSE))</f>
        <v/>
      </c>
      <c r="D19" s="481">
        <f>様式2_4旅費!$D19</f>
        <v>0</v>
      </c>
      <c r="E19" s="481" t="str">
        <f>IF(LEFT(C19,1)="G",0,様式2_4旅費!$E19)</f>
        <v/>
      </c>
      <c r="F19" s="481">
        <f>様式2_4旅費!$F19</f>
        <v>0</v>
      </c>
      <c r="G19" s="481" t="str">
        <f>様式2_4旅費!$G19</f>
        <v/>
      </c>
      <c r="H19" s="7"/>
      <c r="I19" s="481">
        <f>様式2_4旅費!$I19</f>
        <v>3800</v>
      </c>
      <c r="J19" s="8" t="s">
        <v>236</v>
      </c>
      <c r="K19" s="481" t="str">
        <f>様式2_4旅費!$K19</f>
        <v/>
      </c>
      <c r="L19" s="8" t="s">
        <v>277</v>
      </c>
      <c r="M19" s="8" t="s">
        <v>238</v>
      </c>
      <c r="N19" s="481" t="str">
        <f>IF(LEFT($C19,1)="G",0,様式2_4旅費!$N19)</f>
        <v/>
      </c>
      <c r="O19" s="481">
        <f>様式2_4旅費!$O19</f>
        <v>11600</v>
      </c>
      <c r="P19" s="8" t="s">
        <v>236</v>
      </c>
      <c r="Q19" s="481" t="str">
        <f>様式2_4旅費!$Q19</f>
        <v/>
      </c>
      <c r="R19" s="8" t="s">
        <v>276</v>
      </c>
      <c r="S19" s="8" t="s">
        <v>238</v>
      </c>
      <c r="T19" s="481" t="str">
        <f>IF(LEFT($C19,1)="G",0,様式2_4旅費!$T19)</f>
        <v/>
      </c>
      <c r="U19" s="481">
        <f>IF(LEFT($C19,1)="G",0,様式2_4旅費!$U19)</f>
        <v>0</v>
      </c>
      <c r="V19" s="116" t="str">
        <f t="shared" si="0"/>
        <v/>
      </c>
      <c r="W19" s="116"/>
      <c r="X19" s="260"/>
    </row>
    <row r="20" spans="1:24" ht="30" customHeight="1">
      <c r="A20" s="480">
        <f>様式2_4旅費!$A20</f>
        <v>0</v>
      </c>
      <c r="B20" s="481" t="str">
        <f>様式2_4旅費!$B20</f>
        <v/>
      </c>
      <c r="C20" s="482" t="str">
        <f>IF($A20=0,"",VLOOKUP($A20,従事者明細!$A$3:$F$52,4,FALSE))</f>
        <v/>
      </c>
      <c r="D20" s="481">
        <f>様式2_4旅費!$D20</f>
        <v>0</v>
      </c>
      <c r="E20" s="481" t="str">
        <f>IF(LEFT(C20,1)="G",0,様式2_4旅費!$E20)</f>
        <v/>
      </c>
      <c r="F20" s="481">
        <f>様式2_4旅費!$F20</f>
        <v>0</v>
      </c>
      <c r="G20" s="481" t="str">
        <f>様式2_4旅費!$G20</f>
        <v/>
      </c>
      <c r="H20" s="7"/>
      <c r="I20" s="481">
        <f>様式2_4旅費!$I20</f>
        <v>3800</v>
      </c>
      <c r="J20" s="8" t="s">
        <v>236</v>
      </c>
      <c r="K20" s="481" t="str">
        <f>様式2_4旅費!$K20</f>
        <v/>
      </c>
      <c r="L20" s="8" t="s">
        <v>277</v>
      </c>
      <c r="M20" s="8" t="s">
        <v>238</v>
      </c>
      <c r="N20" s="481" t="str">
        <f>IF(LEFT($C20,1)="G",0,様式2_4旅費!$N20)</f>
        <v/>
      </c>
      <c r="O20" s="481">
        <f>様式2_4旅費!$O20</f>
        <v>11600</v>
      </c>
      <c r="P20" s="8" t="s">
        <v>236</v>
      </c>
      <c r="Q20" s="481" t="str">
        <f>様式2_4旅費!$Q20</f>
        <v/>
      </c>
      <c r="R20" s="8" t="s">
        <v>276</v>
      </c>
      <c r="S20" s="8" t="s">
        <v>238</v>
      </c>
      <c r="T20" s="481" t="str">
        <f>IF(LEFT($C20,1)="G",0,様式2_4旅費!$T20)</f>
        <v/>
      </c>
      <c r="U20" s="481">
        <f>IF(LEFT($C20,1)="G",0,様式2_4旅費!$U20)</f>
        <v>0</v>
      </c>
      <c r="V20" s="116" t="str">
        <f t="shared" si="0"/>
        <v/>
      </c>
      <c r="W20" s="116"/>
      <c r="X20" s="260"/>
    </row>
    <row r="21" spans="1:24" ht="30" customHeight="1">
      <c r="A21" s="480">
        <f>様式2_4旅費!$A21</f>
        <v>0</v>
      </c>
      <c r="B21" s="481" t="str">
        <f>様式2_4旅費!$B21</f>
        <v/>
      </c>
      <c r="C21" s="482" t="str">
        <f>IF($A21=0,"",VLOOKUP($A21,従事者明細!$A$3:$F$52,4,FALSE))</f>
        <v/>
      </c>
      <c r="D21" s="481">
        <f>様式2_4旅費!$D21</f>
        <v>0</v>
      </c>
      <c r="E21" s="481" t="str">
        <f>IF(LEFT(C21,1)="G",0,様式2_4旅費!$E21)</f>
        <v/>
      </c>
      <c r="F21" s="481">
        <f>様式2_4旅費!$F21</f>
        <v>0</v>
      </c>
      <c r="G21" s="481" t="str">
        <f>様式2_4旅費!$G21</f>
        <v/>
      </c>
      <c r="H21" s="7"/>
      <c r="I21" s="481">
        <f>様式2_4旅費!$I21</f>
        <v>3800</v>
      </c>
      <c r="J21" s="8" t="s">
        <v>236</v>
      </c>
      <c r="K21" s="481" t="str">
        <f>様式2_4旅費!$K21</f>
        <v/>
      </c>
      <c r="L21" s="8" t="s">
        <v>277</v>
      </c>
      <c r="M21" s="8" t="s">
        <v>238</v>
      </c>
      <c r="N21" s="481" t="str">
        <f>IF(LEFT($C21,1)="G",0,様式2_4旅費!$N21)</f>
        <v/>
      </c>
      <c r="O21" s="481">
        <f>様式2_4旅費!$O21</f>
        <v>11600</v>
      </c>
      <c r="P21" s="8" t="s">
        <v>236</v>
      </c>
      <c r="Q21" s="481" t="str">
        <f>様式2_4旅費!$Q21</f>
        <v/>
      </c>
      <c r="R21" s="8" t="s">
        <v>276</v>
      </c>
      <c r="S21" s="8" t="s">
        <v>238</v>
      </c>
      <c r="T21" s="481" t="str">
        <f>IF(LEFT($C21,1)="G",0,様式2_4旅費!$T21)</f>
        <v/>
      </c>
      <c r="U21" s="481">
        <f>IF(LEFT($C21,1)="G",0,様式2_4旅費!$U21)</f>
        <v>0</v>
      </c>
      <c r="V21" s="116" t="str">
        <f t="shared" si="0"/>
        <v/>
      </c>
      <c r="W21" s="116"/>
      <c r="X21" s="260"/>
    </row>
    <row r="22" spans="1:24" ht="30" customHeight="1">
      <c r="A22" s="480">
        <f>様式2_4旅費!$A22</f>
        <v>0</v>
      </c>
      <c r="B22" s="481" t="str">
        <f>様式2_4旅費!$B22</f>
        <v/>
      </c>
      <c r="C22" s="482" t="str">
        <f>IF($A22=0,"",VLOOKUP($A22,従事者明細!$A$3:$F$52,4,FALSE))</f>
        <v/>
      </c>
      <c r="D22" s="481">
        <f>様式2_4旅費!$D22</f>
        <v>0</v>
      </c>
      <c r="E22" s="481" t="str">
        <f>IF(LEFT(C22,1)="G",0,様式2_4旅費!$E22)</f>
        <v/>
      </c>
      <c r="F22" s="481">
        <f>様式2_4旅費!$F22</f>
        <v>0</v>
      </c>
      <c r="G22" s="481" t="str">
        <f>様式2_4旅費!$G22</f>
        <v/>
      </c>
      <c r="H22" s="7"/>
      <c r="I22" s="481">
        <f>様式2_4旅費!$I22</f>
        <v>3800</v>
      </c>
      <c r="J22" s="8" t="s">
        <v>236</v>
      </c>
      <c r="K22" s="481" t="str">
        <f>様式2_4旅費!$K22</f>
        <v/>
      </c>
      <c r="L22" s="8" t="s">
        <v>277</v>
      </c>
      <c r="M22" s="8" t="s">
        <v>238</v>
      </c>
      <c r="N22" s="481" t="str">
        <f>IF(LEFT($C22,1)="G",0,様式2_4旅費!$N22)</f>
        <v/>
      </c>
      <c r="O22" s="481">
        <f>様式2_4旅費!$O22</f>
        <v>11600</v>
      </c>
      <c r="P22" s="8" t="s">
        <v>236</v>
      </c>
      <c r="Q22" s="481" t="str">
        <f>様式2_4旅費!$Q22</f>
        <v/>
      </c>
      <c r="R22" s="8" t="s">
        <v>276</v>
      </c>
      <c r="S22" s="8" t="s">
        <v>238</v>
      </c>
      <c r="T22" s="481" t="str">
        <f>IF(LEFT($C22,1)="G",0,様式2_4旅費!$T22)</f>
        <v/>
      </c>
      <c r="U22" s="481">
        <f>IF(LEFT($C22,1)="G",0,様式2_4旅費!$U22)</f>
        <v>0</v>
      </c>
      <c r="V22" s="116" t="str">
        <f t="shared" si="0"/>
        <v/>
      </c>
      <c r="W22" s="116"/>
      <c r="X22" s="260"/>
    </row>
    <row r="23" spans="1:24" ht="30" customHeight="1">
      <c r="A23" s="480">
        <f>様式2_4旅費!$A23</f>
        <v>0</v>
      </c>
      <c r="B23" s="481" t="str">
        <f>様式2_4旅費!$B23</f>
        <v/>
      </c>
      <c r="C23" s="482" t="str">
        <f>IF($A23=0,"",VLOOKUP($A23,従事者明細!$A$3:$F$52,4,FALSE))</f>
        <v/>
      </c>
      <c r="D23" s="481">
        <f>様式2_4旅費!$D23</f>
        <v>0</v>
      </c>
      <c r="E23" s="481" t="str">
        <f>IF(LEFT(C23,1)="G",0,様式2_4旅費!$E23)</f>
        <v/>
      </c>
      <c r="F23" s="481">
        <f>様式2_4旅費!$F23</f>
        <v>0</v>
      </c>
      <c r="G23" s="481" t="str">
        <f>様式2_4旅費!$G23</f>
        <v/>
      </c>
      <c r="H23" s="7"/>
      <c r="I23" s="481">
        <f>様式2_4旅費!$I23</f>
        <v>3800</v>
      </c>
      <c r="J23" s="8" t="s">
        <v>236</v>
      </c>
      <c r="K23" s="481" t="str">
        <f>様式2_4旅費!$K23</f>
        <v/>
      </c>
      <c r="L23" s="8" t="s">
        <v>277</v>
      </c>
      <c r="M23" s="8" t="s">
        <v>238</v>
      </c>
      <c r="N23" s="481" t="str">
        <f>IF(LEFT($C23,1)="G",0,様式2_4旅費!$N23)</f>
        <v/>
      </c>
      <c r="O23" s="481">
        <f>様式2_4旅費!$O23</f>
        <v>11600</v>
      </c>
      <c r="P23" s="8" t="s">
        <v>236</v>
      </c>
      <c r="Q23" s="481" t="str">
        <f>様式2_4旅費!$Q23</f>
        <v/>
      </c>
      <c r="R23" s="8" t="s">
        <v>276</v>
      </c>
      <c r="S23" s="8" t="s">
        <v>238</v>
      </c>
      <c r="T23" s="481" t="str">
        <f>IF(LEFT($C23,1)="G",0,様式2_4旅費!$T23)</f>
        <v/>
      </c>
      <c r="U23" s="481">
        <f>IF(LEFT($C23,1)="G",0,様式2_4旅費!$U23)</f>
        <v>0</v>
      </c>
      <c r="V23" s="116" t="str">
        <f t="shared" si="0"/>
        <v/>
      </c>
      <c r="W23" s="116"/>
      <c r="X23" s="260"/>
    </row>
    <row r="24" spans="1:24" ht="30" customHeight="1">
      <c r="A24" s="480">
        <f>様式2_4旅費!$A24</f>
        <v>0</v>
      </c>
      <c r="B24" s="481" t="str">
        <f>様式2_4旅費!$B24</f>
        <v/>
      </c>
      <c r="C24" s="482" t="str">
        <f>IF($A24=0,"",VLOOKUP($A24,従事者明細!$A$3:$F$52,4,FALSE))</f>
        <v/>
      </c>
      <c r="D24" s="481">
        <f>様式2_4旅費!$D24</f>
        <v>0</v>
      </c>
      <c r="E24" s="481" t="str">
        <f>IF(LEFT(C24,1)="G",0,様式2_4旅費!$E24)</f>
        <v/>
      </c>
      <c r="F24" s="481">
        <f>様式2_4旅費!$F24</f>
        <v>0</v>
      </c>
      <c r="G24" s="481" t="str">
        <f>様式2_4旅費!$G24</f>
        <v/>
      </c>
      <c r="H24" s="7"/>
      <c r="I24" s="481">
        <f>様式2_4旅費!$I24</f>
        <v>3800</v>
      </c>
      <c r="J24" s="8" t="s">
        <v>236</v>
      </c>
      <c r="K24" s="481" t="str">
        <f>様式2_4旅費!$K24</f>
        <v/>
      </c>
      <c r="L24" s="8" t="s">
        <v>277</v>
      </c>
      <c r="M24" s="8" t="s">
        <v>238</v>
      </c>
      <c r="N24" s="481" t="str">
        <f>IF(LEFT($C24,1)="G",0,様式2_4旅費!$N24)</f>
        <v/>
      </c>
      <c r="O24" s="481">
        <f>様式2_4旅費!$O24</f>
        <v>11600</v>
      </c>
      <c r="P24" s="8" t="s">
        <v>236</v>
      </c>
      <c r="Q24" s="481" t="str">
        <f>様式2_4旅費!$Q24</f>
        <v/>
      </c>
      <c r="R24" s="8" t="s">
        <v>276</v>
      </c>
      <c r="S24" s="8" t="s">
        <v>238</v>
      </c>
      <c r="T24" s="481" t="str">
        <f>IF(LEFT($C24,1)="G",0,様式2_4旅費!$T24)</f>
        <v/>
      </c>
      <c r="U24" s="481">
        <f>IF(LEFT($C24,1)="G",0,様式2_4旅費!$U24)</f>
        <v>0</v>
      </c>
      <c r="V24" s="116" t="str">
        <f t="shared" si="0"/>
        <v/>
      </c>
      <c r="W24" s="116"/>
      <c r="X24" s="260"/>
    </row>
    <row r="25" spans="1:24" ht="30" customHeight="1">
      <c r="A25" s="480">
        <f>様式2_4旅費!$A25</f>
        <v>0</v>
      </c>
      <c r="B25" s="481" t="str">
        <f>様式2_4旅費!$B25</f>
        <v/>
      </c>
      <c r="C25" s="482" t="str">
        <f>IF($A25=0,"",VLOOKUP($A25,従事者明細!$A$3:$F$52,4,FALSE))</f>
        <v/>
      </c>
      <c r="D25" s="481">
        <f>様式2_4旅費!$D25</f>
        <v>0</v>
      </c>
      <c r="E25" s="481" t="str">
        <f>IF(LEFT(C25,1)="G",0,様式2_4旅費!$E25)</f>
        <v/>
      </c>
      <c r="F25" s="481">
        <f>様式2_4旅費!$F25</f>
        <v>0</v>
      </c>
      <c r="G25" s="481" t="str">
        <f>様式2_4旅費!$G25</f>
        <v/>
      </c>
      <c r="H25" s="7"/>
      <c r="I25" s="481">
        <f>様式2_4旅費!$I25</f>
        <v>3800</v>
      </c>
      <c r="J25" s="8" t="s">
        <v>236</v>
      </c>
      <c r="K25" s="481" t="str">
        <f>様式2_4旅費!$K25</f>
        <v/>
      </c>
      <c r="L25" s="8" t="s">
        <v>277</v>
      </c>
      <c r="M25" s="8" t="s">
        <v>238</v>
      </c>
      <c r="N25" s="481" t="str">
        <f>IF(LEFT($C25,1)="G",0,様式2_4旅費!$N25)</f>
        <v/>
      </c>
      <c r="O25" s="481">
        <f>様式2_4旅費!$O25</f>
        <v>11600</v>
      </c>
      <c r="P25" s="8" t="s">
        <v>236</v>
      </c>
      <c r="Q25" s="481" t="str">
        <f>様式2_4旅費!$Q25</f>
        <v/>
      </c>
      <c r="R25" s="8" t="s">
        <v>276</v>
      </c>
      <c r="S25" s="8" t="s">
        <v>238</v>
      </c>
      <c r="T25" s="481" t="str">
        <f>IF(LEFT($C25,1)="G",0,様式2_4旅費!$T25)</f>
        <v/>
      </c>
      <c r="U25" s="481">
        <f>IF(LEFT($C25,1)="G",0,様式2_4旅費!$U25)</f>
        <v>0</v>
      </c>
      <c r="V25" s="116" t="str">
        <f t="shared" si="0"/>
        <v/>
      </c>
      <c r="W25" s="116"/>
      <c r="X25" s="260"/>
    </row>
    <row r="26" spans="1:24" ht="30" hidden="1" customHeight="1">
      <c r="A26" s="480">
        <f>様式2_4旅費!$A26</f>
        <v>0</v>
      </c>
      <c r="B26" s="481" t="str">
        <f>様式2_4旅費!$B26</f>
        <v/>
      </c>
      <c r="C26" s="482" t="str">
        <f>IF($A26=0,"",VLOOKUP($A26,従事者明細!$A$3:$F$52,4,FALSE))</f>
        <v/>
      </c>
      <c r="D26" s="481">
        <f>様式2_4旅費!$D26</f>
        <v>0</v>
      </c>
      <c r="E26" s="481" t="str">
        <f>IF(LEFT(C26,1)="G",0,様式2_4旅費!$E26)</f>
        <v/>
      </c>
      <c r="F26" s="481">
        <f>様式2_4旅費!$F26</f>
        <v>0</v>
      </c>
      <c r="G26" s="481" t="str">
        <f>様式2_4旅費!$G26</f>
        <v/>
      </c>
      <c r="H26" s="7"/>
      <c r="I26" s="481">
        <f>様式2_4旅費!$I26</f>
        <v>3800</v>
      </c>
      <c r="J26" s="8" t="s">
        <v>236</v>
      </c>
      <c r="K26" s="481" t="str">
        <f>様式2_4旅費!$K26</f>
        <v/>
      </c>
      <c r="L26" s="8" t="s">
        <v>277</v>
      </c>
      <c r="M26" s="8" t="s">
        <v>238</v>
      </c>
      <c r="N26" s="481" t="str">
        <f>IF(LEFT($C26,1)="G",0,様式2_4旅費!$N26)</f>
        <v/>
      </c>
      <c r="O26" s="481">
        <f>様式2_4旅費!$O26</f>
        <v>11600</v>
      </c>
      <c r="P26" s="8" t="s">
        <v>236</v>
      </c>
      <c r="Q26" s="481" t="str">
        <f>様式2_4旅費!$Q26</f>
        <v/>
      </c>
      <c r="R26" s="8" t="s">
        <v>276</v>
      </c>
      <c r="S26" s="8" t="s">
        <v>238</v>
      </c>
      <c r="T26" s="481" t="str">
        <f>IF(LEFT($C26,1)="G",0,様式2_4旅費!$T26)</f>
        <v/>
      </c>
      <c r="U26" s="481">
        <f>IF(LEFT($C26,1)="G",0,様式2_4旅費!$U26)</f>
        <v>0</v>
      </c>
      <c r="V26" s="116" t="str">
        <f t="shared" si="0"/>
        <v/>
      </c>
      <c r="W26" s="116"/>
      <c r="X26" s="260"/>
    </row>
    <row r="27" spans="1:24" ht="30" hidden="1" customHeight="1">
      <c r="A27" s="480">
        <f>様式2_4旅費!$A27</f>
        <v>0</v>
      </c>
      <c r="B27" s="481" t="str">
        <f>様式2_4旅費!$B27</f>
        <v/>
      </c>
      <c r="C27" s="482" t="str">
        <f>IF($A27=0,"",VLOOKUP($A27,従事者明細!$A$3:$F$52,4,FALSE))</f>
        <v/>
      </c>
      <c r="D27" s="481">
        <f>様式2_4旅費!$D27</f>
        <v>0</v>
      </c>
      <c r="E27" s="481" t="str">
        <f>IF(LEFT(C27,1)="G",0,様式2_4旅費!$E27)</f>
        <v/>
      </c>
      <c r="F27" s="481">
        <f>様式2_4旅費!$F27</f>
        <v>0</v>
      </c>
      <c r="G27" s="481" t="str">
        <f>様式2_4旅費!$G27</f>
        <v/>
      </c>
      <c r="H27" s="7"/>
      <c r="I27" s="481">
        <f>様式2_4旅費!$I27</f>
        <v>3800</v>
      </c>
      <c r="J27" s="8" t="s">
        <v>236</v>
      </c>
      <c r="K27" s="481" t="str">
        <f>様式2_4旅費!$K27</f>
        <v/>
      </c>
      <c r="L27" s="8" t="s">
        <v>277</v>
      </c>
      <c r="M27" s="8" t="s">
        <v>238</v>
      </c>
      <c r="N27" s="481" t="str">
        <f>IF(LEFT($C27,1)="G",0,様式2_4旅費!$N27)</f>
        <v/>
      </c>
      <c r="O27" s="481">
        <f>様式2_4旅費!$O27</f>
        <v>11600</v>
      </c>
      <c r="P27" s="8" t="s">
        <v>236</v>
      </c>
      <c r="Q27" s="481" t="str">
        <f>様式2_4旅費!$Q27</f>
        <v/>
      </c>
      <c r="R27" s="8" t="s">
        <v>276</v>
      </c>
      <c r="S27" s="8" t="s">
        <v>238</v>
      </c>
      <c r="T27" s="481" t="str">
        <f>IF(LEFT($C27,1)="G",0,様式2_4旅費!$T27)</f>
        <v/>
      </c>
      <c r="U27" s="481">
        <f>IF(LEFT($C27,1)="G",0,様式2_4旅費!$U27)</f>
        <v>0</v>
      </c>
      <c r="V27" s="116" t="str">
        <f t="shared" si="0"/>
        <v/>
      </c>
      <c r="W27" s="116"/>
      <c r="X27" s="260"/>
    </row>
    <row r="28" spans="1:24" ht="30" hidden="1" customHeight="1">
      <c r="A28" s="480">
        <f>様式2_4旅費!$A28</f>
        <v>0</v>
      </c>
      <c r="B28" s="481" t="str">
        <f>様式2_4旅費!$B28</f>
        <v/>
      </c>
      <c r="C28" s="482" t="str">
        <f>IF($A28=0,"",VLOOKUP($A28,従事者明細!$A$3:$F$52,4,FALSE))</f>
        <v/>
      </c>
      <c r="D28" s="481">
        <f>様式2_4旅費!$D28</f>
        <v>0</v>
      </c>
      <c r="E28" s="481" t="str">
        <f>IF(LEFT(C28,1)="G",0,様式2_4旅費!$E28)</f>
        <v/>
      </c>
      <c r="F28" s="481">
        <f>様式2_4旅費!$F28</f>
        <v>0</v>
      </c>
      <c r="G28" s="481" t="str">
        <f>様式2_4旅費!$G28</f>
        <v/>
      </c>
      <c r="H28" s="7"/>
      <c r="I28" s="481">
        <f>様式2_4旅費!$I28</f>
        <v>3800</v>
      </c>
      <c r="J28" s="8" t="s">
        <v>236</v>
      </c>
      <c r="K28" s="481" t="str">
        <f>様式2_4旅費!$K28</f>
        <v/>
      </c>
      <c r="L28" s="8" t="s">
        <v>277</v>
      </c>
      <c r="M28" s="8" t="s">
        <v>238</v>
      </c>
      <c r="N28" s="481" t="str">
        <f>IF(LEFT($C28,1)="G",0,様式2_4旅費!$N28)</f>
        <v/>
      </c>
      <c r="O28" s="481">
        <f>様式2_4旅費!$O28</f>
        <v>11600</v>
      </c>
      <c r="P28" s="8" t="s">
        <v>236</v>
      </c>
      <c r="Q28" s="481" t="str">
        <f>様式2_4旅費!$Q28</f>
        <v/>
      </c>
      <c r="R28" s="8" t="s">
        <v>276</v>
      </c>
      <c r="S28" s="8" t="s">
        <v>238</v>
      </c>
      <c r="T28" s="481" t="str">
        <f>IF(LEFT($C28,1)="G",0,様式2_4旅費!$T28)</f>
        <v/>
      </c>
      <c r="U28" s="481">
        <f>IF(LEFT($C28,1)="G",0,様式2_4旅費!$U28)</f>
        <v>0</v>
      </c>
      <c r="V28" s="116" t="str">
        <f t="shared" si="0"/>
        <v/>
      </c>
      <c r="W28" s="116"/>
      <c r="X28" s="260"/>
    </row>
    <row r="29" spans="1:24" ht="30" hidden="1" customHeight="1">
      <c r="A29" s="480">
        <f>様式2_4旅費!$A29</f>
        <v>0</v>
      </c>
      <c r="B29" s="481" t="str">
        <f>様式2_4旅費!$B29</f>
        <v/>
      </c>
      <c r="C29" s="482" t="str">
        <f>IF($A29=0,"",VLOOKUP($A29,従事者明細!$A$3:$F$52,4,FALSE))</f>
        <v/>
      </c>
      <c r="D29" s="481">
        <f>様式2_4旅費!$D29</f>
        <v>0</v>
      </c>
      <c r="E29" s="481" t="str">
        <f>IF(LEFT(C29,1)="G",0,様式2_4旅費!$E29)</f>
        <v/>
      </c>
      <c r="F29" s="481">
        <f>様式2_4旅費!$F29</f>
        <v>0</v>
      </c>
      <c r="G29" s="481" t="str">
        <f>様式2_4旅費!$G29</f>
        <v/>
      </c>
      <c r="H29" s="7"/>
      <c r="I29" s="481">
        <f>様式2_4旅費!$I29</f>
        <v>3800</v>
      </c>
      <c r="J29" s="8" t="s">
        <v>236</v>
      </c>
      <c r="K29" s="481" t="str">
        <f>様式2_4旅費!$K29</f>
        <v/>
      </c>
      <c r="L29" s="8" t="s">
        <v>277</v>
      </c>
      <c r="M29" s="8" t="s">
        <v>238</v>
      </c>
      <c r="N29" s="481" t="str">
        <f>IF(LEFT($C29,1)="G",0,様式2_4旅費!$N29)</f>
        <v/>
      </c>
      <c r="O29" s="481">
        <f>様式2_4旅費!$O29</f>
        <v>11600</v>
      </c>
      <c r="P29" s="8" t="s">
        <v>236</v>
      </c>
      <c r="Q29" s="481" t="str">
        <f>様式2_4旅費!$Q29</f>
        <v/>
      </c>
      <c r="R29" s="8" t="s">
        <v>276</v>
      </c>
      <c r="S29" s="8" t="s">
        <v>238</v>
      </c>
      <c r="T29" s="481" t="str">
        <f>IF(LEFT($C29,1)="G",0,様式2_4旅費!$T29)</f>
        <v/>
      </c>
      <c r="U29" s="481">
        <f>IF(LEFT($C29,1)="G",0,様式2_4旅費!$U29)</f>
        <v>0</v>
      </c>
      <c r="V29" s="116" t="str">
        <f t="shared" si="0"/>
        <v/>
      </c>
      <c r="W29" s="116"/>
      <c r="X29" s="260"/>
    </row>
    <row r="30" spans="1:24" ht="30" hidden="1" customHeight="1">
      <c r="A30" s="480">
        <f>様式2_4旅費!$A30</f>
        <v>0</v>
      </c>
      <c r="B30" s="481" t="str">
        <f>様式2_4旅費!$B30</f>
        <v/>
      </c>
      <c r="C30" s="482" t="str">
        <f>IF($A30=0,"",VLOOKUP($A30,従事者明細!$A$3:$F$52,4,FALSE))</f>
        <v/>
      </c>
      <c r="D30" s="481">
        <f>様式2_4旅費!$D30</f>
        <v>0</v>
      </c>
      <c r="E30" s="481" t="str">
        <f>IF(LEFT(C30,1)="G",0,様式2_4旅費!$E30)</f>
        <v/>
      </c>
      <c r="F30" s="481">
        <f>様式2_4旅費!$F30</f>
        <v>0</v>
      </c>
      <c r="G30" s="481" t="str">
        <f>様式2_4旅費!$G30</f>
        <v/>
      </c>
      <c r="H30" s="7"/>
      <c r="I30" s="481">
        <f>様式2_4旅費!$I30</f>
        <v>3800</v>
      </c>
      <c r="J30" s="8" t="s">
        <v>236</v>
      </c>
      <c r="K30" s="481" t="str">
        <f>様式2_4旅費!$K30</f>
        <v/>
      </c>
      <c r="L30" s="8" t="s">
        <v>277</v>
      </c>
      <c r="M30" s="8" t="s">
        <v>238</v>
      </c>
      <c r="N30" s="481" t="str">
        <f>IF(LEFT($C30,1)="G",0,様式2_4旅費!$N30)</f>
        <v/>
      </c>
      <c r="O30" s="481">
        <f>様式2_4旅費!$O30</f>
        <v>11600</v>
      </c>
      <c r="P30" s="8" t="s">
        <v>236</v>
      </c>
      <c r="Q30" s="481" t="str">
        <f>様式2_4旅費!$Q30</f>
        <v/>
      </c>
      <c r="R30" s="8" t="s">
        <v>276</v>
      </c>
      <c r="S30" s="8" t="s">
        <v>238</v>
      </c>
      <c r="T30" s="481" t="str">
        <f>IF(LEFT($C30,1)="G",0,様式2_4旅費!$T30)</f>
        <v/>
      </c>
      <c r="U30" s="481">
        <f>IF(LEFT($C30,1)="G",0,様式2_4旅費!$U30)</f>
        <v>0</v>
      </c>
      <c r="V30" s="116" t="str">
        <f t="shared" si="0"/>
        <v/>
      </c>
      <c r="W30" s="116"/>
      <c r="X30" s="260"/>
    </row>
    <row r="31" spans="1:24" ht="30" hidden="1" customHeight="1">
      <c r="A31" s="480">
        <f>様式2_4旅費!$A31</f>
        <v>0</v>
      </c>
      <c r="B31" s="481" t="str">
        <f>様式2_4旅費!$B31</f>
        <v/>
      </c>
      <c r="C31" s="482" t="str">
        <f>IF($A31=0,"",VLOOKUP($A31,従事者明細!$A$3:$F$52,4,FALSE))</f>
        <v/>
      </c>
      <c r="D31" s="481">
        <f>様式2_4旅費!$D31</f>
        <v>0</v>
      </c>
      <c r="E31" s="481" t="str">
        <f>IF(LEFT(C31,1)="G",0,様式2_4旅費!$E31)</f>
        <v/>
      </c>
      <c r="F31" s="481">
        <f>様式2_4旅費!$F31</f>
        <v>0</v>
      </c>
      <c r="G31" s="481" t="str">
        <f>様式2_4旅費!$G31</f>
        <v/>
      </c>
      <c r="H31" s="7"/>
      <c r="I31" s="481">
        <f>様式2_4旅費!$I31</f>
        <v>3800</v>
      </c>
      <c r="J31" s="8" t="s">
        <v>236</v>
      </c>
      <c r="K31" s="481" t="str">
        <f>様式2_4旅費!$K31</f>
        <v/>
      </c>
      <c r="L31" s="8" t="s">
        <v>277</v>
      </c>
      <c r="M31" s="8" t="s">
        <v>238</v>
      </c>
      <c r="N31" s="481" t="str">
        <f>IF(LEFT($C31,1)="G",0,様式2_4旅費!$N31)</f>
        <v/>
      </c>
      <c r="O31" s="481">
        <f>様式2_4旅費!$O31</f>
        <v>11600</v>
      </c>
      <c r="P31" s="8" t="s">
        <v>236</v>
      </c>
      <c r="Q31" s="481" t="str">
        <f>様式2_4旅費!$Q31</f>
        <v/>
      </c>
      <c r="R31" s="8" t="s">
        <v>276</v>
      </c>
      <c r="S31" s="8" t="s">
        <v>238</v>
      </c>
      <c r="T31" s="481" t="str">
        <f>IF(LEFT($C31,1)="G",0,様式2_4旅費!$T31)</f>
        <v/>
      </c>
      <c r="U31" s="481">
        <f>IF(LEFT($C31,1)="G",0,様式2_4旅費!$U31)</f>
        <v>0</v>
      </c>
      <c r="V31" s="116" t="str">
        <f t="shared" si="0"/>
        <v/>
      </c>
      <c r="W31" s="116"/>
      <c r="X31" s="260"/>
    </row>
    <row r="32" spans="1:24" ht="30" hidden="1" customHeight="1">
      <c r="A32" s="480">
        <f>様式2_4旅費!$A32</f>
        <v>0</v>
      </c>
      <c r="B32" s="481" t="str">
        <f>様式2_4旅費!$B32</f>
        <v/>
      </c>
      <c r="C32" s="482" t="str">
        <f>IF($A32=0,"",VLOOKUP($A32,従事者明細!$A$3:$F$52,4,FALSE))</f>
        <v/>
      </c>
      <c r="D32" s="481">
        <f>様式2_4旅費!$D32</f>
        <v>0</v>
      </c>
      <c r="E32" s="481" t="str">
        <f>IF(LEFT(C32,1)="G",0,様式2_4旅費!$E32)</f>
        <v/>
      </c>
      <c r="F32" s="481">
        <f>様式2_4旅費!$F32</f>
        <v>0</v>
      </c>
      <c r="G32" s="481" t="str">
        <f>様式2_4旅費!$G32</f>
        <v/>
      </c>
      <c r="H32" s="7"/>
      <c r="I32" s="481">
        <f>様式2_4旅費!$I32</f>
        <v>3800</v>
      </c>
      <c r="J32" s="8" t="s">
        <v>236</v>
      </c>
      <c r="K32" s="481" t="str">
        <f>様式2_4旅費!$K32</f>
        <v/>
      </c>
      <c r="L32" s="8" t="s">
        <v>277</v>
      </c>
      <c r="M32" s="8" t="s">
        <v>238</v>
      </c>
      <c r="N32" s="481" t="str">
        <f>IF(LEFT($C32,1)="G",0,様式2_4旅費!$N32)</f>
        <v/>
      </c>
      <c r="O32" s="481">
        <f>様式2_4旅費!$O32</f>
        <v>11600</v>
      </c>
      <c r="P32" s="8" t="s">
        <v>236</v>
      </c>
      <c r="Q32" s="481" t="str">
        <f>様式2_4旅費!$Q32</f>
        <v/>
      </c>
      <c r="R32" s="8" t="s">
        <v>276</v>
      </c>
      <c r="S32" s="8" t="s">
        <v>238</v>
      </c>
      <c r="T32" s="481" t="str">
        <f>IF(LEFT($C32,1)="G",0,様式2_4旅費!$T32)</f>
        <v/>
      </c>
      <c r="U32" s="481">
        <f>IF(LEFT($C32,1)="G",0,様式2_4旅費!$U32)</f>
        <v>0</v>
      </c>
      <c r="V32" s="116" t="str">
        <f t="shared" si="0"/>
        <v/>
      </c>
      <c r="W32" s="116"/>
      <c r="X32" s="260"/>
    </row>
    <row r="33" spans="1:24" ht="30" hidden="1" customHeight="1">
      <c r="A33" s="480">
        <f>様式2_4旅費!$A33</f>
        <v>0</v>
      </c>
      <c r="B33" s="481" t="str">
        <f>様式2_4旅費!$B33</f>
        <v/>
      </c>
      <c r="C33" s="482" t="str">
        <f>IF($A33=0,"",VLOOKUP($A33,従事者明細!$A$3:$F$52,4,FALSE))</f>
        <v/>
      </c>
      <c r="D33" s="481">
        <f>様式2_4旅費!$D33</f>
        <v>0</v>
      </c>
      <c r="E33" s="481" t="str">
        <f>IF(LEFT(C33,1)="G",0,様式2_4旅費!$E33)</f>
        <v/>
      </c>
      <c r="F33" s="481">
        <f>様式2_4旅費!$F33</f>
        <v>0</v>
      </c>
      <c r="G33" s="481" t="str">
        <f>様式2_4旅費!$G33</f>
        <v/>
      </c>
      <c r="H33" s="7"/>
      <c r="I33" s="481">
        <f>様式2_4旅費!$I33</f>
        <v>3800</v>
      </c>
      <c r="J33" s="8" t="s">
        <v>236</v>
      </c>
      <c r="K33" s="481" t="str">
        <f>様式2_4旅費!$K33</f>
        <v/>
      </c>
      <c r="L33" s="8" t="s">
        <v>277</v>
      </c>
      <c r="M33" s="8" t="s">
        <v>238</v>
      </c>
      <c r="N33" s="481" t="str">
        <f>IF(LEFT($C33,1)="G",0,様式2_4旅費!$N33)</f>
        <v/>
      </c>
      <c r="O33" s="481">
        <f>様式2_4旅費!$O33</f>
        <v>11600</v>
      </c>
      <c r="P33" s="8" t="s">
        <v>236</v>
      </c>
      <c r="Q33" s="481" t="str">
        <f>様式2_4旅費!$Q33</f>
        <v/>
      </c>
      <c r="R33" s="8" t="s">
        <v>276</v>
      </c>
      <c r="S33" s="8" t="s">
        <v>238</v>
      </c>
      <c r="T33" s="481" t="str">
        <f>IF(LEFT($C33,1)="G",0,様式2_4旅費!$T33)</f>
        <v/>
      </c>
      <c r="U33" s="481">
        <f>IF(LEFT($C33,1)="G",0,様式2_4旅費!$U33)</f>
        <v>0</v>
      </c>
      <c r="V33" s="116" t="str">
        <f t="shared" si="0"/>
        <v/>
      </c>
      <c r="W33" s="116"/>
      <c r="X33" s="260"/>
    </row>
    <row r="34" spans="1:24" ht="30" hidden="1" customHeight="1">
      <c r="A34" s="480">
        <f>様式2_4旅費!$A34</f>
        <v>0</v>
      </c>
      <c r="B34" s="481" t="str">
        <f>様式2_4旅費!$B34</f>
        <v/>
      </c>
      <c r="C34" s="482" t="str">
        <f>IF($A34=0,"",VLOOKUP($A34,従事者明細!$A$3:$F$52,4,FALSE))</f>
        <v/>
      </c>
      <c r="D34" s="481">
        <f>様式2_4旅費!$D34</f>
        <v>0</v>
      </c>
      <c r="E34" s="481" t="str">
        <f>IF(LEFT(C34,1)="G",0,様式2_4旅費!$E34)</f>
        <v/>
      </c>
      <c r="F34" s="481">
        <f>様式2_4旅費!$F34</f>
        <v>0</v>
      </c>
      <c r="G34" s="481" t="str">
        <f>様式2_4旅費!$G34</f>
        <v/>
      </c>
      <c r="H34" s="7"/>
      <c r="I34" s="481">
        <f>様式2_4旅費!$I34</f>
        <v>3800</v>
      </c>
      <c r="J34" s="8" t="s">
        <v>236</v>
      </c>
      <c r="K34" s="481" t="str">
        <f>様式2_4旅費!$K34</f>
        <v/>
      </c>
      <c r="L34" s="8" t="s">
        <v>277</v>
      </c>
      <c r="M34" s="8" t="s">
        <v>238</v>
      </c>
      <c r="N34" s="481" t="str">
        <f>IF(LEFT($C34,1)="G",0,様式2_4旅費!$N34)</f>
        <v/>
      </c>
      <c r="O34" s="481">
        <f>様式2_4旅費!$O34</f>
        <v>11600</v>
      </c>
      <c r="P34" s="8" t="s">
        <v>236</v>
      </c>
      <c r="Q34" s="481" t="str">
        <f>様式2_4旅費!$Q34</f>
        <v/>
      </c>
      <c r="R34" s="8" t="s">
        <v>276</v>
      </c>
      <c r="S34" s="8" t="s">
        <v>238</v>
      </c>
      <c r="T34" s="481" t="str">
        <f>IF(LEFT($C34,1)="G",0,様式2_4旅費!$T34)</f>
        <v/>
      </c>
      <c r="U34" s="481">
        <f>IF(LEFT($C34,1)="G",0,様式2_4旅費!$U34)</f>
        <v>0</v>
      </c>
      <c r="V34" s="116" t="str">
        <f t="shared" si="0"/>
        <v/>
      </c>
      <c r="W34" s="116"/>
      <c r="X34" s="260"/>
    </row>
    <row r="35" spans="1:24" ht="30" hidden="1" customHeight="1">
      <c r="A35" s="480">
        <f>様式2_4旅費!$A35</f>
        <v>0</v>
      </c>
      <c r="B35" s="481" t="str">
        <f>様式2_4旅費!$B35</f>
        <v/>
      </c>
      <c r="C35" s="482" t="str">
        <f>IF($A35=0,"",VLOOKUP($A35,従事者明細!$A$3:$F$52,4,FALSE))</f>
        <v/>
      </c>
      <c r="D35" s="481">
        <f>様式2_4旅費!$D35</f>
        <v>0</v>
      </c>
      <c r="E35" s="481" t="str">
        <f>IF(LEFT(C35,1)="G",0,様式2_4旅費!$E35)</f>
        <v/>
      </c>
      <c r="F35" s="481">
        <f>様式2_4旅費!$F35</f>
        <v>0</v>
      </c>
      <c r="G35" s="481" t="str">
        <f>様式2_4旅費!$G35</f>
        <v/>
      </c>
      <c r="H35" s="7"/>
      <c r="I35" s="481">
        <f>様式2_4旅費!$I35</f>
        <v>3800</v>
      </c>
      <c r="J35" s="8" t="s">
        <v>236</v>
      </c>
      <c r="K35" s="481" t="str">
        <f>様式2_4旅費!$K35</f>
        <v/>
      </c>
      <c r="L35" s="8" t="s">
        <v>277</v>
      </c>
      <c r="M35" s="8" t="s">
        <v>238</v>
      </c>
      <c r="N35" s="481" t="str">
        <f>IF(LEFT($C35,1)="G",0,様式2_4旅費!$N35)</f>
        <v/>
      </c>
      <c r="O35" s="481">
        <f>様式2_4旅費!$O35</f>
        <v>11600</v>
      </c>
      <c r="P35" s="8" t="s">
        <v>236</v>
      </c>
      <c r="Q35" s="481" t="str">
        <f>様式2_4旅費!$Q35</f>
        <v/>
      </c>
      <c r="R35" s="8" t="s">
        <v>276</v>
      </c>
      <c r="S35" s="8" t="s">
        <v>238</v>
      </c>
      <c r="T35" s="481" t="str">
        <f>IF(LEFT($C35,1)="G",0,様式2_4旅費!$T35)</f>
        <v/>
      </c>
      <c r="U35" s="481">
        <f>IF(LEFT($C35,1)="G",0,様式2_4旅費!$U35)</f>
        <v>0</v>
      </c>
      <c r="V35" s="116" t="str">
        <f t="shared" si="0"/>
        <v/>
      </c>
      <c r="W35" s="116"/>
      <c r="X35" s="260"/>
    </row>
    <row r="36" spans="1:24" ht="30" hidden="1" customHeight="1">
      <c r="A36" s="480">
        <f>様式2_4旅費!$A36</f>
        <v>0</v>
      </c>
      <c r="B36" s="481" t="str">
        <f>様式2_4旅費!$B36</f>
        <v/>
      </c>
      <c r="C36" s="482" t="str">
        <f>IF($A36=0,"",VLOOKUP($A36,従事者明細!$A$3:$F$52,4,FALSE))</f>
        <v/>
      </c>
      <c r="D36" s="481">
        <f>様式2_4旅費!$D36</f>
        <v>0</v>
      </c>
      <c r="E36" s="481" t="str">
        <f>IF(LEFT(C36,1)="G",0,様式2_4旅費!$E36)</f>
        <v/>
      </c>
      <c r="F36" s="481">
        <f>様式2_4旅費!$F36</f>
        <v>0</v>
      </c>
      <c r="G36" s="481" t="str">
        <f>様式2_4旅費!$G36</f>
        <v/>
      </c>
      <c r="H36" s="7"/>
      <c r="I36" s="481">
        <f>様式2_4旅費!$I36</f>
        <v>3800</v>
      </c>
      <c r="J36" s="8" t="s">
        <v>236</v>
      </c>
      <c r="K36" s="481" t="str">
        <f>様式2_4旅費!$K36</f>
        <v/>
      </c>
      <c r="L36" s="8" t="s">
        <v>277</v>
      </c>
      <c r="M36" s="8" t="s">
        <v>238</v>
      </c>
      <c r="N36" s="481" t="str">
        <f>IF(LEFT($C36,1)="G",0,様式2_4旅費!$N36)</f>
        <v/>
      </c>
      <c r="O36" s="481">
        <f>様式2_4旅費!$O36</f>
        <v>11600</v>
      </c>
      <c r="P36" s="8" t="s">
        <v>236</v>
      </c>
      <c r="Q36" s="481" t="str">
        <f>様式2_4旅費!$Q36</f>
        <v/>
      </c>
      <c r="R36" s="8" t="s">
        <v>276</v>
      </c>
      <c r="S36" s="8" t="s">
        <v>238</v>
      </c>
      <c r="T36" s="481" t="str">
        <f>IF(LEFT($C36,1)="G",0,様式2_4旅費!$T36)</f>
        <v/>
      </c>
      <c r="U36" s="481">
        <f>IF(LEFT($C36,1)="G",0,様式2_4旅費!$U36)</f>
        <v>0</v>
      </c>
      <c r="V36" s="116" t="str">
        <f t="shared" si="0"/>
        <v/>
      </c>
      <c r="W36" s="116"/>
      <c r="X36" s="260"/>
    </row>
    <row r="37" spans="1:24" ht="30" hidden="1" customHeight="1">
      <c r="A37" s="480">
        <f>様式2_4旅費!$A37</f>
        <v>0</v>
      </c>
      <c r="B37" s="481" t="str">
        <f>様式2_4旅費!$B37</f>
        <v/>
      </c>
      <c r="C37" s="482" t="str">
        <f>IF($A37=0,"",VLOOKUP($A37,従事者明細!$A$3:$F$52,4,FALSE))</f>
        <v/>
      </c>
      <c r="D37" s="481">
        <f>様式2_4旅費!$D37</f>
        <v>0</v>
      </c>
      <c r="E37" s="481" t="str">
        <f>IF(LEFT(C37,1)="G",0,様式2_4旅費!$E37)</f>
        <v/>
      </c>
      <c r="F37" s="481">
        <f>様式2_4旅費!$F37</f>
        <v>0</v>
      </c>
      <c r="G37" s="481" t="str">
        <f>様式2_4旅費!$G37</f>
        <v/>
      </c>
      <c r="H37" s="7"/>
      <c r="I37" s="481">
        <f>様式2_4旅費!$I37</f>
        <v>3800</v>
      </c>
      <c r="J37" s="8" t="s">
        <v>236</v>
      </c>
      <c r="K37" s="481" t="str">
        <f>様式2_4旅費!$K37</f>
        <v/>
      </c>
      <c r="L37" s="8" t="s">
        <v>277</v>
      </c>
      <c r="M37" s="8" t="s">
        <v>238</v>
      </c>
      <c r="N37" s="481" t="str">
        <f>IF(LEFT($C37,1)="G",0,様式2_4旅費!$N37)</f>
        <v/>
      </c>
      <c r="O37" s="481">
        <f>様式2_4旅費!$O37</f>
        <v>11600</v>
      </c>
      <c r="P37" s="8" t="s">
        <v>236</v>
      </c>
      <c r="Q37" s="481" t="str">
        <f>様式2_4旅費!$Q37</f>
        <v/>
      </c>
      <c r="R37" s="8" t="s">
        <v>276</v>
      </c>
      <c r="S37" s="8" t="s">
        <v>238</v>
      </c>
      <c r="T37" s="481" t="str">
        <f>IF(LEFT($C37,1)="G",0,様式2_4旅費!$T37)</f>
        <v/>
      </c>
      <c r="U37" s="481">
        <f>IF(LEFT($C37,1)="G",0,様式2_4旅費!$U37)</f>
        <v>0</v>
      </c>
      <c r="V37" s="116" t="str">
        <f t="shared" si="0"/>
        <v/>
      </c>
      <c r="W37" s="116"/>
      <c r="X37" s="260"/>
    </row>
    <row r="38" spans="1:24" ht="30" hidden="1" customHeight="1">
      <c r="A38" s="480">
        <f>様式2_4旅費!$A38</f>
        <v>0</v>
      </c>
      <c r="B38" s="481" t="str">
        <f>様式2_4旅費!$B38</f>
        <v/>
      </c>
      <c r="C38" s="482" t="str">
        <f>IF($A38=0,"",VLOOKUP($A38,従事者明細!$A$3:$F$52,4,FALSE))</f>
        <v/>
      </c>
      <c r="D38" s="481">
        <f>様式2_4旅費!$D38</f>
        <v>0</v>
      </c>
      <c r="E38" s="481" t="str">
        <f>IF(LEFT(C38,1)="G",0,様式2_4旅費!$E38)</f>
        <v/>
      </c>
      <c r="F38" s="481">
        <f>様式2_4旅費!$F38</f>
        <v>0</v>
      </c>
      <c r="G38" s="481" t="str">
        <f>様式2_4旅費!$G38</f>
        <v/>
      </c>
      <c r="H38" s="7"/>
      <c r="I38" s="481">
        <f>様式2_4旅費!$I38</f>
        <v>3800</v>
      </c>
      <c r="J38" s="8" t="s">
        <v>236</v>
      </c>
      <c r="K38" s="481" t="str">
        <f>様式2_4旅費!$K38</f>
        <v/>
      </c>
      <c r="L38" s="8" t="s">
        <v>277</v>
      </c>
      <c r="M38" s="8" t="s">
        <v>238</v>
      </c>
      <c r="N38" s="481" t="str">
        <f>IF(LEFT($C38,1)="G",0,様式2_4旅費!$N38)</f>
        <v/>
      </c>
      <c r="O38" s="481">
        <f>様式2_4旅費!$O38</f>
        <v>11600</v>
      </c>
      <c r="P38" s="8" t="s">
        <v>236</v>
      </c>
      <c r="Q38" s="481" t="str">
        <f>様式2_4旅費!$Q38</f>
        <v/>
      </c>
      <c r="R38" s="8" t="s">
        <v>276</v>
      </c>
      <c r="S38" s="8" t="s">
        <v>238</v>
      </c>
      <c r="T38" s="481" t="str">
        <f>IF(LEFT($C38,1)="G",0,様式2_4旅費!$T38)</f>
        <v/>
      </c>
      <c r="U38" s="481">
        <f>IF(LEFT($C38,1)="G",0,様式2_4旅費!$U38)</f>
        <v>0</v>
      </c>
      <c r="V38" s="116" t="str">
        <f t="shared" si="0"/>
        <v/>
      </c>
      <c r="W38" s="116"/>
      <c r="X38" s="260"/>
    </row>
    <row r="39" spans="1:24" ht="30" hidden="1" customHeight="1">
      <c r="A39" s="480">
        <f>様式2_4旅費!$A39</f>
        <v>0</v>
      </c>
      <c r="B39" s="481" t="str">
        <f>様式2_4旅費!$B39</f>
        <v/>
      </c>
      <c r="C39" s="482" t="str">
        <f>IF($A39=0,"",VLOOKUP($A39,従事者明細!$A$3:$F$52,4,FALSE))</f>
        <v/>
      </c>
      <c r="D39" s="481">
        <f>様式2_4旅費!$D39</f>
        <v>0</v>
      </c>
      <c r="E39" s="481" t="str">
        <f>IF(LEFT(C39,1)="G",0,様式2_4旅費!$E39)</f>
        <v/>
      </c>
      <c r="F39" s="481">
        <f>様式2_4旅費!$F39</f>
        <v>0</v>
      </c>
      <c r="G39" s="481" t="str">
        <f>様式2_4旅費!$G39</f>
        <v/>
      </c>
      <c r="H39" s="7"/>
      <c r="I39" s="481">
        <f>様式2_4旅費!$I39</f>
        <v>3800</v>
      </c>
      <c r="J39" s="8" t="s">
        <v>236</v>
      </c>
      <c r="K39" s="481" t="str">
        <f>様式2_4旅費!$K39</f>
        <v/>
      </c>
      <c r="L39" s="8" t="s">
        <v>277</v>
      </c>
      <c r="M39" s="8" t="s">
        <v>238</v>
      </c>
      <c r="N39" s="481" t="str">
        <f>IF(LEFT($C39,1)="G",0,様式2_4旅費!$N39)</f>
        <v/>
      </c>
      <c r="O39" s="481">
        <f>様式2_4旅費!$O39</f>
        <v>11600</v>
      </c>
      <c r="P39" s="8" t="s">
        <v>236</v>
      </c>
      <c r="Q39" s="481" t="str">
        <f>様式2_4旅費!$Q39</f>
        <v/>
      </c>
      <c r="R39" s="8" t="s">
        <v>276</v>
      </c>
      <c r="S39" s="8" t="s">
        <v>238</v>
      </c>
      <c r="T39" s="481" t="str">
        <f>IF(LEFT($C39,1)="G",0,様式2_4旅費!$T39)</f>
        <v/>
      </c>
      <c r="U39" s="481">
        <f>IF(LEFT($C39,1)="G",0,様式2_4旅費!$U39)</f>
        <v>0</v>
      </c>
      <c r="V39" s="116" t="str">
        <f t="shared" si="0"/>
        <v/>
      </c>
      <c r="W39" s="116"/>
      <c r="X39" s="260"/>
    </row>
    <row r="40" spans="1:24" ht="30" hidden="1" customHeight="1">
      <c r="A40" s="480">
        <f>様式2_4旅費!$A40</f>
        <v>0</v>
      </c>
      <c r="B40" s="481" t="str">
        <f>様式2_4旅費!$B40</f>
        <v/>
      </c>
      <c r="C40" s="482" t="str">
        <f>IF($A40=0,"",VLOOKUP($A40,従事者明細!$A$3:$F$52,4,FALSE))</f>
        <v/>
      </c>
      <c r="D40" s="481">
        <f>様式2_4旅費!$D40</f>
        <v>0</v>
      </c>
      <c r="E40" s="481" t="str">
        <f>IF(LEFT(C40,1)="G",0,様式2_4旅費!$E40)</f>
        <v/>
      </c>
      <c r="F40" s="481">
        <f>様式2_4旅費!$F40</f>
        <v>0</v>
      </c>
      <c r="G40" s="481" t="str">
        <f>様式2_4旅費!$G40</f>
        <v/>
      </c>
      <c r="H40" s="7"/>
      <c r="I40" s="481">
        <f>様式2_4旅費!$I40</f>
        <v>3800</v>
      </c>
      <c r="J40" s="8" t="s">
        <v>236</v>
      </c>
      <c r="K40" s="481" t="str">
        <f>様式2_4旅費!$K40</f>
        <v/>
      </c>
      <c r="L40" s="8" t="s">
        <v>277</v>
      </c>
      <c r="M40" s="8" t="s">
        <v>238</v>
      </c>
      <c r="N40" s="481" t="str">
        <f>IF(LEFT($C40,1)="G",0,様式2_4旅費!$N40)</f>
        <v/>
      </c>
      <c r="O40" s="481">
        <f>様式2_4旅費!$O40</f>
        <v>11600</v>
      </c>
      <c r="P40" s="8" t="s">
        <v>236</v>
      </c>
      <c r="Q40" s="481" t="str">
        <f>様式2_4旅費!$Q40</f>
        <v/>
      </c>
      <c r="R40" s="8" t="s">
        <v>276</v>
      </c>
      <c r="S40" s="8" t="s">
        <v>238</v>
      </c>
      <c r="T40" s="481" t="str">
        <f>IF(LEFT($C40,1)="G",0,様式2_4旅費!$T40)</f>
        <v/>
      </c>
      <c r="U40" s="481">
        <f>IF(LEFT($C40,1)="G",0,様式2_4旅費!$U40)</f>
        <v>0</v>
      </c>
      <c r="V40" s="116" t="str">
        <f t="shared" si="0"/>
        <v/>
      </c>
      <c r="W40" s="116"/>
      <c r="X40" s="260"/>
    </row>
    <row r="41" spans="1:24" ht="30" customHeight="1" thickBot="1">
      <c r="A41" s="480">
        <f>様式2_4旅費!$A41</f>
        <v>0</v>
      </c>
      <c r="B41" s="481" t="str">
        <f>様式2_4旅費!$B41</f>
        <v/>
      </c>
      <c r="C41" s="482" t="str">
        <f>IF($A41=0,"",VLOOKUP($A41,従事者明細!$A$3:$F$52,4,FALSE))</f>
        <v/>
      </c>
      <c r="D41" s="481">
        <f>様式2_4旅費!$D41</f>
        <v>0</v>
      </c>
      <c r="E41" s="481" t="str">
        <f>IF(LEFT(C41,1)="G",0,様式2_4旅費!$E41)</f>
        <v/>
      </c>
      <c r="F41" s="481">
        <f>様式2_4旅費!$F41</f>
        <v>0</v>
      </c>
      <c r="G41" s="481" t="str">
        <f>様式2_4旅費!$G41</f>
        <v/>
      </c>
      <c r="H41" s="7"/>
      <c r="I41" s="481">
        <f>様式2_4旅費!$I41</f>
        <v>3800</v>
      </c>
      <c r="J41" s="8" t="s">
        <v>236</v>
      </c>
      <c r="K41" s="481" t="str">
        <f>様式2_4旅費!$K41</f>
        <v/>
      </c>
      <c r="L41" s="8" t="s">
        <v>277</v>
      </c>
      <c r="M41" s="8" t="s">
        <v>238</v>
      </c>
      <c r="N41" s="481" t="str">
        <f>IF(LEFT($C41,1)="G",0,様式2_4旅費!$N41)</f>
        <v/>
      </c>
      <c r="O41" s="481">
        <f>様式2_4旅費!$O41</f>
        <v>11600</v>
      </c>
      <c r="P41" s="8" t="s">
        <v>236</v>
      </c>
      <c r="Q41" s="481" t="str">
        <f>様式2_4旅費!$Q41</f>
        <v/>
      </c>
      <c r="R41" s="8" t="s">
        <v>276</v>
      </c>
      <c r="S41" s="8" t="s">
        <v>238</v>
      </c>
      <c r="T41" s="481" t="str">
        <f>IF(LEFT($C41,1)="G",0,様式2_4旅費!$T41)</f>
        <v/>
      </c>
      <c r="U41" s="481">
        <f>IF(LEFT($C41,1)="G",0,様式2_4旅費!$U41)</f>
        <v>0</v>
      </c>
      <c r="V41" s="116" t="str">
        <f t="shared" si="0"/>
        <v/>
      </c>
      <c r="W41" s="116"/>
      <c r="X41" s="260"/>
    </row>
    <row r="42" spans="1:24" ht="30" customHeight="1" thickBot="1">
      <c r="B42" s="402" t="s">
        <v>279</v>
      </c>
      <c r="C42" s="483">
        <f>COUNTIF(D9:D41,"&gt;0")-COUNTIF(D9:D41,"&gt;=30")</f>
        <v>0</v>
      </c>
      <c r="D42" s="402" t="s">
        <v>280</v>
      </c>
      <c r="E42" s="12">
        <f>SUM(E9:E41)</f>
        <v>0</v>
      </c>
      <c r="F42" s="28"/>
      <c r="I42" s="343" t="s">
        <v>280</v>
      </c>
      <c r="J42" s="407" t="s">
        <v>281</v>
      </c>
      <c r="K42" s="408">
        <f>SUM(K9:K41)</f>
        <v>0</v>
      </c>
      <c r="L42" s="409"/>
      <c r="M42" s="407" t="s">
        <v>282</v>
      </c>
      <c r="N42" s="349">
        <f>SUM(N9:N41)</f>
        <v>0</v>
      </c>
      <c r="O42" s="411"/>
      <c r="P42" s="412" t="s">
        <v>283</v>
      </c>
      <c r="Q42" s="410">
        <f>SUM(Q9:Q41)</f>
        <v>0</v>
      </c>
      <c r="R42" s="409"/>
      <c r="S42" s="407" t="s">
        <v>284</v>
      </c>
      <c r="T42" s="347">
        <f>SUM(T9:T41)</f>
        <v>0</v>
      </c>
      <c r="U42" s="347">
        <f>SUM(U9:U41)</f>
        <v>0</v>
      </c>
      <c r="V42" s="344">
        <f>SUM(V9:V41)</f>
        <v>0</v>
      </c>
      <c r="W42" s="28"/>
      <c r="X42" s="28"/>
    </row>
    <row r="43" spans="1:24" ht="30" customHeight="1" thickBot="1">
      <c r="C43" s="105"/>
      <c r="D43" s="40" t="s">
        <v>251</v>
      </c>
      <c r="E43" s="456">
        <f>ROUNDDOWN(E42,-3)</f>
        <v>0</v>
      </c>
      <c r="F43" s="27"/>
      <c r="I43" s="9"/>
      <c r="J43" s="9"/>
      <c r="K43" s="9"/>
      <c r="L43" s="9"/>
      <c r="M43" s="9"/>
      <c r="N43" s="10"/>
      <c r="O43" s="9"/>
      <c r="P43" s="9"/>
      <c r="Q43" s="9"/>
      <c r="R43" s="9"/>
      <c r="S43" s="9"/>
      <c r="T43" s="10"/>
      <c r="U43" s="40" t="s">
        <v>251</v>
      </c>
      <c r="V43" s="456">
        <f>ROUNDDOWN(V42,-3)</f>
        <v>0</v>
      </c>
      <c r="W43" s="457"/>
      <c r="X43" s="457"/>
    </row>
    <row r="44" spans="1:24" ht="30" customHeight="1">
      <c r="C44" s="105"/>
      <c r="D44" s="40"/>
      <c r="E44" s="40"/>
      <c r="F44" s="40"/>
      <c r="G44" s="40"/>
      <c r="H44" s="40"/>
      <c r="I44" s="40"/>
      <c r="J44" s="40"/>
      <c r="K44" s="40"/>
      <c r="L44" s="40"/>
      <c r="M44" s="40"/>
      <c r="N44" s="40"/>
      <c r="O44" s="40"/>
      <c r="P44" s="40"/>
      <c r="Q44" s="40"/>
      <c r="R44" s="40"/>
      <c r="S44" s="40"/>
      <c r="T44" s="40"/>
      <c r="U44" s="40"/>
      <c r="V44" s="40"/>
      <c r="W44" s="457"/>
      <c r="X44" s="457"/>
    </row>
    <row r="45" spans="1:24" ht="30" customHeight="1" thickBot="1">
      <c r="A45" s="30" t="s">
        <v>131</v>
      </c>
      <c r="B45" s="30" t="s">
        <v>132</v>
      </c>
      <c r="C45" s="45"/>
      <c r="D45" s="15"/>
      <c r="E45" s="570">
        <f>G50</f>
        <v>0</v>
      </c>
      <c r="F45" s="570"/>
      <c r="G45" s="15" t="s">
        <v>101</v>
      </c>
      <c r="H45" s="40"/>
      <c r="I45" s="40"/>
      <c r="J45" s="40"/>
      <c r="K45" s="40"/>
      <c r="L45" s="40"/>
      <c r="M45" s="40"/>
      <c r="N45" s="40"/>
      <c r="O45" s="40"/>
      <c r="P45" s="40"/>
      <c r="Q45" s="40"/>
      <c r="R45" s="40"/>
      <c r="S45" s="40"/>
      <c r="T45" s="40"/>
      <c r="U45" s="40"/>
      <c r="V45" s="40"/>
      <c r="W45" s="457"/>
      <c r="X45" s="457"/>
    </row>
    <row r="46" spans="1:24" ht="30" customHeight="1" thickTop="1">
      <c r="A46" s="3"/>
      <c r="C46" s="45"/>
      <c r="D46" s="15"/>
      <c r="E46" s="15"/>
      <c r="F46" s="15"/>
      <c r="G46" s="45"/>
      <c r="H46" s="40"/>
      <c r="I46" s="40"/>
      <c r="J46" s="40"/>
      <c r="K46" s="40"/>
      <c r="L46" s="40"/>
      <c r="M46" s="40"/>
      <c r="N46" s="40"/>
      <c r="O46" s="40"/>
      <c r="P46" s="40"/>
      <c r="Q46" s="40"/>
      <c r="R46" s="40"/>
      <c r="S46" s="40"/>
      <c r="T46" s="40"/>
      <c r="U46" s="40"/>
      <c r="V46" s="40"/>
      <c r="W46" s="457"/>
      <c r="X46" s="457"/>
    </row>
    <row r="47" spans="1:24" ht="30" customHeight="1">
      <c r="A47" s="15"/>
      <c r="B47" s="15" t="s">
        <v>285</v>
      </c>
      <c r="C47" s="51"/>
      <c r="D47" s="15"/>
      <c r="E47" s="15" t="s">
        <v>286</v>
      </c>
      <c r="F47" s="15"/>
      <c r="G47" s="45"/>
      <c r="H47" s="40"/>
      <c r="I47" s="40"/>
      <c r="J47" s="40"/>
      <c r="K47" s="40"/>
      <c r="L47" s="40"/>
      <c r="M47" s="40"/>
      <c r="N47" s="40"/>
      <c r="O47" s="40"/>
      <c r="P47" s="40"/>
      <c r="Q47" s="40"/>
      <c r="R47" s="40"/>
      <c r="S47" s="40"/>
      <c r="T47" s="40"/>
      <c r="U47" s="40"/>
      <c r="V47" s="40"/>
      <c r="W47" s="457"/>
      <c r="X47" s="457"/>
    </row>
    <row r="48" spans="1:24" ht="30" customHeight="1">
      <c r="A48" s="15"/>
      <c r="B48" s="212" t="s">
        <v>287</v>
      </c>
      <c r="C48" s="51"/>
      <c r="D48" s="15"/>
      <c r="E48" s="15"/>
      <c r="F48" s="15"/>
      <c r="G48" s="45"/>
      <c r="H48" s="40"/>
      <c r="I48" s="40"/>
      <c r="J48" s="40"/>
      <c r="K48" s="40"/>
      <c r="L48" s="40"/>
      <c r="M48" s="40"/>
      <c r="N48" s="40"/>
      <c r="O48" s="40"/>
      <c r="P48" s="40"/>
      <c r="Q48" s="40"/>
      <c r="R48" s="40"/>
      <c r="S48" s="40"/>
      <c r="T48" s="40"/>
      <c r="U48" s="40"/>
      <c r="V48" s="40"/>
      <c r="W48" s="457"/>
      <c r="X48" s="457"/>
    </row>
    <row r="49" spans="1:30" ht="30" customHeight="1" thickBot="1">
      <c r="A49" s="105"/>
      <c r="B49" s="571"/>
      <c r="C49" s="571"/>
      <c r="D49" s="15" t="s">
        <v>288</v>
      </c>
      <c r="E49" s="315">
        <v>10</v>
      </c>
      <c r="F49" s="46" t="s">
        <v>289</v>
      </c>
      <c r="G49" s="121">
        <f>ROUNDDOWN(B49*E49/100,0)</f>
        <v>0</v>
      </c>
      <c r="I49" s="9"/>
      <c r="J49" s="9"/>
      <c r="K49" s="9"/>
      <c r="L49" s="9"/>
      <c r="M49" s="9"/>
      <c r="N49" s="10"/>
      <c r="O49" s="9"/>
      <c r="P49" s="9"/>
      <c r="Q49" s="9"/>
      <c r="R49" s="9"/>
      <c r="S49" s="9"/>
      <c r="T49" s="10"/>
      <c r="U49" s="11"/>
      <c r="V49" s="47"/>
      <c r="W49" s="47"/>
      <c r="X49" s="47"/>
    </row>
    <row r="50" spans="1:30" ht="17.100000000000001" customHeight="1" thickBot="1">
      <c r="A50" s="15"/>
      <c r="B50" s="15"/>
      <c r="C50" s="45"/>
      <c r="D50" s="15"/>
      <c r="E50" s="572" t="s">
        <v>251</v>
      </c>
      <c r="F50" s="572"/>
      <c r="G50" s="52">
        <f>ROUNDDOWN(G49,-3)</f>
        <v>0</v>
      </c>
    </row>
    <row r="52" spans="1:30" s="460" customFormat="1">
      <c r="A52" s="459" t="s">
        <v>264</v>
      </c>
      <c r="C52" s="459"/>
    </row>
    <row r="53" spans="1:30" hidden="1">
      <c r="B53" s="4" t="s">
        <v>290</v>
      </c>
    </row>
    <row r="54" spans="1:30" hidden="1">
      <c r="B54" s="73">
        <v>1</v>
      </c>
      <c r="C54" s="484">
        <f>ROUNDDOWN(SUMIF($X$9:$X$41,B54,$W$9:$W$41),-3)</f>
        <v>0</v>
      </c>
    </row>
    <row r="55" spans="1:30" hidden="1">
      <c r="B55" s="73">
        <v>2</v>
      </c>
      <c r="C55" s="484">
        <f>ROUNDDOWN(SUMIF($X$9:$X$41,B55,$W$9:$W$41),-3)</f>
        <v>0</v>
      </c>
    </row>
    <row r="56" spans="1:30" hidden="1">
      <c r="B56" s="73">
        <v>3</v>
      </c>
      <c r="C56" s="484">
        <f t="shared" ref="C56:C60" si="1">ROUNDDOWN(SUMIF($X$9:$X$41,B56,$W$9:$W$41),-3)</f>
        <v>0</v>
      </c>
    </row>
    <row r="57" spans="1:30" hidden="1">
      <c r="B57" s="73">
        <v>4</v>
      </c>
      <c r="C57" s="484">
        <f t="shared" si="1"/>
        <v>0</v>
      </c>
    </row>
    <row r="58" spans="1:30" hidden="1">
      <c r="B58" s="73">
        <v>5</v>
      </c>
      <c r="C58" s="484">
        <f t="shared" si="1"/>
        <v>0</v>
      </c>
    </row>
    <row r="59" spans="1:30" hidden="1">
      <c r="B59" s="73">
        <v>6</v>
      </c>
      <c r="C59" s="484">
        <f t="shared" si="1"/>
        <v>0</v>
      </c>
    </row>
    <row r="60" spans="1:30" hidden="1">
      <c r="B60" s="73">
        <v>7</v>
      </c>
      <c r="C60" s="484">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O8:T8"/>
    <mergeCell ref="E45:F45"/>
    <mergeCell ref="B49:C49"/>
    <mergeCell ref="E50:F50"/>
    <mergeCell ref="E2:G2"/>
    <mergeCell ref="F4:G4"/>
    <mergeCell ref="B6:E6"/>
    <mergeCell ref="F6:G6"/>
    <mergeCell ref="I8:N8"/>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C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1" orientation="landscape" r:id="rId1"/>
  <rowBreaks count="1" manualBreakCount="1">
    <brk id="48"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CC00"/>
    <pageSetUpPr fitToPage="1"/>
  </sheetPr>
  <dimension ref="A1:H54"/>
  <sheetViews>
    <sheetView showGridLines="0" view="pageBreakPreview" topLeftCell="A2" zoomScaleNormal="75" zoomScaleSheetLayoutView="100" workbookViewId="0">
      <selection activeCell="E12" sqref="E12"/>
    </sheetView>
  </sheetViews>
  <sheetFormatPr defaultColWidth="9" defaultRowHeight="14.1"/>
  <cols>
    <col min="1" max="1" width="6.625" customWidth="1"/>
    <col min="2" max="2" width="24.625" customWidth="1"/>
    <col min="3" max="3" width="14.625" customWidth="1"/>
    <col min="4" max="4" width="6.625" customWidth="1"/>
    <col min="5" max="5" width="14.625" customWidth="1"/>
    <col min="6" max="6" width="21.625" customWidth="1"/>
    <col min="7" max="7" width="7.625" customWidth="1"/>
  </cols>
  <sheetData>
    <row r="1" spans="1:8" ht="15.75" customHeight="1"/>
    <row r="2" spans="1:8" ht="15" customHeight="1">
      <c r="A2" s="30" t="s">
        <v>156</v>
      </c>
      <c r="B2" s="30" t="s">
        <v>218</v>
      </c>
      <c r="C2" s="114"/>
      <c r="D2" s="72"/>
      <c r="E2" s="114"/>
      <c r="F2" s="72"/>
      <c r="G2" s="72"/>
    </row>
    <row r="3" spans="1:8" ht="20.100000000000001" customHeight="1" thickBot="1">
      <c r="A3" s="29" t="s">
        <v>127</v>
      </c>
      <c r="B3" s="26" t="s">
        <v>128</v>
      </c>
      <c r="C3" s="114"/>
      <c r="D3" s="72"/>
      <c r="E3" s="53">
        <f>E42</f>
        <v>0</v>
      </c>
      <c r="F3" s="72" t="s">
        <v>101</v>
      </c>
      <c r="G3" s="72"/>
    </row>
    <row r="4" spans="1:8" ht="20.100000000000001" customHeight="1" thickTop="1" thickBot="1">
      <c r="A4" s="72"/>
      <c r="B4" s="117"/>
      <c r="C4" s="114"/>
      <c r="D4" s="72"/>
      <c r="E4" s="114"/>
      <c r="F4" s="72"/>
      <c r="G4" s="72"/>
    </row>
    <row r="5" spans="1:8" ht="20.100000000000001" customHeight="1">
      <c r="A5" s="217"/>
      <c r="B5" s="218" t="s">
        <v>291</v>
      </c>
      <c r="C5" s="219" t="s">
        <v>292</v>
      </c>
      <c r="D5" s="218" t="s">
        <v>293</v>
      </c>
      <c r="E5" s="219" t="s">
        <v>294</v>
      </c>
      <c r="F5" s="220" t="s">
        <v>295</v>
      </c>
      <c r="G5" s="215" t="s">
        <v>262</v>
      </c>
      <c r="H5" s="269" t="s">
        <v>235</v>
      </c>
    </row>
    <row r="6" spans="1:8" ht="20.100000000000001" customHeight="1">
      <c r="A6" s="580" t="s">
        <v>296</v>
      </c>
      <c r="B6" s="381"/>
      <c r="C6" s="382"/>
      <c r="D6" s="382"/>
      <c r="E6" s="336">
        <f t="shared" ref="E6:E32" si="0">C6*D6</f>
        <v>0</v>
      </c>
      <c r="F6" s="469"/>
      <c r="G6" s="216"/>
      <c r="H6" s="306"/>
    </row>
    <row r="7" spans="1:8" ht="20.100000000000001" customHeight="1">
      <c r="A7" s="581"/>
      <c r="B7" s="381"/>
      <c r="C7" s="382"/>
      <c r="D7" s="382"/>
      <c r="E7" s="336">
        <f t="shared" si="0"/>
        <v>0</v>
      </c>
      <c r="F7" s="469"/>
      <c r="G7" s="216"/>
      <c r="H7" s="306"/>
    </row>
    <row r="8" spans="1:8" ht="20.100000000000001" customHeight="1">
      <c r="A8" s="581"/>
      <c r="B8" s="381"/>
      <c r="C8" s="382"/>
      <c r="D8" s="382"/>
      <c r="E8" s="336">
        <f t="shared" si="0"/>
        <v>0</v>
      </c>
      <c r="F8" s="469"/>
      <c r="G8" s="216"/>
      <c r="H8" s="306"/>
    </row>
    <row r="9" spans="1:8" ht="20.100000000000001" customHeight="1">
      <c r="A9" s="581"/>
      <c r="B9" s="381"/>
      <c r="C9" s="382"/>
      <c r="D9" s="382"/>
      <c r="E9" s="336">
        <f t="shared" si="0"/>
        <v>0</v>
      </c>
      <c r="F9" s="469"/>
      <c r="G9" s="216"/>
      <c r="H9" s="306"/>
    </row>
    <row r="10" spans="1:8" ht="20.100000000000001" customHeight="1">
      <c r="A10" s="581"/>
      <c r="B10" s="381"/>
      <c r="C10" s="382"/>
      <c r="D10" s="382"/>
      <c r="E10" s="336">
        <f t="shared" si="0"/>
        <v>0</v>
      </c>
      <c r="F10" s="469"/>
      <c r="G10" s="216"/>
      <c r="H10" s="306"/>
    </row>
    <row r="11" spans="1:8" ht="20.100000000000001" customHeight="1">
      <c r="A11" s="581"/>
      <c r="B11" s="387"/>
      <c r="C11" s="388"/>
      <c r="D11" s="388"/>
      <c r="E11" s="337">
        <f t="shared" si="0"/>
        <v>0</v>
      </c>
      <c r="F11" s="469"/>
      <c r="G11" s="216"/>
      <c r="H11" s="306"/>
    </row>
    <row r="12" spans="1:8" ht="20.100000000000001" customHeight="1" thickBot="1">
      <c r="A12" s="582"/>
      <c r="B12" s="579" t="s">
        <v>134</v>
      </c>
      <c r="C12" s="579"/>
      <c r="D12" s="579"/>
      <c r="E12" s="338">
        <f>SUM(E6:E11)</f>
        <v>0</v>
      </c>
      <c r="F12" s="470"/>
      <c r="G12" s="258"/>
      <c r="H12" s="306"/>
    </row>
    <row r="13" spans="1:8" ht="20.100000000000001" customHeight="1">
      <c r="A13" s="576" t="s">
        <v>297</v>
      </c>
      <c r="B13" s="383"/>
      <c r="C13" s="384"/>
      <c r="D13" s="384"/>
      <c r="E13" s="339">
        <f t="shared" si="0"/>
        <v>0</v>
      </c>
      <c r="F13" s="469"/>
      <c r="G13" s="216"/>
      <c r="H13" s="306"/>
    </row>
    <row r="14" spans="1:8" ht="20.100000000000001" customHeight="1">
      <c r="A14" s="577"/>
      <c r="B14" s="385"/>
      <c r="C14" s="382"/>
      <c r="D14" s="382"/>
      <c r="E14" s="336">
        <f t="shared" si="0"/>
        <v>0</v>
      </c>
      <c r="F14" s="394"/>
      <c r="G14" s="216"/>
      <c r="H14" s="306"/>
    </row>
    <row r="15" spans="1:8" ht="20.100000000000001" customHeight="1">
      <c r="A15" s="577"/>
      <c r="B15" s="216"/>
      <c r="C15" s="305"/>
      <c r="D15" s="305"/>
      <c r="E15" s="336">
        <f t="shared" si="0"/>
        <v>0</v>
      </c>
      <c r="F15" s="394"/>
      <c r="G15" s="216"/>
      <c r="H15" s="306"/>
    </row>
    <row r="16" spans="1:8" ht="20.100000000000001" customHeight="1">
      <c r="A16" s="577"/>
      <c r="B16" s="216"/>
      <c r="C16" s="309"/>
      <c r="D16" s="305"/>
      <c r="E16" s="336">
        <f t="shared" si="0"/>
        <v>0</v>
      </c>
      <c r="F16" s="394"/>
      <c r="G16" s="216"/>
      <c r="H16" s="306"/>
    </row>
    <row r="17" spans="1:8" ht="20.100000000000001" customHeight="1">
      <c r="A17" s="577"/>
      <c r="B17" s="216"/>
      <c r="C17" s="305"/>
      <c r="D17" s="305"/>
      <c r="E17" s="336">
        <f t="shared" si="0"/>
        <v>0</v>
      </c>
      <c r="F17" s="394"/>
      <c r="G17" s="216"/>
      <c r="H17" s="306"/>
    </row>
    <row r="18" spans="1:8" ht="20.100000000000001" customHeight="1">
      <c r="A18" s="577"/>
      <c r="B18" s="310"/>
      <c r="C18" s="308"/>
      <c r="D18" s="308"/>
      <c r="E18" s="337">
        <f t="shared" si="0"/>
        <v>0</v>
      </c>
      <c r="F18" s="394"/>
      <c r="G18" s="216"/>
      <c r="H18" s="306"/>
    </row>
    <row r="19" spans="1:8" ht="20.100000000000001" customHeight="1" thickBot="1">
      <c r="A19" s="578"/>
      <c r="B19" s="583" t="s">
        <v>134</v>
      </c>
      <c r="C19" s="579"/>
      <c r="D19" s="579"/>
      <c r="E19" s="338">
        <f>SUM(E13:E18)</f>
        <v>0</v>
      </c>
      <c r="F19" s="395"/>
      <c r="G19" s="258"/>
      <c r="H19" s="306"/>
    </row>
    <row r="20" spans="1:8" ht="20.100000000000001" customHeight="1">
      <c r="A20" s="576" t="s">
        <v>298</v>
      </c>
      <c r="B20" s="386"/>
      <c r="C20" s="384"/>
      <c r="D20" s="384"/>
      <c r="E20" s="339">
        <f t="shared" si="0"/>
        <v>0</v>
      </c>
      <c r="F20" s="394"/>
      <c r="G20" s="216"/>
      <c r="H20" s="306"/>
    </row>
    <row r="21" spans="1:8" ht="20.100000000000001" customHeight="1">
      <c r="A21" s="577"/>
      <c r="B21" s="381"/>
      <c r="C21" s="382"/>
      <c r="D21" s="382"/>
      <c r="E21" s="336">
        <f t="shared" si="0"/>
        <v>0</v>
      </c>
      <c r="F21" s="394"/>
      <c r="G21" s="216"/>
      <c r="H21" s="306"/>
    </row>
    <row r="22" spans="1:8" ht="20.100000000000001" customHeight="1">
      <c r="A22" s="577"/>
      <c r="B22" s="381"/>
      <c r="C22" s="382"/>
      <c r="D22" s="382"/>
      <c r="E22" s="336">
        <f t="shared" si="0"/>
        <v>0</v>
      </c>
      <c r="F22" s="394"/>
      <c r="G22" s="216"/>
      <c r="H22" s="306"/>
    </row>
    <row r="23" spans="1:8" ht="20.100000000000001" customHeight="1">
      <c r="A23" s="577"/>
      <c r="B23" s="381"/>
      <c r="C23" s="382"/>
      <c r="D23" s="382"/>
      <c r="E23" s="336">
        <f t="shared" si="0"/>
        <v>0</v>
      </c>
      <c r="F23" s="394"/>
      <c r="G23" s="216"/>
      <c r="H23" s="306"/>
    </row>
    <row r="24" spans="1:8" ht="20.100000000000001" customHeight="1">
      <c r="A24" s="577"/>
      <c r="B24" s="381"/>
      <c r="C24" s="382"/>
      <c r="D24" s="382"/>
      <c r="E24" s="336">
        <f t="shared" si="0"/>
        <v>0</v>
      </c>
      <c r="F24" s="394"/>
      <c r="G24" s="216"/>
      <c r="H24" s="306"/>
    </row>
    <row r="25" spans="1:8" ht="20.100000000000001" customHeight="1">
      <c r="A25" s="577"/>
      <c r="B25" s="387"/>
      <c r="C25" s="388"/>
      <c r="D25" s="388"/>
      <c r="E25" s="337">
        <f t="shared" si="0"/>
        <v>0</v>
      </c>
      <c r="F25" s="394"/>
      <c r="G25" s="216"/>
      <c r="H25" s="306"/>
    </row>
    <row r="26" spans="1:8" ht="20.100000000000001" customHeight="1" thickBot="1">
      <c r="A26" s="578"/>
      <c r="B26" s="579" t="s">
        <v>134</v>
      </c>
      <c r="C26" s="579"/>
      <c r="D26" s="579"/>
      <c r="E26" s="338">
        <f>SUM(E20:E25)</f>
        <v>0</v>
      </c>
      <c r="F26" s="395"/>
      <c r="G26" s="258"/>
      <c r="H26" s="306"/>
    </row>
    <row r="27" spans="1:8" ht="20.100000000000001" customHeight="1">
      <c r="A27" s="576" t="s">
        <v>299</v>
      </c>
      <c r="B27" s="389"/>
      <c r="C27" s="390"/>
      <c r="D27" s="390"/>
      <c r="E27" s="340">
        <f t="shared" si="0"/>
        <v>0</v>
      </c>
      <c r="F27" s="396"/>
      <c r="G27" s="216"/>
      <c r="H27" s="260"/>
    </row>
    <row r="28" spans="1:8" ht="20.100000000000001" customHeight="1">
      <c r="A28" s="577"/>
      <c r="B28" s="381"/>
      <c r="C28" s="382"/>
      <c r="D28" s="382"/>
      <c r="E28" s="336">
        <f t="shared" si="0"/>
        <v>0</v>
      </c>
      <c r="F28" s="394"/>
      <c r="G28" s="216"/>
      <c r="H28" s="260"/>
    </row>
    <row r="29" spans="1:8" ht="20.100000000000001" customHeight="1">
      <c r="A29" s="577"/>
      <c r="B29" s="381"/>
      <c r="C29" s="382"/>
      <c r="D29" s="382"/>
      <c r="E29" s="336">
        <f t="shared" si="0"/>
        <v>0</v>
      </c>
      <c r="F29" s="394"/>
      <c r="G29" s="216"/>
      <c r="H29" s="260"/>
    </row>
    <row r="30" spans="1:8" ht="20.100000000000001" customHeight="1">
      <c r="A30" s="577"/>
      <c r="B30" s="381"/>
      <c r="C30" s="382"/>
      <c r="D30" s="382"/>
      <c r="E30" s="336">
        <f t="shared" si="0"/>
        <v>0</v>
      </c>
      <c r="F30" s="394"/>
      <c r="G30" s="216"/>
      <c r="H30" s="260"/>
    </row>
    <row r="31" spans="1:8" ht="20.100000000000001" customHeight="1">
      <c r="A31" s="577"/>
      <c r="B31" s="381"/>
      <c r="C31" s="382"/>
      <c r="D31" s="382"/>
      <c r="E31" s="336">
        <f t="shared" si="0"/>
        <v>0</v>
      </c>
      <c r="F31" s="394"/>
      <c r="G31" s="216"/>
      <c r="H31" s="260"/>
    </row>
    <row r="32" spans="1:8" ht="20.100000000000001" customHeight="1">
      <c r="A32" s="577"/>
      <c r="B32" s="387"/>
      <c r="C32" s="388"/>
      <c r="D32" s="388"/>
      <c r="E32" s="337">
        <f t="shared" si="0"/>
        <v>0</v>
      </c>
      <c r="F32" s="394"/>
      <c r="G32" s="216"/>
      <c r="H32" s="260"/>
    </row>
    <row r="33" spans="1:8" ht="20.100000000000001" customHeight="1" thickBot="1">
      <c r="A33" s="578"/>
      <c r="B33" s="579"/>
      <c r="C33" s="579"/>
      <c r="D33" s="579"/>
      <c r="E33" s="338">
        <f>SUM(E27:E32)</f>
        <v>0</v>
      </c>
      <c r="F33" s="397"/>
      <c r="G33" s="258"/>
      <c r="H33" s="306"/>
    </row>
    <row r="34" spans="1:8" ht="20.100000000000001" customHeight="1">
      <c r="A34" s="576" t="s">
        <v>300</v>
      </c>
      <c r="B34" s="391"/>
      <c r="C34" s="390"/>
      <c r="D34" s="390"/>
      <c r="E34" s="340">
        <f t="shared" ref="E34:E39" si="1">C34*D34</f>
        <v>0</v>
      </c>
      <c r="F34" s="396"/>
      <c r="G34" s="216"/>
      <c r="H34" s="306"/>
    </row>
    <row r="35" spans="1:8" ht="20.100000000000001" customHeight="1">
      <c r="A35" s="577"/>
      <c r="B35" s="392"/>
      <c r="C35" s="382"/>
      <c r="D35" s="382"/>
      <c r="E35" s="336">
        <f t="shared" si="1"/>
        <v>0</v>
      </c>
      <c r="F35" s="394"/>
      <c r="G35" s="216"/>
      <c r="H35" s="306"/>
    </row>
    <row r="36" spans="1:8" ht="20.100000000000001" customHeight="1">
      <c r="A36" s="577"/>
      <c r="B36" s="118"/>
      <c r="C36" s="305"/>
      <c r="D36" s="305"/>
      <c r="E36" s="336">
        <f t="shared" si="1"/>
        <v>0</v>
      </c>
      <c r="F36" s="398"/>
      <c r="G36" s="216"/>
      <c r="H36" s="306"/>
    </row>
    <row r="37" spans="1:8" ht="20.100000000000001" customHeight="1">
      <c r="A37" s="577"/>
      <c r="B37" s="118"/>
      <c r="C37" s="305"/>
      <c r="D37" s="305"/>
      <c r="E37" s="336">
        <f t="shared" si="1"/>
        <v>0</v>
      </c>
      <c r="F37" s="398"/>
      <c r="G37" s="216"/>
      <c r="H37" s="306"/>
    </row>
    <row r="38" spans="1:8" ht="20.100000000000001" customHeight="1">
      <c r="A38" s="577"/>
      <c r="B38" s="118"/>
      <c r="C38" s="305"/>
      <c r="D38" s="305"/>
      <c r="E38" s="336">
        <f t="shared" si="1"/>
        <v>0</v>
      </c>
      <c r="F38" s="398"/>
      <c r="G38" s="216"/>
      <c r="H38" s="306"/>
    </row>
    <row r="39" spans="1:8" ht="20.100000000000001" customHeight="1">
      <c r="A39" s="577"/>
      <c r="B39" s="307"/>
      <c r="C39" s="308"/>
      <c r="D39" s="308"/>
      <c r="E39" s="337">
        <f t="shared" si="1"/>
        <v>0</v>
      </c>
      <c r="F39" s="398"/>
      <c r="G39" s="216"/>
      <c r="H39" s="306"/>
    </row>
    <row r="40" spans="1:8" ht="20.100000000000001" customHeight="1" thickBot="1">
      <c r="A40" s="578"/>
      <c r="B40" s="584" t="s">
        <v>134</v>
      </c>
      <c r="C40" s="584"/>
      <c r="D40" s="584"/>
      <c r="E40" s="337">
        <f>SUM(E34:E39)</f>
        <v>0</v>
      </c>
      <c r="F40" s="399"/>
      <c r="G40" s="258"/>
      <c r="H40" s="306"/>
    </row>
    <row r="41" spans="1:8" ht="20.100000000000001" customHeight="1" thickBot="1">
      <c r="A41" s="573" t="s">
        <v>301</v>
      </c>
      <c r="B41" s="574"/>
      <c r="C41" s="574"/>
      <c r="D41" s="575"/>
      <c r="E41" s="119">
        <f>E12+E19+E26+E33+E40</f>
        <v>0</v>
      </c>
      <c r="F41" s="400"/>
      <c r="G41" s="72"/>
    </row>
    <row r="42" spans="1:8" ht="20.100000000000001" customHeight="1" thickBot="1">
      <c r="A42" s="72"/>
      <c r="B42" s="72"/>
      <c r="C42" s="114"/>
      <c r="D42" s="40" t="s">
        <v>251</v>
      </c>
      <c r="E42" s="311">
        <f>ROUNDDOWN(E41,-3)</f>
        <v>0</v>
      </c>
      <c r="F42" s="106"/>
      <c r="G42" s="72"/>
    </row>
    <row r="45" spans="1:8" s="222" customFormat="1">
      <c r="A45" s="222" t="s">
        <v>264</v>
      </c>
    </row>
    <row r="46" spans="1:8" hidden="1">
      <c r="A46" s="4" t="s">
        <v>302</v>
      </c>
      <c r="B46" s="4"/>
    </row>
    <row r="47" spans="1:8" hidden="1">
      <c r="A47" s="73">
        <v>1</v>
      </c>
      <c r="B47" s="223">
        <f>ROUNDDOWN(SUMIF($H$27:$H$32,A47,$E$27:$E$32),-3)</f>
        <v>0</v>
      </c>
    </row>
    <row r="48" spans="1:8" hidden="1">
      <c r="A48" s="73">
        <v>2</v>
      </c>
      <c r="B48" s="223">
        <f t="shared" ref="B48:B53" si="2">ROUNDDOWN(SUMIF($H$27:$H$32,A48,$E$27:$E$32),-3)</f>
        <v>0</v>
      </c>
    </row>
    <row r="49" spans="1:2" hidden="1">
      <c r="A49" s="73">
        <v>3</v>
      </c>
      <c r="B49" s="223">
        <f t="shared" si="2"/>
        <v>0</v>
      </c>
    </row>
    <row r="50" spans="1:2" hidden="1">
      <c r="A50" s="73">
        <v>4</v>
      </c>
      <c r="B50" s="223">
        <f t="shared" si="2"/>
        <v>0</v>
      </c>
    </row>
    <row r="51" spans="1:2" hidden="1">
      <c r="A51" s="73">
        <v>5</v>
      </c>
      <c r="B51" s="223">
        <f t="shared" si="2"/>
        <v>0</v>
      </c>
    </row>
    <row r="52" spans="1:2" hidden="1">
      <c r="A52" s="73">
        <v>6</v>
      </c>
      <c r="B52" s="223">
        <f t="shared" si="2"/>
        <v>0</v>
      </c>
    </row>
    <row r="53" spans="1:2" hidden="1">
      <c r="A53" s="73">
        <v>7</v>
      </c>
      <c r="B53" s="223">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20:C25 C34:C39 C27:C32 C13:C18 C6:C11" xr:uid="{00000000-0002-0000-0D00-000000000000}">
      <formula1>0</formula1>
    </dataValidation>
    <dataValidation type="list" operator="greaterThanOrEqual" allowBlank="1" showInputMessage="1" showErrorMessage="1" sqref="H27:H32" xr:uid="{00000000-0002-0000-0D00-000001000000}">
      <formula1>"1,2,3,4,5,6,7,精算"</formula1>
    </dataValidation>
    <dataValidation type="list" operator="greaterThanOrEqual" allowBlank="1" showInputMessage="1" showErrorMessage="1" sqref="H33:H40 H6:H26" xr:uid="{00000000-0002-0000-0D00-000002000000}">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C00000"/>
    <pageSetUpPr fitToPage="1"/>
  </sheetPr>
  <dimension ref="A1:J44"/>
  <sheetViews>
    <sheetView showGridLines="0" view="pageBreakPreview" topLeftCell="A13" zoomScaleNormal="100" zoomScaleSheetLayoutView="100" workbookViewId="0">
      <selection activeCell="B30" sqref="B30"/>
    </sheetView>
  </sheetViews>
  <sheetFormatPr defaultColWidth="9" defaultRowHeight="14.1"/>
  <cols>
    <col min="1" max="1" width="5.5" customWidth="1"/>
    <col min="2" max="2" width="20.875" customWidth="1"/>
    <col min="3" max="3" width="11.875" style="2" customWidth="1"/>
    <col min="4" max="4" width="9.875" customWidth="1"/>
    <col min="5" max="5" width="8" customWidth="1"/>
    <col min="6" max="6" width="14.5" customWidth="1"/>
    <col min="7" max="7" width="14.625" style="2" customWidth="1"/>
    <col min="8" max="8" width="6.625" customWidth="1"/>
  </cols>
  <sheetData>
    <row r="1" spans="1:10" ht="15.75" customHeight="1">
      <c r="G1" s="87"/>
    </row>
    <row r="2" spans="1:10" ht="15" customHeight="1">
      <c r="A2" s="30" t="s">
        <v>120</v>
      </c>
      <c r="B2" s="30" t="s">
        <v>121</v>
      </c>
      <c r="C2" s="120"/>
      <c r="D2" s="72"/>
      <c r="E2" s="72"/>
      <c r="F2" s="72"/>
      <c r="G2" s="120"/>
    </row>
    <row r="3" spans="1:10">
      <c r="A3" s="29"/>
      <c r="B3" s="4"/>
      <c r="C3" s="120"/>
      <c r="D3" s="72"/>
      <c r="E3" s="72"/>
      <c r="F3" s="72"/>
      <c r="G3" s="120"/>
    </row>
    <row r="4" spans="1:10" ht="27" customHeight="1" thickBot="1">
      <c r="A4" s="221" t="s">
        <v>303</v>
      </c>
      <c r="B4" s="15"/>
      <c r="C4" s="45"/>
      <c r="D4" s="15"/>
      <c r="E4" s="570">
        <f>E6+E16</f>
        <v>0</v>
      </c>
      <c r="F4" s="570"/>
      <c r="G4" s="15" t="s">
        <v>101</v>
      </c>
      <c r="J4" s="2"/>
    </row>
    <row r="5" spans="1:10" ht="15" thickTop="1" thickBot="1">
      <c r="A5" s="88"/>
      <c r="B5" s="15"/>
      <c r="C5" s="45"/>
      <c r="D5" s="15"/>
      <c r="E5" s="45"/>
      <c r="F5" s="15"/>
      <c r="G5" s="45"/>
      <c r="J5" s="2"/>
    </row>
    <row r="6" spans="1:10" ht="24" customHeight="1" thickBot="1">
      <c r="A6" s="88"/>
      <c r="B6" s="15" t="s">
        <v>304</v>
      </c>
      <c r="C6" s="45"/>
      <c r="D6" s="15"/>
      <c r="E6" s="606">
        <f>G14</f>
        <v>0</v>
      </c>
      <c r="F6" s="607"/>
      <c r="G6" s="15" t="s">
        <v>101</v>
      </c>
      <c r="J6" s="2"/>
    </row>
    <row r="7" spans="1:10" ht="9" customHeight="1">
      <c r="A7" s="15"/>
      <c r="B7" s="15"/>
      <c r="C7" s="45"/>
      <c r="D7" s="15"/>
      <c r="E7" s="15"/>
      <c r="F7" s="15"/>
      <c r="G7" s="45"/>
    </row>
    <row r="8" spans="1:10" ht="30" customHeight="1">
      <c r="A8" s="15"/>
      <c r="B8" s="547" t="s">
        <v>305</v>
      </c>
      <c r="C8" s="547"/>
      <c r="D8" s="107" t="s">
        <v>306</v>
      </c>
      <c r="E8" s="589" t="s">
        <v>271</v>
      </c>
      <c r="F8" s="538"/>
      <c r="G8" s="89" t="s">
        <v>280</v>
      </c>
      <c r="H8" s="103" t="s">
        <v>262</v>
      </c>
      <c r="I8" s="270" t="s">
        <v>307</v>
      </c>
    </row>
    <row r="9" spans="1:10" ht="30" customHeight="1">
      <c r="A9" s="15"/>
      <c r="B9" s="590"/>
      <c r="C9" s="591"/>
      <c r="D9" s="393"/>
      <c r="E9" s="592"/>
      <c r="F9" s="593"/>
      <c r="G9" s="350">
        <f>D9*E9</f>
        <v>0</v>
      </c>
      <c r="H9" s="118"/>
      <c r="I9" s="260"/>
    </row>
    <row r="10" spans="1:10" ht="30" customHeight="1">
      <c r="A10" s="15"/>
      <c r="B10" s="585"/>
      <c r="C10" s="586"/>
      <c r="D10" s="312"/>
      <c r="E10" s="587"/>
      <c r="F10" s="588"/>
      <c r="G10" s="350">
        <f>D10*E10</f>
        <v>0</v>
      </c>
      <c r="H10" s="118"/>
      <c r="I10" s="260"/>
    </row>
    <row r="11" spans="1:10" ht="30" customHeight="1">
      <c r="A11" s="15"/>
      <c r="B11" s="585"/>
      <c r="C11" s="586"/>
      <c r="D11" s="312"/>
      <c r="E11" s="587"/>
      <c r="F11" s="588"/>
      <c r="G11" s="350">
        <f>D11*E11</f>
        <v>0</v>
      </c>
      <c r="H11" s="118"/>
      <c r="I11" s="260"/>
    </row>
    <row r="12" spans="1:10" ht="30" customHeight="1" thickBot="1">
      <c r="A12" s="15"/>
      <c r="B12" s="594"/>
      <c r="C12" s="595"/>
      <c r="D12" s="313"/>
      <c r="E12" s="596"/>
      <c r="F12" s="597"/>
      <c r="G12" s="351">
        <f>D12*E12</f>
        <v>0</v>
      </c>
      <c r="H12" s="118"/>
      <c r="I12" s="260"/>
    </row>
    <row r="13" spans="1:10" ht="30" customHeight="1" thickBot="1">
      <c r="A13" s="15"/>
      <c r="B13" s="598" t="s">
        <v>134</v>
      </c>
      <c r="C13" s="599"/>
      <c r="D13" s="599"/>
      <c r="E13" s="599"/>
      <c r="F13" s="599"/>
      <c r="G13" s="90">
        <f>SUM(G9:G12)</f>
        <v>0</v>
      </c>
    </row>
    <row r="14" spans="1:10" ht="30" customHeight="1" thickBot="1">
      <c r="A14" s="15"/>
      <c r="B14" s="314"/>
      <c r="C14" s="314"/>
      <c r="D14" s="44"/>
      <c r="E14" s="93"/>
      <c r="F14" s="40" t="s">
        <v>251</v>
      </c>
      <c r="G14" s="311">
        <f>ROUNDDOWN(G13,-3)</f>
        <v>0</v>
      </c>
    </row>
    <row r="15" spans="1:10" ht="15" customHeight="1" thickBot="1">
      <c r="A15" s="15"/>
      <c r="B15" s="15"/>
      <c r="C15" s="45"/>
      <c r="D15" s="15"/>
      <c r="E15" s="15"/>
      <c r="F15" s="15"/>
      <c r="G15" s="45"/>
    </row>
    <row r="16" spans="1:10" ht="30" customHeight="1" thickBot="1">
      <c r="A16" s="88"/>
      <c r="B16" s="15" t="s">
        <v>308</v>
      </c>
      <c r="C16" s="45"/>
      <c r="D16" s="15"/>
      <c r="E16" s="606">
        <f>G23</f>
        <v>0</v>
      </c>
      <c r="F16" s="607"/>
      <c r="G16" s="15" t="s">
        <v>101</v>
      </c>
      <c r="J16" s="2"/>
    </row>
    <row r="17" spans="1:10" ht="10.5" customHeight="1">
      <c r="A17" s="88"/>
      <c r="B17" s="15"/>
      <c r="C17" s="45"/>
      <c r="D17" s="15"/>
      <c r="E17" s="256"/>
      <c r="F17" s="256"/>
      <c r="G17" s="15"/>
      <c r="J17" s="2"/>
    </row>
    <row r="18" spans="1:10" ht="30" customHeight="1">
      <c r="A18" s="88"/>
      <c r="B18" s="547" t="s">
        <v>309</v>
      </c>
      <c r="C18" s="547"/>
      <c r="D18" s="589" t="s">
        <v>310</v>
      </c>
      <c r="E18" s="538"/>
      <c r="F18" s="107" t="s">
        <v>281</v>
      </c>
      <c r="G18" s="89" t="s">
        <v>134</v>
      </c>
      <c r="I18" s="270" t="s">
        <v>307</v>
      </c>
      <c r="J18" s="2"/>
    </row>
    <row r="19" spans="1:10" ht="30" customHeight="1">
      <c r="A19" s="88"/>
      <c r="B19" s="600"/>
      <c r="C19" s="601"/>
      <c r="D19" s="602">
        <v>75500</v>
      </c>
      <c r="E19" s="603"/>
      <c r="F19" s="257"/>
      <c r="G19" s="352">
        <f>F19*D19</f>
        <v>0</v>
      </c>
      <c r="I19" s="260"/>
      <c r="J19" s="2"/>
    </row>
    <row r="20" spans="1:10" ht="30" hidden="1" customHeight="1">
      <c r="A20" s="88"/>
      <c r="B20" s="600" t="s">
        <v>311</v>
      </c>
      <c r="C20" s="601"/>
      <c r="D20" s="602">
        <v>75500</v>
      </c>
      <c r="E20" s="603"/>
      <c r="F20" s="257"/>
      <c r="G20" s="352">
        <f>F20*D20</f>
        <v>0</v>
      </c>
      <c r="I20" s="260"/>
      <c r="J20" s="2"/>
    </row>
    <row r="21" spans="1:10" ht="30" hidden="1" customHeight="1">
      <c r="A21" s="88"/>
      <c r="B21" s="600" t="s">
        <v>312</v>
      </c>
      <c r="C21" s="601"/>
      <c r="D21" s="602">
        <v>75500</v>
      </c>
      <c r="E21" s="603"/>
      <c r="F21" s="257"/>
      <c r="G21" s="352">
        <f>F21*D21</f>
        <v>0</v>
      </c>
      <c r="I21" s="260"/>
      <c r="J21" s="2"/>
    </row>
    <row r="22" spans="1:10" ht="30" customHeight="1" thickBot="1">
      <c r="A22" s="88"/>
      <c r="B22" s="600"/>
      <c r="C22" s="601"/>
      <c r="D22" s="602"/>
      <c r="E22" s="603"/>
      <c r="F22" s="257"/>
      <c r="G22" s="352">
        <f>F22*D22</f>
        <v>0</v>
      </c>
      <c r="I22" s="260"/>
      <c r="J22" s="2"/>
    </row>
    <row r="23" spans="1:10" ht="30" customHeight="1" thickBot="1">
      <c r="A23" s="88"/>
      <c r="B23" s="604"/>
      <c r="C23" s="605"/>
      <c r="D23" s="605"/>
      <c r="E23" s="572" t="s">
        <v>251</v>
      </c>
      <c r="F23" s="572"/>
      <c r="G23" s="311">
        <f>ROUNDDOWN(SUM(G19:G22),-3)</f>
        <v>0</v>
      </c>
      <c r="J23" s="2"/>
    </row>
    <row r="24" spans="1:10" ht="39" customHeight="1">
      <c r="A24" s="88"/>
      <c r="B24" s="273"/>
      <c r="C24" s="105"/>
      <c r="D24" s="40"/>
      <c r="E24" s="91"/>
      <c r="F24" s="40"/>
      <c r="G24" s="40"/>
      <c r="J24" s="2"/>
    </row>
    <row r="25" spans="1:10" ht="29.25" customHeight="1" thickBot="1">
      <c r="A25" s="30" t="s">
        <v>131</v>
      </c>
      <c r="B25" s="30" t="s">
        <v>132</v>
      </c>
      <c r="C25" s="45"/>
      <c r="D25" s="15"/>
      <c r="E25" s="570">
        <f>G30</f>
        <v>0</v>
      </c>
      <c r="F25" s="570"/>
      <c r="G25" s="15" t="s">
        <v>101</v>
      </c>
    </row>
    <row r="26" spans="1:10" ht="14.45" thickTop="1">
      <c r="A26" s="3"/>
      <c r="B26" s="4"/>
      <c r="C26" s="45"/>
      <c r="D26" s="15"/>
      <c r="E26" s="15"/>
      <c r="F26" s="15"/>
      <c r="G26" s="45"/>
    </row>
    <row r="27" spans="1:10" ht="15" customHeight="1">
      <c r="A27" s="15"/>
      <c r="B27" s="15" t="s">
        <v>285</v>
      </c>
      <c r="C27" s="51"/>
      <c r="D27" s="15"/>
      <c r="E27" s="15" t="s">
        <v>286</v>
      </c>
      <c r="F27" s="15"/>
      <c r="G27" s="45"/>
    </row>
    <row r="28" spans="1:10" ht="15" customHeight="1">
      <c r="A28" s="15"/>
      <c r="B28" s="212" t="s">
        <v>287</v>
      </c>
      <c r="C28" s="51"/>
      <c r="D28" s="15"/>
      <c r="E28" s="15"/>
      <c r="F28" s="15"/>
      <c r="G28" s="45"/>
    </row>
    <row r="29" spans="1:10" ht="30" customHeight="1" thickBot="1">
      <c r="A29" s="105"/>
      <c r="B29" s="571">
        <f>様式2_4旅費!$F$4+様式2_4旅費!$F$6+様式2_5現地活動費!$E$3+'様式2_6本邦受入活動費&amp;管理費'!$E$6</f>
        <v>0</v>
      </c>
      <c r="C29" s="571">
        <f>$E$5+様式2_4旅費!$F$4+様式2_4旅費!$F$6+様式2_5現地活動費!$E$3+'様式2_6本邦受入活動費&amp;管理費'!$E$6</f>
        <v>0</v>
      </c>
      <c r="D29" s="15" t="s">
        <v>288</v>
      </c>
      <c r="E29" s="315">
        <v>10</v>
      </c>
      <c r="F29" s="46" t="s">
        <v>289</v>
      </c>
      <c r="G29" s="121">
        <f>ROUNDDOWN(B29*E29/100,0)</f>
        <v>0</v>
      </c>
    </row>
    <row r="30" spans="1:10" ht="30" customHeight="1" thickBot="1">
      <c r="A30" s="15"/>
      <c r="B30" s="15"/>
      <c r="C30" s="45"/>
      <c r="D30" s="15"/>
      <c r="E30" s="572" t="s">
        <v>251</v>
      </c>
      <c r="F30" s="572"/>
      <c r="G30" s="52">
        <f>ROUNDDOWN(G29,-3)</f>
        <v>0</v>
      </c>
    </row>
    <row r="31" spans="1:10">
      <c r="A31" s="72"/>
      <c r="B31" s="72"/>
      <c r="C31" s="120"/>
      <c r="D31" s="72"/>
      <c r="E31" s="72"/>
      <c r="F31" s="72"/>
      <c r="G31" s="120"/>
    </row>
    <row r="32" spans="1:10">
      <c r="A32" s="72"/>
      <c r="B32" s="72"/>
      <c r="C32" s="120"/>
      <c r="D32" s="72"/>
      <c r="E32" s="72"/>
      <c r="F32" s="72"/>
      <c r="G32" s="120"/>
    </row>
    <row r="33" spans="1:2" s="222" customFormat="1">
      <c r="A33" s="222" t="s">
        <v>264</v>
      </c>
    </row>
    <row r="34" spans="1:2" hidden="1">
      <c r="A34" s="4" t="s">
        <v>302</v>
      </c>
      <c r="B34" s="4"/>
    </row>
    <row r="35" spans="1:2" hidden="1">
      <c r="A35" s="73">
        <v>1</v>
      </c>
      <c r="B35" s="223">
        <f t="shared" ref="B35:B41" si="0">SUMIF($I$9:$I$23,A35,$G$9:$G$23)</f>
        <v>0</v>
      </c>
    </row>
    <row r="36" spans="1:2" hidden="1">
      <c r="A36" s="73">
        <v>2</v>
      </c>
      <c r="B36" s="223">
        <f t="shared" si="0"/>
        <v>0</v>
      </c>
    </row>
    <row r="37" spans="1:2" hidden="1">
      <c r="A37" s="73">
        <v>3</v>
      </c>
      <c r="B37" s="223">
        <f t="shared" si="0"/>
        <v>0</v>
      </c>
    </row>
    <row r="38" spans="1:2" hidden="1">
      <c r="A38" s="73">
        <v>4</v>
      </c>
      <c r="B38" s="223">
        <f t="shared" si="0"/>
        <v>0</v>
      </c>
    </row>
    <row r="39" spans="1:2" hidden="1">
      <c r="A39" s="73">
        <v>5</v>
      </c>
      <c r="B39" s="223">
        <f t="shared" si="0"/>
        <v>0</v>
      </c>
    </row>
    <row r="40" spans="1:2" hidden="1">
      <c r="A40" s="73">
        <v>6</v>
      </c>
      <c r="B40" s="223">
        <f t="shared" si="0"/>
        <v>0</v>
      </c>
    </row>
    <row r="41" spans="1:2" hidden="1">
      <c r="A41" s="73">
        <v>7</v>
      </c>
      <c r="B41" s="223">
        <f t="shared" si="0"/>
        <v>0</v>
      </c>
    </row>
    <row r="42" spans="1:2" hidden="1"/>
    <row r="43" spans="1:2" hidden="1"/>
    <row r="44"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xr:uid="{00000000-0002-0000-0E00-000000000000}">
      <formula1>0</formula1>
    </dataValidation>
    <dataValidation type="list" operator="greaterThanOrEqual" allowBlank="1" showInputMessage="1" showErrorMessage="1" sqref="I9:I12 I19:I22" xr:uid="{00000000-0002-0000-0E00-000001000000}">
      <formula1>"1,2,3,4,5,6,7,精算"</formula1>
    </dataValidation>
    <dataValidation type="list" operator="notEqual" allowBlank="1" showInputMessage="1" showErrorMessage="1" sqref="D20:E21" xr:uid="{00000000-0002-0000-0E00-000002000000}">
      <formula1>"75500,69800"</formula1>
    </dataValidation>
    <dataValidation type="list" operator="notEqual" allowBlank="1" showInputMessage="1" showErrorMessage="1" sqref="D19:E19 D22:E22" xr:uid="{00000000-0002-0000-0E00-000003000000}">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9FFCC"/>
    <pageSetUpPr fitToPage="1"/>
  </sheetPr>
  <dimension ref="A2:Q31"/>
  <sheetViews>
    <sheetView view="pageBreakPreview" zoomScaleNormal="100" zoomScaleSheetLayoutView="100" workbookViewId="0">
      <selection activeCell="B4" sqref="B4:I4"/>
    </sheetView>
  </sheetViews>
  <sheetFormatPr defaultRowHeight="14.1"/>
  <cols>
    <col min="1" max="1" width="5.625" customWidth="1"/>
    <col min="2" max="2" width="23.625" customWidth="1"/>
    <col min="3" max="3" width="19.125" customWidth="1"/>
    <col min="4" max="4" width="18.875" bestFit="1" customWidth="1"/>
    <col min="5" max="5" width="5.5" style="58" bestFit="1" customWidth="1"/>
    <col min="6" max="6" width="9" style="58"/>
    <col min="7" max="7" width="16.625" customWidth="1"/>
    <col min="8" max="8" width="21" bestFit="1" customWidth="1"/>
    <col min="9" max="9" width="14.375" bestFit="1" customWidth="1"/>
  </cols>
  <sheetData>
    <row r="2" spans="1:17" ht="17.25" customHeight="1"/>
    <row r="3" spans="1:17" ht="17.25" customHeight="1">
      <c r="B3" t="str">
        <f>IF(様式1A【東・東南・南アジア地域用】見積!B5="見積金額内訳書","",IF(様式1A【東・東南・南アジア地域用】見積!B5="最終見積金額内訳書","",Q7))</f>
        <v/>
      </c>
      <c r="I3" s="122"/>
    </row>
    <row r="4" spans="1:17" ht="16.5">
      <c r="B4" s="608" t="str">
        <f>IF(従事者明細!C1="",業務従事者名簿!Q9,業務従事者名簿!Q10)</f>
        <v>業務従事者名簿　　</v>
      </c>
      <c r="C4" s="608"/>
      <c r="D4" s="608"/>
      <c r="E4" s="608"/>
      <c r="F4" s="608"/>
      <c r="G4" s="608"/>
      <c r="H4" s="608"/>
      <c r="I4" s="608"/>
    </row>
    <row r="5" spans="1:17" ht="17.100000000000001" thickBot="1">
      <c r="B5" s="609"/>
      <c r="C5" s="609"/>
      <c r="D5" s="609"/>
      <c r="E5" s="609"/>
      <c r="F5" s="609"/>
      <c r="G5" s="609"/>
      <c r="H5" s="609"/>
      <c r="I5" s="609"/>
    </row>
    <row r="6" spans="1:17" ht="30" customHeight="1" thickBot="1">
      <c r="A6" s="353" t="s">
        <v>313</v>
      </c>
      <c r="B6" s="62" t="s">
        <v>314</v>
      </c>
      <c r="C6" s="54" t="s">
        <v>315</v>
      </c>
      <c r="D6" s="54" t="s">
        <v>316</v>
      </c>
      <c r="E6" s="54" t="s">
        <v>56</v>
      </c>
      <c r="F6" s="54" t="s">
        <v>317</v>
      </c>
      <c r="G6" s="54" t="s">
        <v>318</v>
      </c>
      <c r="H6" s="54" t="s">
        <v>319</v>
      </c>
      <c r="I6" s="55" t="s">
        <v>320</v>
      </c>
    </row>
    <row r="7" spans="1:17" ht="40.15" customHeight="1" thickTop="1">
      <c r="A7" s="471"/>
      <c r="B7" s="123" t="str">
        <f>IF($A7="","",VLOOKUP($A7,従事者明細!$A$3:$I$52,2,FALSE))</f>
        <v/>
      </c>
      <c r="C7" s="50" t="str">
        <f>IF($A7="","",VLOOKUP($A7,従事者明細!$A$3:$I$52,3,FALSE))</f>
        <v/>
      </c>
      <c r="D7" s="50" t="str">
        <f>IF($A7="","",VLOOKUP($A7,従事者明細!$A$3:$I$52,5,FALSE))</f>
        <v/>
      </c>
      <c r="E7" s="59" t="str">
        <f>IF($A7="","",VLOOKUP($A7,従事者明細!$A$3:$I$52,4,FALSE))</f>
        <v/>
      </c>
      <c r="F7" s="60" t="str">
        <f>IF($A7="","",VLOOKUP($A7,従事者明細!$A$3:$I$52,6,FALSE))</f>
        <v/>
      </c>
      <c r="G7" s="64" t="str">
        <f>IF($A7="","",VLOOKUP($A7,従事者明細!$A$3:$I$52,7,FALSE))</f>
        <v/>
      </c>
      <c r="H7" s="61" t="str">
        <f>IF($A7="","",VLOOKUP($A7,従事者明細!$A$3:$I$52,8,FALSE))</f>
        <v/>
      </c>
      <c r="I7" s="200" t="str">
        <f>IF($A7="","",VLOOKUP($A7,従事者明細!$A$3:$I$52,9,FALSE))</f>
        <v/>
      </c>
      <c r="Q7" t="s">
        <v>321</v>
      </c>
    </row>
    <row r="8" spans="1:17" ht="40.15" customHeight="1">
      <c r="A8" s="472"/>
      <c r="B8" s="123" t="str">
        <f>IF($A8="","",VLOOKUP($A8,従事者明細!$A$3:$I$52,2,FALSE))</f>
        <v/>
      </c>
      <c r="C8" s="50" t="str">
        <f>IF($A8="","",VLOOKUP($A8,従事者明細!$A$3:$I$52,3,FALSE))</f>
        <v/>
      </c>
      <c r="D8" s="50" t="str">
        <f>IF($A8="","",VLOOKUP($A8,従事者明細!$A$3:$I$52,5,FALSE))</f>
        <v/>
      </c>
      <c r="E8" s="59" t="str">
        <f>IF($A8="","",VLOOKUP($A8,従事者明細!$A$3:$I$52,4,FALSE))</f>
        <v/>
      </c>
      <c r="F8" s="60" t="str">
        <f>IF($A8="","",VLOOKUP($A8,従事者明細!$A$3:$I$52,6,FALSE))</f>
        <v/>
      </c>
      <c r="G8" s="64" t="str">
        <f>IF($A8="","",VLOOKUP($A8,従事者明細!$A$3:$I$52,7,FALSE))</f>
        <v/>
      </c>
      <c r="H8" s="61" t="str">
        <f>IF($A8="","",VLOOKUP($A8,従事者明細!$A$3:$I$52,8,FALSE))</f>
        <v/>
      </c>
      <c r="I8" s="200" t="str">
        <f>IF($A8="","",VLOOKUP($A8,従事者明細!$A$3:$I$52,9,FALSE))</f>
        <v/>
      </c>
      <c r="Q8" t="s">
        <v>322</v>
      </c>
    </row>
    <row r="9" spans="1:17" ht="40.15" customHeight="1">
      <c r="A9" s="472"/>
      <c r="B9" s="123" t="str">
        <f>IF($A9="","",VLOOKUP($A9,従事者明細!$A$3:$I$52,2,FALSE))</f>
        <v/>
      </c>
      <c r="C9" s="50" t="str">
        <f>IF($A9="","",VLOOKUP($A9,従事者明細!$A$3:$I$52,3,FALSE))</f>
        <v/>
      </c>
      <c r="D9" s="50" t="str">
        <f>IF($A9="","",VLOOKUP($A9,従事者明細!$A$3:$I$52,5,FALSE))</f>
        <v/>
      </c>
      <c r="E9" s="59" t="str">
        <f>IF($A9="","",VLOOKUP($A9,従事者明細!$A$3:$I$52,4,FALSE))</f>
        <v/>
      </c>
      <c r="F9" s="60" t="str">
        <f>IF($A9="","",VLOOKUP($A9,従事者明細!$A$3:$I$52,6,FALSE))</f>
        <v/>
      </c>
      <c r="G9" s="64" t="str">
        <f>IF($A9="","",VLOOKUP($A9,従事者明細!$A$3:$I$52,7,FALSE))</f>
        <v/>
      </c>
      <c r="H9" s="61" t="str">
        <f>IF($A9="","",VLOOKUP($A9,従事者明細!$A$3:$I$52,8,FALSE))</f>
        <v/>
      </c>
      <c r="I9" s="200" t="str">
        <f>IF($A9="","",VLOOKUP($A9,従事者明細!$A$3:$I$52,9,FALSE))</f>
        <v/>
      </c>
      <c r="Q9" t="s">
        <v>323</v>
      </c>
    </row>
    <row r="10" spans="1:17" ht="40.15" customHeight="1">
      <c r="A10" s="472"/>
      <c r="B10" s="123" t="str">
        <f>IF($A10="","",VLOOKUP($A10,従事者明細!$A$3:$I$52,2,FALSE))</f>
        <v/>
      </c>
      <c r="C10" s="50" t="str">
        <f>IF($A10="","",VLOOKUP($A10,従事者明細!$A$3:$I$52,3,FALSE))</f>
        <v/>
      </c>
      <c r="D10" s="50" t="str">
        <f>IF($A10="","",VLOOKUP($A10,従事者明細!$A$3:$I$52,5,FALSE))</f>
        <v/>
      </c>
      <c r="E10" s="59" t="str">
        <f>IF($A10="","",VLOOKUP($A10,従事者明細!$A$3:$I$52,4,FALSE))</f>
        <v/>
      </c>
      <c r="F10" s="60" t="str">
        <f>IF($A10="","",VLOOKUP($A10,従事者明細!$A$3:$I$52,6,FALSE))</f>
        <v/>
      </c>
      <c r="G10" s="64" t="str">
        <f>IF($A10="","",VLOOKUP($A10,従事者明細!$A$3:$I$52,7,FALSE))</f>
        <v/>
      </c>
      <c r="H10" s="61" t="str">
        <f>IF($A10="","",VLOOKUP($A10,従事者明細!$A$3:$I$52,8,FALSE))</f>
        <v/>
      </c>
      <c r="I10" s="200" t="str">
        <f>IF($A10="","",VLOOKUP($A10,従事者明細!$A$3:$I$52,9,FALSE))</f>
        <v/>
      </c>
      <c r="Q10" t="s">
        <v>324</v>
      </c>
    </row>
    <row r="11" spans="1:17" ht="40.15" customHeight="1">
      <c r="A11" s="472"/>
      <c r="B11" s="123" t="str">
        <f>IF($A11="","",VLOOKUP($A11,従事者明細!$A$3:$I$52,2,FALSE))</f>
        <v/>
      </c>
      <c r="C11" s="50" t="str">
        <f>IF($A11="","",VLOOKUP($A11,従事者明細!$A$3:$I$52,3,FALSE))</f>
        <v/>
      </c>
      <c r="D11" s="50" t="str">
        <f>IF($A11="","",VLOOKUP($A11,従事者明細!$A$3:$I$52,5,FALSE))</f>
        <v/>
      </c>
      <c r="E11" s="59" t="str">
        <f>IF($A11="","",VLOOKUP($A11,従事者明細!$A$3:$I$52,4,FALSE))</f>
        <v/>
      </c>
      <c r="F11" s="60" t="str">
        <f>IF($A11="","",VLOOKUP($A11,従事者明細!$A$3:$I$52,6,FALSE))</f>
        <v/>
      </c>
      <c r="G11" s="64" t="str">
        <f>IF($A11="","",VLOOKUP($A11,従事者明細!$A$3:$I$52,7,FALSE))</f>
        <v/>
      </c>
      <c r="H11" s="61" t="str">
        <f>IF($A11="","",VLOOKUP($A11,従事者明細!$A$3:$I$52,8,FALSE))</f>
        <v/>
      </c>
      <c r="I11" s="200" t="str">
        <f>IF($A11="","",VLOOKUP($A11,従事者明細!$A$3:$I$52,9,FALSE))</f>
        <v/>
      </c>
    </row>
    <row r="12" spans="1:17" ht="40.15" customHeight="1">
      <c r="A12" s="472"/>
      <c r="B12" s="123" t="str">
        <f>IF($A12="","",VLOOKUP($A12,従事者明細!$A$3:$I$52,2,FALSE))</f>
        <v/>
      </c>
      <c r="C12" s="50" t="str">
        <f>IF($A12="","",VLOOKUP($A12,従事者明細!$A$3:$I$52,3,FALSE))</f>
        <v/>
      </c>
      <c r="D12" s="50" t="str">
        <f>IF($A12="","",VLOOKUP($A12,従事者明細!$A$3:$I$52,5,FALSE))</f>
        <v/>
      </c>
      <c r="E12" s="59" t="str">
        <f>IF($A12="","",VLOOKUP($A12,従事者明細!$A$3:$I$52,4,FALSE))</f>
        <v/>
      </c>
      <c r="F12" s="60" t="str">
        <f>IF($A12="","",VLOOKUP($A12,従事者明細!$A$3:$I$52,6,FALSE))</f>
        <v/>
      </c>
      <c r="G12" s="64" t="str">
        <f>IF($A12="","",VLOOKUP($A12,従事者明細!$A$3:$I$52,7,FALSE))</f>
        <v/>
      </c>
      <c r="H12" s="61" t="str">
        <f>IF($A12="","",VLOOKUP($A12,従事者明細!$A$3:$I$52,8,FALSE))</f>
        <v/>
      </c>
      <c r="I12" s="200" t="str">
        <f>IF($A12="","",VLOOKUP($A12,従事者明細!$A$3:$I$52,9,FALSE))</f>
        <v/>
      </c>
    </row>
    <row r="13" spans="1:17" ht="40.15" customHeight="1">
      <c r="A13" s="472"/>
      <c r="B13" s="123" t="str">
        <f>IF($A13="","",VLOOKUP($A13,従事者明細!$A$3:$I$52,2,FALSE))</f>
        <v/>
      </c>
      <c r="C13" s="50" t="str">
        <f>IF($A13="","",VLOOKUP($A13,従事者明細!$A$3:$I$52,3,FALSE))</f>
        <v/>
      </c>
      <c r="D13" s="50" t="str">
        <f>IF($A13="","",VLOOKUP($A13,従事者明細!$A$3:$I$52,5,FALSE))</f>
        <v/>
      </c>
      <c r="E13" s="59" t="str">
        <f>IF($A13="","",VLOOKUP($A13,従事者明細!$A$3:$I$52,4,FALSE))</f>
        <v/>
      </c>
      <c r="F13" s="60" t="str">
        <f>IF($A13="","",VLOOKUP($A13,従事者明細!$A$3:$I$52,6,FALSE))</f>
        <v/>
      </c>
      <c r="G13" s="64" t="str">
        <f>IF($A13="","",VLOOKUP($A13,従事者明細!$A$3:$I$52,7,FALSE))</f>
        <v/>
      </c>
      <c r="H13" s="61" t="str">
        <f>IF($A13="","",VLOOKUP($A13,従事者明細!$A$3:$I$52,8,FALSE))</f>
        <v/>
      </c>
      <c r="I13" s="200" t="str">
        <f>IF($A13="","",VLOOKUP($A13,従事者明細!$A$3:$I$52,9,FALSE))</f>
        <v/>
      </c>
    </row>
    <row r="14" spans="1:17" ht="30" hidden="1" customHeight="1">
      <c r="A14" s="355"/>
      <c r="B14" s="123" t="str">
        <f>IF($A14="","",VLOOKUP($A14,従事者明細!$A$3:$I$52,2,FALSE))</f>
        <v/>
      </c>
      <c r="C14" s="50" t="str">
        <f>IF($A14="","",VLOOKUP($A14,従事者明細!$A$3:$I$52,3,FALSE))</f>
        <v/>
      </c>
      <c r="D14" s="50" t="str">
        <f>IF($A14="","",VLOOKUP($A14,従事者明細!$A$3:$I$52,5,FALSE))</f>
        <v/>
      </c>
      <c r="E14" s="59" t="str">
        <f>IF($A14="","",VLOOKUP($A14,従事者明細!$A$3:$I$52,4,FALSE))</f>
        <v/>
      </c>
      <c r="F14" s="60" t="str">
        <f>IF($A14="","",VLOOKUP($A14,従事者明細!$A$3:$I$52,6,FALSE))</f>
        <v/>
      </c>
      <c r="G14" s="64" t="str">
        <f>IF($A14="","",VLOOKUP($A14,従事者明細!$A$3:$I$52,7,FALSE))</f>
        <v/>
      </c>
      <c r="H14" s="61" t="str">
        <f>IF($A14="","",VLOOKUP($A14,従事者明細!$A$3:$I$52,8,FALSE))</f>
        <v/>
      </c>
      <c r="I14" s="200" t="str">
        <f>IF($A14="","",VLOOKUP($A14,従事者明細!$A$3:$I$52,9,FALSE))</f>
        <v/>
      </c>
    </row>
    <row r="15" spans="1:17" ht="30" hidden="1" customHeight="1">
      <c r="A15" s="354"/>
      <c r="B15" s="123" t="str">
        <f>IF($A15="","",VLOOKUP($A15,従事者明細!$A$3:$I$52,2,FALSE))</f>
        <v/>
      </c>
      <c r="C15" s="50" t="str">
        <f>IF($A15="","",VLOOKUP($A15,従事者明細!$A$3:$I$52,3,FALSE))</f>
        <v/>
      </c>
      <c r="D15" s="50" t="str">
        <f>IF($A15="","",VLOOKUP($A15,従事者明細!$A$3:$I$52,5,FALSE))</f>
        <v/>
      </c>
      <c r="E15" s="59" t="str">
        <f>IF($A15="","",VLOOKUP($A15,従事者明細!$A$3:$I$52,4,FALSE))</f>
        <v/>
      </c>
      <c r="F15" s="60" t="str">
        <f>IF($A15="","",VLOOKUP($A15,従事者明細!$A$3:$I$52,6,FALSE))</f>
        <v/>
      </c>
      <c r="G15" s="64" t="str">
        <f>IF($A15="","",VLOOKUP($A15,従事者明細!$A$3:$I$52,7,FALSE))</f>
        <v/>
      </c>
      <c r="H15" s="61" t="str">
        <f>IF($A15="","",VLOOKUP($A15,従事者明細!$A$3:$I$52,8,FALSE))</f>
        <v/>
      </c>
      <c r="I15" s="200" t="str">
        <f>IF($A15="","",VLOOKUP($A15,従事者明細!$A$3:$I$52,9,FALSE))</f>
        <v/>
      </c>
    </row>
    <row r="16" spans="1:17" ht="30" customHeight="1">
      <c r="A16" s="355"/>
      <c r="B16" s="123" t="str">
        <f>IF($A16="","",VLOOKUP($A16,従事者明細!$A$3:$I$52,2,FALSE))</f>
        <v/>
      </c>
      <c r="C16" s="50" t="str">
        <f>IF($A16="","",VLOOKUP($A16,従事者明細!$A$3:$I$52,3,FALSE))</f>
        <v/>
      </c>
      <c r="D16" s="50" t="str">
        <f>IF($A16="","",VLOOKUP($A16,従事者明細!$A$3:$I$52,5,FALSE))</f>
        <v/>
      </c>
      <c r="E16" s="59" t="str">
        <f>IF($A16="","",VLOOKUP($A16,従事者明細!$A$3:$I$52,4,FALSE))</f>
        <v/>
      </c>
      <c r="F16" s="60" t="str">
        <f>IF($A16="","",VLOOKUP($A16,従事者明細!$A$3:$I$52,6,FALSE))</f>
        <v/>
      </c>
      <c r="G16" s="64" t="str">
        <f>IF($A16="","",VLOOKUP($A16,従事者明細!$A$3:$I$52,7,FALSE))</f>
        <v/>
      </c>
      <c r="H16" s="61" t="str">
        <f>IF($A16="","",VLOOKUP($A16,従事者明細!$A$3:$I$52,8,FALSE))</f>
        <v/>
      </c>
      <c r="I16" s="200" t="str">
        <f>IF($A16="","",VLOOKUP($A16,従事者明細!$A$3:$I$52,9,FALSE))</f>
        <v/>
      </c>
    </row>
    <row r="17" spans="1:9" ht="30" hidden="1" customHeight="1">
      <c r="A17" s="354"/>
      <c r="B17" s="151" t="str">
        <f>IF($A17="","",VLOOKUP($A17,従事者明細!$A$3:$I$52,2,FALSE))</f>
        <v/>
      </c>
      <c r="C17" s="152" t="str">
        <f>IF($A17="","",VLOOKUP($A17,従事者明細!$A$3:$I$52,3,FALSE))</f>
        <v/>
      </c>
      <c r="D17" s="180" t="str">
        <f>IF($A17="","",VLOOKUP($A17,従事者明細!$A$3:$I$52,5,FALSE))</f>
        <v/>
      </c>
      <c r="E17" s="153" t="str">
        <f>IF($A17="","",VLOOKUP($A17,従事者明細!$A$3:$I$52,4,FALSE))</f>
        <v/>
      </c>
      <c r="F17" s="154" t="str">
        <f>IF($A17="","",VLOOKUP($A17,従事者明細!$A$3:$I$52,6,FALSE))</f>
        <v/>
      </c>
      <c r="G17" s="155" t="str">
        <f>IF($A17="","",VLOOKUP($A17,従事者明細!$A$3:$I$52,7,FALSE))</f>
        <v/>
      </c>
      <c r="H17" s="156" t="str">
        <f>IF($A17="","",VLOOKUP($A17,従事者明細!$A$3:$I$52,8,FALSE))</f>
        <v/>
      </c>
      <c r="I17" s="201" t="str">
        <f>IF($A17="","",VLOOKUP($A17,従事者明細!$A$3:$I$52,9,FALSE))</f>
        <v/>
      </c>
    </row>
    <row r="18" spans="1:9" ht="30" hidden="1" customHeight="1">
      <c r="A18" s="355"/>
      <c r="B18" s="123" t="str">
        <f>IF($A18="","",VLOOKUP($A18,従事者明細!$A$3:$I$52,2,FALSE))</f>
        <v/>
      </c>
      <c r="C18" s="50" t="str">
        <f>IF($A18="","",VLOOKUP($A18,従事者明細!$A$3:$I$52,3,FALSE))</f>
        <v/>
      </c>
      <c r="D18" s="50" t="str">
        <f>IF($A18="","",VLOOKUP($A18,従事者明細!$A$3:$I$52,5,FALSE))</f>
        <v/>
      </c>
      <c r="E18" s="59" t="str">
        <f>IF($A18="","",VLOOKUP($A18,従事者明細!$A$3:$I$52,4,FALSE))</f>
        <v/>
      </c>
      <c r="F18" s="60" t="str">
        <f>IF($A18="","",VLOOKUP($A18,従事者明細!$A$3:$I$52,6,FALSE))</f>
        <v/>
      </c>
      <c r="G18" s="64" t="str">
        <f>IF($A18="","",VLOOKUP($A18,従事者明細!$A$3:$I$52,7,FALSE))</f>
        <v/>
      </c>
      <c r="H18" s="61" t="str">
        <f>IF($A18="","",VLOOKUP($A18,従事者明細!$A$3:$I$52,8,FALSE))</f>
        <v/>
      </c>
      <c r="I18" s="200" t="str">
        <f>IF($A18="","",VLOOKUP($A18,従事者明細!$A$3:$I$52,9,FALSE))</f>
        <v/>
      </c>
    </row>
    <row r="19" spans="1:9" ht="30" hidden="1" customHeight="1">
      <c r="A19" s="355"/>
      <c r="B19" s="123" t="str">
        <f>IF($A19="","",VLOOKUP($A19,従事者明細!$A$3:$I$52,2,FALSE))</f>
        <v/>
      </c>
      <c r="C19" s="50" t="str">
        <f>IF($A19="","",VLOOKUP($A19,従事者明細!$A$3:$I$52,3,FALSE))</f>
        <v/>
      </c>
      <c r="D19" s="50" t="str">
        <f>IF($A19="","",VLOOKUP($A19,従事者明細!$A$3:$I$52,5,FALSE))</f>
        <v/>
      </c>
      <c r="E19" s="59" t="str">
        <f>IF($A19="","",VLOOKUP($A19,従事者明細!$A$3:$I$52,4,FALSE))</f>
        <v/>
      </c>
      <c r="F19" s="60" t="str">
        <f>IF($A19="","",VLOOKUP($A19,従事者明細!$A$3:$I$52,6,FALSE))</f>
        <v/>
      </c>
      <c r="G19" s="64" t="str">
        <f>IF($A19="","",VLOOKUP($A19,従事者明細!$A$3:$I$52,7,FALSE))</f>
        <v/>
      </c>
      <c r="H19" s="61" t="str">
        <f>IF($A19="","",VLOOKUP($A19,従事者明細!$A$3:$I$52,8,FALSE))</f>
        <v/>
      </c>
      <c r="I19" s="200" t="str">
        <f>IF($A19="","",VLOOKUP($A19,従事者明細!$A$3:$I$52,9,FALSE))</f>
        <v/>
      </c>
    </row>
    <row r="20" spans="1:9" ht="30" hidden="1" customHeight="1">
      <c r="A20" s="355"/>
      <c r="B20" s="123" t="str">
        <f>IF($A20="","",VLOOKUP($A20,従事者明細!$A$3:$I$52,2,FALSE))</f>
        <v/>
      </c>
      <c r="C20" s="50" t="str">
        <f>IF($A20="","",VLOOKUP($A20,従事者明細!$A$3:$I$52,3,FALSE))</f>
        <v/>
      </c>
      <c r="D20" s="50" t="str">
        <f>IF($A20="","",VLOOKUP($A20,従事者明細!$A$3:$I$52,5,FALSE))</f>
        <v/>
      </c>
      <c r="E20" s="59" t="str">
        <f>IF($A20="","",VLOOKUP($A20,従事者明細!$A$3:$I$52,4,FALSE))</f>
        <v/>
      </c>
      <c r="F20" s="60" t="str">
        <f>IF($A20="","",VLOOKUP($A20,従事者明細!$A$3:$I$52,6,FALSE))</f>
        <v/>
      </c>
      <c r="G20" s="64" t="str">
        <f>IF($A20="","",VLOOKUP($A20,従事者明細!$A$3:$I$52,7,FALSE))</f>
        <v/>
      </c>
      <c r="H20" s="61" t="str">
        <f>IF($A20="","",VLOOKUP($A20,従事者明細!$A$3:$I$52,8,FALSE))</f>
        <v/>
      </c>
      <c r="I20" s="200" t="str">
        <f>IF($A20="","",VLOOKUP($A20,従事者明細!$A$3:$I$52,9,FALSE))</f>
        <v/>
      </c>
    </row>
    <row r="21" spans="1:9" ht="30" hidden="1" customHeight="1">
      <c r="A21" s="355"/>
      <c r="B21" s="123" t="str">
        <f>IF($A21="","",VLOOKUP($A21,従事者明細!$A$3:$I$52,2,FALSE))</f>
        <v/>
      </c>
      <c r="C21" s="50" t="str">
        <f>IF($A21="","",VLOOKUP($A21,従事者明細!$A$3:$I$52,3,FALSE))</f>
        <v/>
      </c>
      <c r="D21" s="50" t="str">
        <f>IF($A21="","",VLOOKUP($A21,従事者明細!$A$3:$I$52,5,FALSE))</f>
        <v/>
      </c>
      <c r="E21" s="59" t="str">
        <f>IF($A21="","",VLOOKUP($A21,従事者明細!$A$3:$I$52,4,FALSE))</f>
        <v/>
      </c>
      <c r="F21" s="60" t="str">
        <f>IF($A21="","",VLOOKUP($A21,従事者明細!$A$3:$I$52,6,FALSE))</f>
        <v/>
      </c>
      <c r="G21" s="64" t="str">
        <f>IF($A21="","",VLOOKUP($A21,従事者明細!$A$3:$I$52,7,FALSE))</f>
        <v/>
      </c>
      <c r="H21" s="61" t="str">
        <f>IF($A21="","",VLOOKUP($A21,従事者明細!$A$3:$I$52,8,FALSE))</f>
        <v/>
      </c>
      <c r="I21" s="200" t="str">
        <f>IF($A21="","",VLOOKUP($A21,従事者明細!$A$3:$I$52,9,FALSE))</f>
        <v/>
      </c>
    </row>
    <row r="22" spans="1:9" ht="30" hidden="1" customHeight="1">
      <c r="A22" s="355"/>
      <c r="B22" s="123" t="str">
        <f>IF($A22="","",VLOOKUP($A22,従事者明細!$A$3:$I$52,2,FALSE))</f>
        <v/>
      </c>
      <c r="C22" s="50" t="str">
        <f>IF($A22="","",VLOOKUP($A22,従事者明細!$A$3:$I$52,3,FALSE))</f>
        <v/>
      </c>
      <c r="D22" s="50" t="str">
        <f>IF($A22="","",VLOOKUP($A22,従事者明細!$A$3:$I$52,5,FALSE))</f>
        <v/>
      </c>
      <c r="E22" s="59" t="str">
        <f>IF($A22="","",VLOOKUP($A22,従事者明細!$A$3:$I$52,4,FALSE))</f>
        <v/>
      </c>
      <c r="F22" s="60" t="str">
        <f>IF($A22="","",VLOOKUP($A22,従事者明細!$A$3:$I$52,6,FALSE))</f>
        <v/>
      </c>
      <c r="G22" s="64" t="str">
        <f>IF($A22="","",VLOOKUP($A22,従事者明細!$A$3:$I$52,7,FALSE))</f>
        <v/>
      </c>
      <c r="H22" s="61" t="str">
        <f>IF($A22="","",VLOOKUP($A22,従事者明細!$A$3:$I$52,8,FALSE))</f>
        <v/>
      </c>
      <c r="I22" s="200" t="str">
        <f>IF($A22="","",VLOOKUP($A22,従事者明細!$A$3:$I$52,9,FALSE))</f>
        <v/>
      </c>
    </row>
    <row r="23" spans="1:9" ht="30" hidden="1" customHeight="1">
      <c r="A23" s="355"/>
      <c r="B23" s="123" t="str">
        <f>IF($A23="","",VLOOKUP($A23,従事者明細!$A$3:$I$52,2,FALSE))</f>
        <v/>
      </c>
      <c r="C23" s="50" t="str">
        <f>IF($A23="","",VLOOKUP($A23,従事者明細!$A$3:$I$52,3,FALSE))</f>
        <v/>
      </c>
      <c r="D23" s="50" t="str">
        <f>IF($A23="","",VLOOKUP($A23,従事者明細!$A$3:$I$52,5,FALSE))</f>
        <v/>
      </c>
      <c r="E23" s="59" t="str">
        <f>IF($A23="","",VLOOKUP($A23,従事者明細!$A$3:$I$52,4,FALSE))</f>
        <v/>
      </c>
      <c r="F23" s="60" t="str">
        <f>IF($A23="","",VLOOKUP($A23,従事者明細!$A$3:$I$52,6,FALSE))</f>
        <v/>
      </c>
      <c r="G23" s="64" t="str">
        <f>IF($A23="","",VLOOKUP($A23,従事者明細!$A$3:$I$52,7,FALSE))</f>
        <v/>
      </c>
      <c r="H23" s="61" t="str">
        <f>IF($A23="","",VLOOKUP($A23,従事者明細!$A$3:$I$52,8,FALSE))</f>
        <v/>
      </c>
      <c r="I23" s="200" t="str">
        <f>IF($A23="","",VLOOKUP($A23,従事者明細!$A$3:$I$52,9,FALSE))</f>
        <v/>
      </c>
    </row>
    <row r="24" spans="1:9" ht="30" hidden="1" customHeight="1">
      <c r="A24" s="355"/>
      <c r="B24" s="123" t="str">
        <f>IF($A24="","",VLOOKUP($A24,従事者明細!$A$3:$I$52,2,FALSE))</f>
        <v/>
      </c>
      <c r="C24" s="50" t="str">
        <f>IF($A24="","",VLOOKUP($A24,従事者明細!$A$3:$I$52,3,FALSE))</f>
        <v/>
      </c>
      <c r="D24" s="50" t="str">
        <f>IF($A24="","",VLOOKUP($A24,従事者明細!$A$3:$I$52,5,FALSE))</f>
        <v/>
      </c>
      <c r="E24" s="59" t="str">
        <f>IF($A24="","",VLOOKUP($A24,従事者明細!$A$3:$I$52,4,FALSE))</f>
        <v/>
      </c>
      <c r="F24" s="60" t="str">
        <f>IF($A24="","",VLOOKUP($A24,従事者明細!$A$3:$I$52,6,FALSE))</f>
        <v/>
      </c>
      <c r="G24" s="64" t="str">
        <f>IF($A24="","",VLOOKUP($A24,従事者明細!$A$3:$I$52,7,FALSE))</f>
        <v/>
      </c>
      <c r="H24" s="61" t="str">
        <f>IF($A24="","",VLOOKUP($A24,従事者明細!$A$3:$I$52,8,FALSE))</f>
        <v/>
      </c>
      <c r="I24" s="200" t="str">
        <f>IF($A24="","",VLOOKUP($A24,従事者明細!$A$3:$I$52,9,FALSE))</f>
        <v/>
      </c>
    </row>
    <row r="25" spans="1:9" ht="30" hidden="1" customHeight="1">
      <c r="A25" s="355"/>
      <c r="B25" s="123" t="str">
        <f>IF($A25="","",VLOOKUP($A25,従事者明細!$A$3:$I$52,2,FALSE))</f>
        <v/>
      </c>
      <c r="C25" s="50" t="str">
        <f>IF($A25="","",VLOOKUP($A25,従事者明細!$A$3:$I$52,3,FALSE))</f>
        <v/>
      </c>
      <c r="D25" s="50" t="str">
        <f>IF($A25="","",VLOOKUP($A25,従事者明細!$A$3:$I$52,5,FALSE))</f>
        <v/>
      </c>
      <c r="E25" s="59" t="str">
        <f>IF($A25="","",VLOOKUP($A25,従事者明細!$A$3:$I$52,4,FALSE))</f>
        <v/>
      </c>
      <c r="F25" s="60" t="str">
        <f>IF($A25="","",VLOOKUP($A25,従事者明細!$A$3:$I$52,6,FALSE))</f>
        <v/>
      </c>
      <c r="G25" s="64" t="str">
        <f>IF($A25="","",VLOOKUP($A25,従事者明細!$A$3:$I$52,7,FALSE))</f>
        <v/>
      </c>
      <c r="H25" s="61" t="str">
        <f>IF($A25="","",VLOOKUP($A25,従事者明細!$A$3:$I$52,8,FALSE))</f>
        <v/>
      </c>
      <c r="I25" s="200" t="str">
        <f>IF($A25="","",VLOOKUP($A25,従事者明細!$A$3:$I$52,9,FALSE))</f>
        <v/>
      </c>
    </row>
    <row r="26" spans="1:9" ht="30" customHeight="1" thickBot="1">
      <c r="A26" s="356"/>
      <c r="B26" s="157" t="str">
        <f>IF($A26="","",VLOOKUP($A26,従事者明細!$A$3:$I$52,2,FALSE))</f>
        <v/>
      </c>
      <c r="C26" s="158" t="str">
        <f>IF($A26="","",VLOOKUP($A26,従事者明細!$A$3:$I$52,3,FALSE))</f>
        <v/>
      </c>
      <c r="D26" s="158" t="str">
        <f>IF($A26="","",VLOOKUP($A26,従事者明細!$A$3:$I$52,5,FALSE))</f>
        <v/>
      </c>
      <c r="E26" s="181" t="str">
        <f>IF($A26="","",VLOOKUP($A26,従事者明細!$A$3:$I$52,4,FALSE))</f>
        <v/>
      </c>
      <c r="F26" s="159" t="str">
        <f>IF($A26="","",VLOOKUP($A26,従事者明細!$A$3:$I$52,6,FALSE))</f>
        <v/>
      </c>
      <c r="G26" s="160" t="str">
        <f>IF($A26="","",VLOOKUP($A26,従事者明細!$A$3:$I$52,7,FALSE))</f>
        <v/>
      </c>
      <c r="H26" s="161" t="str">
        <f>IF($A26="","",VLOOKUP($A26,従事者明細!$A$3:$I$52,8,FALSE))</f>
        <v/>
      </c>
      <c r="I26" s="202" t="str">
        <f>IF($A26="","",VLOOKUP($A26,従事者明細!$A$3:$I$52,9,FALSE))</f>
        <v/>
      </c>
    </row>
    <row r="27" spans="1:9">
      <c r="B27" s="7"/>
      <c r="C27" s="7"/>
      <c r="D27" s="7"/>
      <c r="E27" s="7"/>
      <c r="F27" s="7"/>
      <c r="G27" s="7"/>
      <c r="H27" s="7"/>
      <c r="I27" s="7"/>
    </row>
    <row r="28" spans="1:9">
      <c r="B28" s="56"/>
      <c r="C28" s="56"/>
      <c r="D28" s="56"/>
      <c r="E28" s="7"/>
      <c r="F28" s="7"/>
      <c r="G28" s="56"/>
      <c r="H28" s="56"/>
      <c r="I28" s="7"/>
    </row>
    <row r="29" spans="1:9">
      <c r="B29" s="505"/>
      <c r="C29" s="505"/>
      <c r="D29" s="505"/>
      <c r="E29" s="505"/>
      <c r="F29" s="505"/>
      <c r="G29" s="505"/>
      <c r="H29" s="505"/>
      <c r="I29" s="505"/>
    </row>
    <row r="30" spans="1:9">
      <c r="B30" s="57"/>
    </row>
    <row r="31" spans="1:9">
      <c r="B31" s="57"/>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8" orientation="landscape" cellComments="asDisplayed"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FF"/>
    <pageSetUpPr fitToPage="1"/>
  </sheetPr>
  <dimension ref="A1:T52"/>
  <sheetViews>
    <sheetView view="pageBreakPreview" topLeftCell="J1" zoomScaleNormal="70" zoomScaleSheetLayoutView="100" workbookViewId="0">
      <selection activeCell="S32" sqref="S32"/>
    </sheetView>
  </sheetViews>
  <sheetFormatPr defaultColWidth="9" defaultRowHeight="14.1"/>
  <cols>
    <col min="1" max="1" width="13.875" hidden="1" customWidth="1"/>
    <col min="2" max="2" width="52" hidden="1" customWidth="1"/>
    <col min="3" max="9" width="15.5" hidden="1" customWidth="1"/>
    <col min="10" max="10" width="6.25" customWidth="1"/>
    <col min="11" max="11" width="20.625" customWidth="1"/>
    <col min="12" max="13" width="20.625" hidden="1" customWidth="1"/>
    <col min="14" max="14" width="39.375" customWidth="1"/>
    <col min="15" max="15" width="26.125" customWidth="1"/>
    <col min="16" max="16" width="5.5" hidden="1" customWidth="1"/>
    <col min="17" max="17" width="23.125" bestFit="1" customWidth="1"/>
  </cols>
  <sheetData>
    <row r="1" spans="11:17" ht="39.75" customHeight="1">
      <c r="K1" s="610"/>
      <c r="L1" s="610"/>
      <c r="N1" s="122" t="s">
        <v>325</v>
      </c>
      <c r="O1" s="440">
        <f ca="1">TODAY()</f>
        <v>44921</v>
      </c>
    </row>
    <row r="2" spans="11:17" ht="9.6" customHeight="1">
      <c r="N2" s="122"/>
    </row>
    <row r="3" spans="11:17" hidden="1">
      <c r="K3" s="332"/>
      <c r="L3" s="334" t="s">
        <v>326</v>
      </c>
      <c r="M3" s="334" t="s">
        <v>327</v>
      </c>
      <c r="N3" s="334" t="s">
        <v>328</v>
      </c>
      <c r="O3" s="334" t="s">
        <v>329</v>
      </c>
    </row>
    <row r="4" spans="11:17" ht="48.75" hidden="1" customHeight="1">
      <c r="K4" s="332"/>
      <c r="L4" s="333"/>
      <c r="M4" s="333"/>
      <c r="N4" s="333"/>
      <c r="O4" s="333"/>
    </row>
    <row r="5" spans="11:17" ht="46.5" hidden="1" customHeight="1">
      <c r="K5" s="611"/>
      <c r="L5" s="612"/>
      <c r="M5" s="612"/>
      <c r="N5" s="612"/>
      <c r="O5" s="612"/>
    </row>
    <row r="6" spans="11:17" hidden="1"/>
    <row r="7" spans="11:17" hidden="1">
      <c r="K7" s="58"/>
      <c r="L7" s="58"/>
      <c r="M7" s="58"/>
      <c r="N7" s="58"/>
    </row>
    <row r="8" spans="11:17" hidden="1"/>
    <row r="9" spans="11:17" hidden="1"/>
    <row r="10" spans="11:17" ht="3" hidden="1" customHeight="1">
      <c r="K10" s="4"/>
      <c r="L10" s="4"/>
      <c r="M10" s="34"/>
    </row>
    <row r="11" spans="11:17" ht="29.25" hidden="1" customHeight="1" thickBot="1">
      <c r="K11" s="4" t="str">
        <f>様式1!E7</f>
        <v>○○○国（案件名）</v>
      </c>
      <c r="L11" s="274"/>
      <c r="M11" s="274"/>
      <c r="N11" s="275"/>
      <c r="Q11" s="58" t="s">
        <v>84</v>
      </c>
    </row>
    <row r="12" spans="11:17" ht="29.25" hidden="1" customHeight="1" thickBot="1">
      <c r="K12" s="276" t="str">
        <f>様式1!E9</f>
        <v>（提案法人名）</v>
      </c>
      <c r="L12" s="274"/>
      <c r="M12" s="274"/>
      <c r="N12" s="277"/>
      <c r="Q12" s="278">
        <v>0.1</v>
      </c>
    </row>
    <row r="13" spans="11:17" ht="21.95" hidden="1" customHeight="1">
      <c r="K13" s="4"/>
      <c r="L13" s="4"/>
      <c r="M13" s="4"/>
    </row>
    <row r="14" spans="11:17">
      <c r="O14" s="415" t="s">
        <v>330</v>
      </c>
    </row>
    <row r="15" spans="11:17">
      <c r="L15" s="58"/>
      <c r="M15" s="58"/>
      <c r="N15" s="58" t="s">
        <v>331</v>
      </c>
    </row>
    <row r="16" spans="11:17" ht="24.95" customHeight="1" thickBot="1">
      <c r="K16" s="429" t="s">
        <v>91</v>
      </c>
      <c r="L16" s="416" t="e">
        <f>様式1!$G$30</f>
        <v>#REF!</v>
      </c>
      <c r="M16" s="416" t="e">
        <f>様式1!$G$31</f>
        <v>#REF!</v>
      </c>
      <c r="N16" s="431"/>
    </row>
    <row r="17" spans="1:17" ht="20.100000000000001" customHeight="1">
      <c r="K17" s="58"/>
      <c r="N17" s="417"/>
    </row>
    <row r="18" spans="1:17" ht="20.100000000000001" customHeight="1">
      <c r="K18" s="465" t="s">
        <v>332</v>
      </c>
      <c r="L18" s="58" t="s">
        <v>333</v>
      </c>
      <c r="M18" s="58" t="s">
        <v>334</v>
      </c>
      <c r="N18" s="58"/>
      <c r="O18" s="295"/>
      <c r="Q18" s="283"/>
    </row>
    <row r="19" spans="1:17" ht="24.95" customHeight="1" thickBot="1">
      <c r="K19" s="439">
        <v>2019</v>
      </c>
      <c r="L19" s="418"/>
      <c r="M19" s="418"/>
      <c r="N19" s="416">
        <f>SUMIF($P$26:$P$40,K19,$N$26:$N$40)</f>
        <v>0</v>
      </c>
      <c r="O19" s="295"/>
      <c r="Q19" s="283"/>
    </row>
    <row r="20" spans="1:17" ht="24.95" customHeight="1" thickBot="1">
      <c r="K20" s="419">
        <f>K19+1</f>
        <v>2020</v>
      </c>
      <c r="L20" s="420"/>
      <c r="M20" s="420"/>
      <c r="N20" s="421">
        <f>SUMIF($P$26:$P$40,K20,$N$26:$N$40)</f>
        <v>0</v>
      </c>
      <c r="O20" s="295"/>
      <c r="Q20" s="283"/>
    </row>
    <row r="21" spans="1:17" ht="24.95" customHeight="1" thickBot="1">
      <c r="K21" s="419">
        <f>K20+1</f>
        <v>2021</v>
      </c>
      <c r="L21" s="420"/>
      <c r="M21" s="420"/>
      <c r="N21" s="421">
        <f>SUMIF($P$26:$P$40,K21,$N$26:$N$40)</f>
        <v>0</v>
      </c>
      <c r="O21" s="295"/>
      <c r="Q21" s="283"/>
    </row>
    <row r="22" spans="1:17" ht="24.95" customHeight="1" thickBot="1">
      <c r="K22" s="422">
        <f>K21+1</f>
        <v>2022</v>
      </c>
      <c r="L22" s="423"/>
      <c r="M22" s="423"/>
      <c r="N22" s="424">
        <f>SUMIF($P$26:$P$40,K22,$N$26:$N$40)</f>
        <v>0</v>
      </c>
      <c r="O22" s="295"/>
      <c r="Q22" s="283"/>
    </row>
    <row r="23" spans="1:17" ht="24.95" customHeight="1" thickTop="1" thickBot="1">
      <c r="K23" s="437" t="s">
        <v>280</v>
      </c>
      <c r="L23" s="425"/>
      <c r="M23" s="425"/>
      <c r="N23" s="426">
        <f>SUM(N19:N22)</f>
        <v>0</v>
      </c>
      <c r="O23" s="295"/>
      <c r="Q23" s="283"/>
    </row>
    <row r="24" spans="1:17" ht="24.95" customHeight="1">
      <c r="K24" s="58"/>
      <c r="L24" s="417"/>
      <c r="M24" s="417"/>
      <c r="N24" s="417"/>
      <c r="O24" s="295"/>
      <c r="Q24" s="283"/>
    </row>
    <row r="25" spans="1:17" ht="16.5">
      <c r="A25" s="228"/>
      <c r="B25" s="279" t="s">
        <v>335</v>
      </c>
      <c r="C25" s="280">
        <v>1</v>
      </c>
      <c r="D25" s="280">
        <v>2</v>
      </c>
      <c r="E25" s="280">
        <v>3</v>
      </c>
      <c r="F25" s="280">
        <v>4</v>
      </c>
      <c r="G25" s="280">
        <v>5</v>
      </c>
      <c r="H25" s="280">
        <v>6</v>
      </c>
      <c r="I25" s="280">
        <v>7</v>
      </c>
      <c r="K25" s="427" t="s">
        <v>336</v>
      </c>
      <c r="L25" s="428"/>
      <c r="N25" s="58"/>
      <c r="O25" s="58" t="s">
        <v>337</v>
      </c>
      <c r="P25" s="58"/>
    </row>
    <row r="26" spans="1:17" ht="24.95" customHeight="1" thickBot="1">
      <c r="A26" s="615" t="s">
        <v>338</v>
      </c>
      <c r="B26" s="281" t="s">
        <v>339</v>
      </c>
      <c r="C26" s="282" t="e">
        <f>F44</f>
        <v>#REF!</v>
      </c>
      <c r="D26" s="282" t="e">
        <f>F45</f>
        <v>#REF!</v>
      </c>
      <c r="E26" s="282" t="e">
        <f>F46</f>
        <v>#REF!</v>
      </c>
      <c r="F26" s="282" t="e">
        <f>F47</f>
        <v>#REF!</v>
      </c>
      <c r="G26" s="282" t="e">
        <f>F48</f>
        <v>#REF!</v>
      </c>
      <c r="H26" s="282" t="e">
        <f>F49</f>
        <v>#REF!</v>
      </c>
      <c r="I26" s="282" t="e">
        <f>F50</f>
        <v>#REF!</v>
      </c>
      <c r="K26" s="429" t="s">
        <v>340</v>
      </c>
      <c r="L26" s="430"/>
      <c r="M26" s="430"/>
      <c r="N26" s="431">
        <v>0</v>
      </c>
      <c r="O26" s="432"/>
      <c r="P26">
        <f>IF(MONTH(O26)&lt;=3, YEAR(O26)-1, YEAR(O26))</f>
        <v>1899</v>
      </c>
      <c r="Q26" s="283" t="s">
        <v>341</v>
      </c>
    </row>
    <row r="27" spans="1:17" ht="20.100000000000001" customHeight="1">
      <c r="A27" s="616"/>
      <c r="B27" s="284" t="s">
        <v>342</v>
      </c>
      <c r="C27" s="285" t="s">
        <v>343</v>
      </c>
      <c r="D27" s="285" t="s">
        <v>343</v>
      </c>
      <c r="E27" s="285" t="s">
        <v>343</v>
      </c>
      <c r="F27" s="285" t="s">
        <v>343</v>
      </c>
      <c r="G27" s="285" t="s">
        <v>343</v>
      </c>
      <c r="H27" s="285" t="s">
        <v>343</v>
      </c>
      <c r="I27" s="285" t="s">
        <v>343</v>
      </c>
      <c r="K27" s="58"/>
      <c r="L27" s="331"/>
      <c r="N27" s="331" t="s">
        <v>344</v>
      </c>
    </row>
    <row r="28" spans="1:17" ht="21.75" customHeight="1">
      <c r="A28" s="616"/>
      <c r="B28" s="286" t="s">
        <v>345</v>
      </c>
      <c r="C28" s="287">
        <v>0</v>
      </c>
      <c r="D28" s="287">
        <v>0</v>
      </c>
      <c r="E28" s="287">
        <v>0</v>
      </c>
      <c r="F28" s="287">
        <v>0</v>
      </c>
      <c r="G28" s="287">
        <v>0</v>
      </c>
      <c r="H28" s="287">
        <v>0</v>
      </c>
      <c r="I28" s="287">
        <v>0</v>
      </c>
      <c r="K28" s="58"/>
      <c r="L28" s="58" t="s">
        <v>333</v>
      </c>
      <c r="M28" s="58" t="s">
        <v>334</v>
      </c>
      <c r="N28" s="58"/>
      <c r="O28" s="58" t="s">
        <v>346</v>
      </c>
      <c r="P28" s="58"/>
    </row>
    <row r="29" spans="1:17" ht="24.95" customHeight="1" thickBot="1">
      <c r="A29" s="616"/>
      <c r="B29" s="288" t="s">
        <v>347</v>
      </c>
      <c r="C29" s="289" t="s">
        <v>343</v>
      </c>
      <c r="D29" s="289" t="s">
        <v>343</v>
      </c>
      <c r="E29" s="289" t="s">
        <v>343</v>
      </c>
      <c r="F29" s="289" t="s">
        <v>343</v>
      </c>
      <c r="G29" s="289" t="s">
        <v>343</v>
      </c>
      <c r="H29" s="289" t="s">
        <v>343</v>
      </c>
      <c r="I29" s="289" t="s">
        <v>343</v>
      </c>
      <c r="K29" s="429" t="s">
        <v>348</v>
      </c>
      <c r="L29" s="416">
        <f>IFERROR(C32,0)</f>
        <v>0</v>
      </c>
      <c r="M29" s="416">
        <f>IFERROR(SUM(C34:C38),0)</f>
        <v>0</v>
      </c>
      <c r="N29" s="416">
        <f>L29+M29</f>
        <v>0</v>
      </c>
      <c r="O29" s="433"/>
      <c r="P29">
        <f t="shared" ref="P29:P35" si="0">IF(MONTH(O29)&lt;=3, YEAR(O29)-1, YEAR(O29))</f>
        <v>1899</v>
      </c>
    </row>
    <row r="30" spans="1:17" ht="24.95" customHeight="1" thickBot="1">
      <c r="A30" s="616"/>
      <c r="B30" s="281" t="s">
        <v>349</v>
      </c>
      <c r="C30" s="290" t="e">
        <f t="shared" ref="C30:I30" si="1">IF(C28="","",C26-C28)</f>
        <v>#REF!</v>
      </c>
      <c r="D30" s="290" t="e">
        <f t="shared" si="1"/>
        <v>#REF!</v>
      </c>
      <c r="E30" s="290" t="e">
        <f t="shared" si="1"/>
        <v>#REF!</v>
      </c>
      <c r="F30" s="290" t="e">
        <f t="shared" si="1"/>
        <v>#REF!</v>
      </c>
      <c r="G30" s="290" t="e">
        <f t="shared" si="1"/>
        <v>#REF!</v>
      </c>
      <c r="H30" s="290" t="e">
        <f t="shared" si="1"/>
        <v>#REF!</v>
      </c>
      <c r="I30" s="290" t="e">
        <f t="shared" si="1"/>
        <v>#REF!</v>
      </c>
      <c r="K30" s="434" t="s">
        <v>350</v>
      </c>
      <c r="L30" s="421">
        <f>IFERROR(D32,0)</f>
        <v>0</v>
      </c>
      <c r="M30" s="421">
        <f>IFERROR(SUM(D34:D38),0)</f>
        <v>0</v>
      </c>
      <c r="N30" s="421">
        <f t="shared" ref="N30:N35" si="2">L30+M30</f>
        <v>0</v>
      </c>
      <c r="O30" s="435"/>
      <c r="P30">
        <f t="shared" si="0"/>
        <v>1899</v>
      </c>
    </row>
    <row r="31" spans="1:17" ht="24.95" customHeight="1" thickBot="1">
      <c r="A31" s="617"/>
      <c r="B31" s="284" t="s">
        <v>351</v>
      </c>
      <c r="C31" s="291" t="s">
        <v>343</v>
      </c>
      <c r="D31" s="291" t="s">
        <v>343</v>
      </c>
      <c r="E31" s="291" t="s">
        <v>343</v>
      </c>
      <c r="F31" s="291" t="s">
        <v>343</v>
      </c>
      <c r="G31" s="291" t="s">
        <v>343</v>
      </c>
      <c r="H31" s="291" t="s">
        <v>343</v>
      </c>
      <c r="I31" s="291" t="s">
        <v>343</v>
      </c>
      <c r="K31" s="434" t="s">
        <v>352</v>
      </c>
      <c r="L31" s="421">
        <f>IFERROR(E32,0)</f>
        <v>0</v>
      </c>
      <c r="M31" s="421">
        <f>IFERROR(SUM(E34:E38),0)</f>
        <v>0</v>
      </c>
      <c r="N31" s="421">
        <f t="shared" si="2"/>
        <v>0</v>
      </c>
      <c r="O31" s="435"/>
      <c r="P31">
        <f t="shared" si="0"/>
        <v>1899</v>
      </c>
    </row>
    <row r="32" spans="1:17" ht="24.95" customHeight="1" thickBot="1">
      <c r="A32" s="615" t="s">
        <v>353</v>
      </c>
      <c r="B32" s="292" t="s">
        <v>354</v>
      </c>
      <c r="C32" s="293" t="e">
        <f t="shared" ref="C32:I32" si="3">ROUNDDOWN(C30*((9/10)-($N$26/$L$16)),-3)</f>
        <v>#REF!</v>
      </c>
      <c r="D32" s="293" t="e">
        <f t="shared" si="3"/>
        <v>#REF!</v>
      </c>
      <c r="E32" s="293" t="e">
        <f t="shared" si="3"/>
        <v>#REF!</v>
      </c>
      <c r="F32" s="293" t="e">
        <f t="shared" si="3"/>
        <v>#REF!</v>
      </c>
      <c r="G32" s="293" t="e">
        <f t="shared" si="3"/>
        <v>#REF!</v>
      </c>
      <c r="H32" s="293" t="e">
        <f t="shared" si="3"/>
        <v>#REF!</v>
      </c>
      <c r="I32" s="293" t="e">
        <f t="shared" si="3"/>
        <v>#REF!</v>
      </c>
      <c r="K32" s="434" t="s">
        <v>355</v>
      </c>
      <c r="L32" s="421">
        <f>IFERROR(F32,0)</f>
        <v>0</v>
      </c>
      <c r="M32" s="421">
        <f>IFERROR(SUM(F34:F38),0)</f>
        <v>0</v>
      </c>
      <c r="N32" s="421">
        <f t="shared" si="2"/>
        <v>0</v>
      </c>
      <c r="O32" s="435"/>
      <c r="P32">
        <f t="shared" si="0"/>
        <v>1899</v>
      </c>
    </row>
    <row r="33" spans="1:20" ht="24.95" customHeight="1" thickBot="1">
      <c r="A33" s="617"/>
      <c r="B33" s="284" t="s">
        <v>356</v>
      </c>
      <c r="C33" s="291" t="s">
        <v>343</v>
      </c>
      <c r="D33" s="291" t="s">
        <v>343</v>
      </c>
      <c r="E33" s="291" t="s">
        <v>343</v>
      </c>
      <c r="F33" s="291" t="s">
        <v>343</v>
      </c>
      <c r="G33" s="291" t="s">
        <v>343</v>
      </c>
      <c r="H33" s="291" t="s">
        <v>343</v>
      </c>
      <c r="I33" s="291" t="s">
        <v>343</v>
      </c>
      <c r="K33" s="434" t="s">
        <v>357</v>
      </c>
      <c r="L33" s="421">
        <f>IFERROR(G32,0)</f>
        <v>0</v>
      </c>
      <c r="M33" s="421">
        <f>IFERROR(SUM(G34:G38),0)</f>
        <v>0</v>
      </c>
      <c r="N33" s="421">
        <f t="shared" si="2"/>
        <v>0</v>
      </c>
      <c r="O33" s="435"/>
      <c r="P33">
        <f t="shared" si="0"/>
        <v>1899</v>
      </c>
    </row>
    <row r="34" spans="1:20" ht="24.95" customHeight="1" thickBot="1">
      <c r="A34" s="618" t="s">
        <v>358</v>
      </c>
      <c r="B34" s="292" t="s">
        <v>359</v>
      </c>
      <c r="C34" s="613">
        <f t="shared" ref="C34:I34" si="4">IF($L$26&lt;&gt;0,C30*9/10*$Q$12,0)</f>
        <v>0</v>
      </c>
      <c r="D34" s="613">
        <f t="shared" si="4"/>
        <v>0</v>
      </c>
      <c r="E34" s="613">
        <f t="shared" si="4"/>
        <v>0</v>
      </c>
      <c r="F34" s="613">
        <f t="shared" si="4"/>
        <v>0</v>
      </c>
      <c r="G34" s="613">
        <f t="shared" si="4"/>
        <v>0</v>
      </c>
      <c r="H34" s="613">
        <f t="shared" si="4"/>
        <v>0</v>
      </c>
      <c r="I34" s="613">
        <f t="shared" si="4"/>
        <v>0</v>
      </c>
      <c r="K34" s="434" t="s">
        <v>360</v>
      </c>
      <c r="L34" s="421">
        <f>IFERROR(H32,0)</f>
        <v>0</v>
      </c>
      <c r="M34" s="421">
        <f>IFERROR(SUM(H34:H38),0)</f>
        <v>0</v>
      </c>
      <c r="N34" s="421">
        <f t="shared" si="2"/>
        <v>0</v>
      </c>
      <c r="O34" s="435"/>
      <c r="P34">
        <f t="shared" si="0"/>
        <v>1899</v>
      </c>
      <c r="T34" s="63"/>
    </row>
    <row r="35" spans="1:20" ht="24.95" customHeight="1" thickBot="1">
      <c r="A35" s="619"/>
      <c r="B35" s="281" t="s">
        <v>361</v>
      </c>
      <c r="C35" s="614"/>
      <c r="D35" s="614"/>
      <c r="E35" s="614"/>
      <c r="F35" s="614"/>
      <c r="G35" s="614"/>
      <c r="H35" s="614"/>
      <c r="I35" s="614"/>
      <c r="K35" s="436" t="s">
        <v>362</v>
      </c>
      <c r="L35" s="424">
        <f>IFERROR(I32,0)</f>
        <v>0</v>
      </c>
      <c r="M35" s="424">
        <f>IFERROR(SUM(I34:I38),0)</f>
        <v>0</v>
      </c>
      <c r="N35" s="424">
        <f t="shared" si="2"/>
        <v>0</v>
      </c>
      <c r="O35" s="435"/>
      <c r="P35">
        <f t="shared" si="0"/>
        <v>1899</v>
      </c>
    </row>
    <row r="36" spans="1:20" ht="24.95" customHeight="1" thickTop="1" thickBot="1">
      <c r="A36" s="619"/>
      <c r="B36" s="281"/>
      <c r="C36" s="330"/>
      <c r="D36" s="330"/>
      <c r="E36" s="330"/>
      <c r="F36" s="330"/>
      <c r="G36" s="330"/>
      <c r="H36" s="330"/>
      <c r="I36" s="330"/>
      <c r="K36" s="437" t="s">
        <v>363</v>
      </c>
      <c r="L36" s="426">
        <f>SUM(L29:L35)</f>
        <v>0</v>
      </c>
      <c r="M36" s="426">
        <f>SUM(M29:M35)</f>
        <v>0</v>
      </c>
      <c r="N36" s="426">
        <f>SUM(N29:N35)</f>
        <v>0</v>
      </c>
      <c r="O36" s="294"/>
    </row>
    <row r="37" spans="1:20" ht="20.100000000000001" customHeight="1">
      <c r="A37" s="619"/>
      <c r="B37" s="281" t="s">
        <v>364</v>
      </c>
      <c r="C37" s="613" t="e">
        <f t="shared" ref="C37:I37" si="5">IF($L$26=0,C32*$Q$12,0)</f>
        <v>#REF!</v>
      </c>
      <c r="D37" s="613" t="e">
        <f t="shared" si="5"/>
        <v>#REF!</v>
      </c>
      <c r="E37" s="613" t="e">
        <f t="shared" si="5"/>
        <v>#REF!</v>
      </c>
      <c r="F37" s="613" t="e">
        <f t="shared" si="5"/>
        <v>#REF!</v>
      </c>
      <c r="G37" s="613" t="e">
        <f t="shared" si="5"/>
        <v>#REF!</v>
      </c>
      <c r="H37" s="613" t="e">
        <f t="shared" si="5"/>
        <v>#REF!</v>
      </c>
      <c r="I37" s="613" t="e">
        <f t="shared" si="5"/>
        <v>#REF!</v>
      </c>
      <c r="K37" s="329"/>
      <c r="L37" s="294"/>
      <c r="M37" s="294"/>
      <c r="N37" s="294"/>
      <c r="O37" s="295"/>
      <c r="P37" s="295"/>
    </row>
    <row r="38" spans="1:20" ht="20.100000000000001" customHeight="1">
      <c r="A38" s="620"/>
      <c r="B38" s="284" t="s">
        <v>365</v>
      </c>
      <c r="C38" s="614"/>
      <c r="D38" s="614"/>
      <c r="E38" s="614"/>
      <c r="F38" s="614"/>
      <c r="G38" s="614"/>
      <c r="H38" s="614"/>
      <c r="I38" s="614"/>
      <c r="K38" s="58"/>
      <c r="L38" s="58" t="s">
        <v>333</v>
      </c>
      <c r="M38" s="58" t="s">
        <v>334</v>
      </c>
      <c r="N38" s="58"/>
      <c r="O38" s="295" t="s">
        <v>337</v>
      </c>
      <c r="P38" s="295"/>
    </row>
    <row r="39" spans="1:20" ht="24.95" customHeight="1" thickBot="1">
      <c r="B39" s="297" t="s">
        <v>366</v>
      </c>
      <c r="C39" s="298" t="e">
        <f t="shared" ref="C39:I39" si="6">IF(C32="","",SUM(C32+C34+C37))</f>
        <v>#REF!</v>
      </c>
      <c r="D39" s="298" t="e">
        <f t="shared" si="6"/>
        <v>#REF!</v>
      </c>
      <c r="E39" s="298" t="e">
        <f t="shared" si="6"/>
        <v>#REF!</v>
      </c>
      <c r="F39" s="298" t="e">
        <f t="shared" si="6"/>
        <v>#REF!</v>
      </c>
      <c r="G39" s="298" t="e">
        <f t="shared" si="6"/>
        <v>#REF!</v>
      </c>
      <c r="H39" s="298" t="e">
        <f t="shared" si="6"/>
        <v>#REF!</v>
      </c>
      <c r="I39" s="298" t="e">
        <f t="shared" si="6"/>
        <v>#REF!</v>
      </c>
      <c r="K39" s="296" t="s">
        <v>367</v>
      </c>
      <c r="L39" s="418"/>
      <c r="M39" s="418"/>
      <c r="N39" s="416">
        <f>IF($O39&lt;&gt;"",$N$16*0.9-$N$26-$N$36,0)</f>
        <v>0</v>
      </c>
      <c r="O39" s="433"/>
      <c r="P39">
        <f>IF(MONTH(O39)&lt;=3, YEAR(O39)-1, YEAR(O39))</f>
        <v>1899</v>
      </c>
      <c r="Q39" s="283" t="s">
        <v>368</v>
      </c>
    </row>
    <row r="40" spans="1:20" ht="24.95" customHeight="1" thickBot="1">
      <c r="K40" s="438" t="s">
        <v>369</v>
      </c>
      <c r="L40" s="420"/>
      <c r="M40" s="420"/>
      <c r="N40" s="421">
        <f>$N$16-$N$36-$N$26-$N$39</f>
        <v>0</v>
      </c>
      <c r="O40" s="435"/>
      <c r="P40">
        <f>IF(MONTH(O40)&lt;=3, YEAR(O40)-1, YEAR(O40))</f>
        <v>1899</v>
      </c>
      <c r="Q40" s="283" t="s">
        <v>370</v>
      </c>
    </row>
    <row r="41" spans="1:20" ht="20.100000000000001" customHeight="1">
      <c r="L41" s="299"/>
      <c r="M41" s="299"/>
      <c r="N41" s="299"/>
      <c r="O41" s="295"/>
      <c r="Q41" s="283"/>
    </row>
    <row r="42" spans="1:20" ht="20.100000000000001" customHeight="1" thickBot="1"/>
    <row r="43" spans="1:20" ht="14.45" thickBot="1">
      <c r="B43" s="4" t="s">
        <v>302</v>
      </c>
      <c r="C43" s="4"/>
      <c r="D43" s="300" t="s">
        <v>371</v>
      </c>
      <c r="E43" s="300" t="s">
        <v>372</v>
      </c>
      <c r="F43" s="300" t="s">
        <v>373</v>
      </c>
      <c r="K43" s="441" t="s">
        <v>295</v>
      </c>
      <c r="L43" s="442"/>
      <c r="M43" s="442"/>
      <c r="N43" s="442"/>
      <c r="O43" s="443"/>
    </row>
    <row r="44" spans="1:20" ht="14.45" thickBot="1">
      <c r="B44" s="224">
        <v>1</v>
      </c>
      <c r="C44" s="225" t="e">
        <f>様式2_2_2その他原価・一般管理費等!$K$30+#REF!+#REF!+様式2_4旅費!$C$56+様式2_5現地活動費!$B$47+'様式2_6本邦受入活動費&amp;管理費'!$B$35</f>
        <v>#REF!</v>
      </c>
      <c r="D44" s="225" t="e">
        <f>#REF!+#REF!+様式2_4旅費!$C$56+様式2_5現地活動費!$B$47+'様式2_6本邦受入活動費&amp;管理費'!$B$35</f>
        <v>#REF!</v>
      </c>
      <c r="E44" s="259" t="e">
        <f>ROUNDDOWN($D44*'様式2_6本邦受入活動費&amp;管理費'!$E$29/100,-3)</f>
        <v>#REF!</v>
      </c>
      <c r="F44" s="301" t="e">
        <f>C44+E44</f>
        <v>#REF!</v>
      </c>
      <c r="K44" s="444"/>
      <c r="L44" s="445"/>
      <c r="M44" s="445"/>
      <c r="N44" s="445"/>
      <c r="O44" s="446"/>
    </row>
    <row r="45" spans="1:20" ht="14.45" thickBot="1">
      <c r="B45" s="224">
        <v>2</v>
      </c>
      <c r="C45" s="225" t="e">
        <f>様式2_2_2その他原価・一般管理費等!$N$30+#REF!+#REF!+様式2_4旅費!$C$57+様式2_5現地活動費!$B$48+'様式2_6本邦受入活動費&amp;管理費'!$B$36</f>
        <v>#REF!</v>
      </c>
      <c r="D45" s="225" t="e">
        <f>#REF!+#REF!+様式2_4旅費!$C$57+様式2_5現地活動費!$B$48+'様式2_6本邦受入活動費&amp;管理費'!$B$36</f>
        <v>#REF!</v>
      </c>
      <c r="E45" s="259" t="e">
        <f>ROUNDDOWN($D45*'様式2_6本邦受入活動費&amp;管理費'!$E$29/100,-3)</f>
        <v>#REF!</v>
      </c>
      <c r="F45" s="301" t="e">
        <f t="shared" ref="F45:F50" si="7">C45+E45</f>
        <v>#REF!</v>
      </c>
      <c r="K45" s="444" t="s">
        <v>374</v>
      </c>
      <c r="L45" s="445"/>
      <c r="M45" s="445"/>
      <c r="N45" s="445"/>
      <c r="O45" s="446"/>
    </row>
    <row r="46" spans="1:20" ht="14.45" thickBot="1">
      <c r="B46" s="224">
        <v>3</v>
      </c>
      <c r="C46" s="225" t="e">
        <f>様式2_2_2その他原価・一般管理費等!$Q$30+#REF!+#REF!+様式2_4旅費!$C$58+様式2_5現地活動費!$B$49+'様式2_6本邦受入活動費&amp;管理費'!$B$37</f>
        <v>#REF!</v>
      </c>
      <c r="D46" s="225" t="e">
        <f>#REF!+#REF!+様式2_4旅費!$C$58+様式2_5現地活動費!$B$49+'様式2_6本邦受入活動費&amp;管理費'!$B$37</f>
        <v>#REF!</v>
      </c>
      <c r="E46" s="259" t="e">
        <f>ROUNDDOWN($D46*'様式2_6本邦受入活動費&amp;管理費'!$E$29/100,-3)</f>
        <v>#REF!</v>
      </c>
      <c r="F46" s="301" t="e">
        <f t="shared" si="7"/>
        <v>#REF!</v>
      </c>
      <c r="K46" s="444" t="s">
        <v>375</v>
      </c>
      <c r="L46" s="445"/>
      <c r="M46" s="445"/>
      <c r="N46" s="445"/>
      <c r="O46" s="446"/>
    </row>
    <row r="47" spans="1:20" ht="14.45" thickBot="1">
      <c r="B47" s="224">
        <v>4</v>
      </c>
      <c r="C47" s="225" t="e">
        <f>様式2_2_2その他原価・一般管理費等!$T$30+#REF!+#REF!+様式2_4旅費!$C$59+様式2_5現地活動費!$B$50+'様式2_6本邦受入活動費&amp;管理費'!$B$38</f>
        <v>#REF!</v>
      </c>
      <c r="D47" s="225" t="e">
        <f>#REF!+#REF!+様式2_4旅費!$C$59+様式2_5現地活動費!$B$50+'様式2_6本邦受入活動費&amp;管理費'!$B$38</f>
        <v>#REF!</v>
      </c>
      <c r="E47" s="259" t="e">
        <f>ROUNDDOWN($D47*'様式2_6本邦受入活動費&amp;管理費'!$E$29/100,-3)</f>
        <v>#REF!</v>
      </c>
      <c r="F47" s="301" t="e">
        <f t="shared" si="7"/>
        <v>#REF!</v>
      </c>
      <c r="K47" s="444"/>
      <c r="L47" s="445"/>
      <c r="M47" s="445"/>
      <c r="N47" s="445"/>
      <c r="O47" s="446"/>
    </row>
    <row r="48" spans="1:20" ht="14.45" thickBot="1">
      <c r="B48" s="224">
        <v>5</v>
      </c>
      <c r="C48" s="225" t="e">
        <f>様式2_2_2その他原価・一般管理費等!$W$30+#REF!+#REF!+様式2_4旅費!$C$60+様式2_5現地活動費!$B$51+'様式2_6本邦受入活動費&amp;管理費'!$B$39</f>
        <v>#REF!</v>
      </c>
      <c r="D48" s="225" t="e">
        <f>#REF!+#REF!+様式2_4旅費!$C$60+様式2_5現地活動費!$B$51+'様式2_6本邦受入活動費&amp;管理費'!$B$39</f>
        <v>#REF!</v>
      </c>
      <c r="E48" s="259" t="e">
        <f>ROUNDDOWN($D48*'様式2_6本邦受入活動費&amp;管理費'!$E$29/100,-3)</f>
        <v>#REF!</v>
      </c>
      <c r="F48" s="301" t="e">
        <f t="shared" si="7"/>
        <v>#REF!</v>
      </c>
      <c r="K48" s="444"/>
      <c r="L48" s="445"/>
      <c r="M48" s="445"/>
      <c r="N48" s="445"/>
      <c r="O48" s="446"/>
    </row>
    <row r="49" spans="2:15" ht="14.45" thickBot="1">
      <c r="B49" s="224">
        <v>6</v>
      </c>
      <c r="C49" s="225" t="e">
        <f>様式2_2_2その他原価・一般管理費等!$Z$30+#REF!+#REF!+様式2_4旅費!$C$60+様式2_5現地活動費!$B$52+'様式2_6本邦受入活動費&amp;管理費'!$B$40</f>
        <v>#REF!</v>
      </c>
      <c r="D49" s="225" t="e">
        <f>#REF!+#REF!+様式2_4旅費!$C$61+様式2_5現地活動費!$B$52+'様式2_6本邦受入活動費&amp;管理費'!$B$40</f>
        <v>#REF!</v>
      </c>
      <c r="E49" s="259" t="e">
        <f>ROUNDDOWN($D49*'様式2_6本邦受入活動費&amp;管理費'!$E$29/100,-3)</f>
        <v>#REF!</v>
      </c>
      <c r="F49" s="301" t="e">
        <f t="shared" si="7"/>
        <v>#REF!</v>
      </c>
      <c r="K49" s="444"/>
      <c r="L49" s="445"/>
      <c r="M49" s="445"/>
      <c r="N49" s="445"/>
      <c r="O49" s="446"/>
    </row>
    <row r="50" spans="2:15" ht="14.45" thickBot="1">
      <c r="B50" s="224">
        <v>7</v>
      </c>
      <c r="C50" s="225" t="e">
        <f>様式2_2_2その他原価・一般管理費等!$AA$30+#REF!+#REF!+様式2_4旅費!$C$62+様式2_5現地活動費!$B$53+'様式2_6本邦受入活動費&amp;管理費'!$B$41</f>
        <v>#REF!</v>
      </c>
      <c r="D50" s="225" t="e">
        <f>#REF!+#REF!+様式2_4旅費!$C$62+様式2_5現地活動費!$B$53+'様式2_6本邦受入活動費&amp;管理費'!$B$41</f>
        <v>#REF!</v>
      </c>
      <c r="E50" s="259" t="e">
        <f>ROUNDDOWN($D50*'様式2_6本邦受入活動費&amp;管理費'!$E$29/100,-3)</f>
        <v>#REF!</v>
      </c>
      <c r="F50" s="301" t="e">
        <f t="shared" si="7"/>
        <v>#REF!</v>
      </c>
      <c r="K50" s="444"/>
      <c r="L50" s="445"/>
      <c r="M50" s="445"/>
      <c r="N50" s="445"/>
      <c r="O50" s="446"/>
    </row>
    <row r="51" spans="2:15">
      <c r="C51" s="271"/>
      <c r="D51" s="271"/>
      <c r="K51" s="444"/>
      <c r="L51" s="445"/>
      <c r="M51" s="445"/>
      <c r="N51" s="445"/>
      <c r="O51" s="446"/>
    </row>
    <row r="52" spans="2:15" ht="14.45" thickBot="1">
      <c r="K52" s="447"/>
      <c r="L52" s="448"/>
      <c r="M52" s="448"/>
      <c r="N52" s="448"/>
      <c r="O52" s="449"/>
    </row>
  </sheetData>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rintOptions horizontalCentered="1"/>
  <pageMargins left="0.23622047244094491" right="0.23622047244094491" top="0.35433070866141736" bottom="0.35433070866141736"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zoomScaleNormal="100" zoomScaleSheetLayoutView="100" workbookViewId="0">
      <selection activeCell="U3" sqref="U3:U25"/>
    </sheetView>
  </sheetViews>
  <sheetFormatPr defaultRowHeight="14.1"/>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168" bestFit="1" customWidth="1"/>
    <col min="10" max="10" width="9.625" bestFit="1" customWidth="1"/>
    <col min="11" max="11" width="5.875" bestFit="1" customWidth="1"/>
    <col min="12" max="12" width="7.625" bestFit="1" customWidth="1"/>
    <col min="13" max="13" width="4.375" customWidth="1"/>
    <col min="14" max="14" width="5" customWidth="1"/>
    <col min="15" max="15" width="10.625" style="76" bestFit="1" customWidth="1"/>
    <col min="16" max="16" width="6.625" bestFit="1" customWidth="1"/>
    <col min="17" max="17" width="9.125" bestFit="1" customWidth="1"/>
  </cols>
  <sheetData>
    <row r="1" spans="1:23">
      <c r="A1" s="108" t="s">
        <v>42</v>
      </c>
      <c r="B1" s="94"/>
      <c r="C1" s="94"/>
      <c r="D1" s="109"/>
      <c r="E1" s="94"/>
      <c r="F1" s="109"/>
      <c r="G1" s="109"/>
      <c r="H1" s="109"/>
      <c r="I1" s="163"/>
      <c r="J1" s="109"/>
      <c r="K1" s="109"/>
      <c r="L1" s="109"/>
      <c r="M1" s="109"/>
      <c r="N1" s="109"/>
      <c r="O1" s="110"/>
      <c r="P1" s="109"/>
      <c r="Q1" s="72"/>
      <c r="R1" s="72"/>
      <c r="S1" s="72"/>
      <c r="T1" s="72"/>
      <c r="U1" s="72"/>
    </row>
    <row r="2" spans="1:23" ht="16.5">
      <c r="A2" s="94" t="s">
        <v>43</v>
      </c>
      <c r="B2" s="94" t="s">
        <v>44</v>
      </c>
      <c r="C2" s="94" t="s">
        <v>45</v>
      </c>
      <c r="D2" s="94" t="s">
        <v>46</v>
      </c>
      <c r="E2" s="94" t="s">
        <v>47</v>
      </c>
      <c r="F2" s="94" t="s">
        <v>48</v>
      </c>
      <c r="G2" s="94" t="s">
        <v>49</v>
      </c>
      <c r="H2" s="94" t="s">
        <v>50</v>
      </c>
      <c r="I2" s="164" t="s">
        <v>51</v>
      </c>
      <c r="J2" s="94" t="s">
        <v>52</v>
      </c>
      <c r="K2" s="94" t="s">
        <v>53</v>
      </c>
      <c r="L2" s="94" t="s">
        <v>54</v>
      </c>
      <c r="M2" s="71"/>
      <c r="N2" s="474" t="s">
        <v>48</v>
      </c>
      <c r="O2" s="112" t="s">
        <v>55</v>
      </c>
      <c r="P2" s="74" t="s">
        <v>53</v>
      </c>
      <c r="Q2" s="74" t="s">
        <v>54</v>
      </c>
      <c r="R2" s="72"/>
      <c r="S2" s="72"/>
      <c r="T2" s="72"/>
      <c r="U2" s="109" t="s">
        <v>56</v>
      </c>
      <c r="V2" s="49" t="s">
        <v>57</v>
      </c>
      <c r="W2" t="s">
        <v>58</v>
      </c>
    </row>
    <row r="3" spans="1:23" ht="36" customHeight="1">
      <c r="A3" s="72">
        <v>1</v>
      </c>
      <c r="B3" s="178"/>
      <c r="C3" s="57"/>
      <c r="D3" s="136"/>
      <c r="E3" s="106"/>
      <c r="F3" s="136"/>
      <c r="G3" s="98"/>
      <c r="H3" s="99"/>
      <c r="I3" s="166"/>
      <c r="J3" s="78" t="str">
        <f>IF($F3="","",IF(D3="Z","",VLOOKUP($F3,$N$3:$Q$12,2)))</f>
        <v/>
      </c>
      <c r="K3" s="78" t="str">
        <f>IF($F3="","",VLOOKUP($F3,$N$3:$Q$12,3))</f>
        <v/>
      </c>
      <c r="L3" s="78" t="str">
        <f>IF($F3="","",VLOOKUP($F3,$N$3:$Q$12,4))</f>
        <v/>
      </c>
      <c r="M3" s="72"/>
      <c r="N3" s="111"/>
      <c r="O3" s="112"/>
      <c r="P3" s="74"/>
      <c r="Q3" s="74"/>
      <c r="R3" s="72"/>
      <c r="S3" s="72"/>
      <c r="T3" s="72"/>
      <c r="U3" s="58" t="s">
        <v>59</v>
      </c>
      <c r="V3" s="49" t="s">
        <v>60</v>
      </c>
    </row>
    <row r="4" spans="1:23" ht="36" customHeight="1">
      <c r="A4" s="72">
        <v>2</v>
      </c>
      <c r="B4" s="178"/>
      <c r="C4" s="57"/>
      <c r="D4" s="136"/>
      <c r="E4" s="106"/>
      <c r="F4" s="136"/>
      <c r="G4" s="98"/>
      <c r="H4" s="99"/>
      <c r="I4" s="166"/>
      <c r="J4" s="78" t="str">
        <f t="shared" ref="J4:J9" si="0">IF($F4="","",IF(D4="Z","",VLOOKUP($F4,$N$3:$Q$12,2)))</f>
        <v/>
      </c>
      <c r="K4" s="78" t="str">
        <f t="shared" ref="K4:K9" si="1">IF($F4="","",VLOOKUP($F4,$N$3:$Q$12,3))</f>
        <v/>
      </c>
      <c r="L4" s="78" t="str">
        <f t="shared" ref="L4:L9" si="2">IF($F4="","",VLOOKUP($F4,$N$3:$Q$12,4))</f>
        <v/>
      </c>
      <c r="M4" s="72"/>
      <c r="N4" s="111"/>
      <c r="O4" s="112"/>
      <c r="P4" s="74"/>
      <c r="Q4" s="74"/>
      <c r="R4" s="72"/>
      <c r="S4" s="72"/>
      <c r="T4" s="72"/>
      <c r="U4" s="58" t="s">
        <v>61</v>
      </c>
      <c r="V4" s="49" t="s">
        <v>62</v>
      </c>
    </row>
    <row r="5" spans="1:23" ht="36" customHeight="1">
      <c r="A5" s="72">
        <v>3</v>
      </c>
      <c r="B5" s="178"/>
      <c r="C5" s="106"/>
      <c r="D5" s="136"/>
      <c r="E5" s="106"/>
      <c r="F5" s="136"/>
      <c r="G5" s="98"/>
      <c r="H5" s="99"/>
      <c r="I5" s="166"/>
      <c r="J5" s="78" t="str">
        <f t="shared" si="0"/>
        <v/>
      </c>
      <c r="K5" s="78" t="str">
        <f t="shared" si="1"/>
        <v/>
      </c>
      <c r="L5" s="78" t="str">
        <f t="shared" si="2"/>
        <v/>
      </c>
      <c r="M5" s="72"/>
      <c r="N5" s="111"/>
      <c r="O5" s="112"/>
      <c r="P5" s="74"/>
      <c r="Q5" s="74"/>
      <c r="R5" s="72"/>
      <c r="S5" s="72"/>
      <c r="T5" s="72"/>
      <c r="U5" s="58" t="s">
        <v>63</v>
      </c>
    </row>
    <row r="6" spans="1:23" ht="36" customHeight="1">
      <c r="A6" s="72">
        <v>4</v>
      </c>
      <c r="B6" s="178"/>
      <c r="C6" s="106"/>
      <c r="D6" s="136"/>
      <c r="E6" s="106"/>
      <c r="F6" s="136"/>
      <c r="G6" s="98"/>
      <c r="H6" s="99"/>
      <c r="I6" s="166"/>
      <c r="J6" s="78" t="str">
        <f t="shared" si="0"/>
        <v/>
      </c>
      <c r="K6" s="78" t="str">
        <f t="shared" si="1"/>
        <v/>
      </c>
      <c r="L6" s="78" t="str">
        <f t="shared" si="2"/>
        <v/>
      </c>
      <c r="M6" s="72"/>
      <c r="N6" s="113"/>
      <c r="O6" s="112"/>
      <c r="P6" s="74"/>
      <c r="Q6" s="74"/>
      <c r="R6" s="72"/>
      <c r="S6" s="72"/>
      <c r="T6" s="72"/>
      <c r="U6" s="58" t="s">
        <v>64</v>
      </c>
    </row>
    <row r="7" spans="1:23" ht="36" customHeight="1">
      <c r="A7" s="72">
        <v>5</v>
      </c>
      <c r="B7" s="178"/>
      <c r="C7" s="57"/>
      <c r="D7" s="136"/>
      <c r="E7" s="106"/>
      <c r="F7" s="136"/>
      <c r="G7" s="98"/>
      <c r="H7" s="99"/>
      <c r="I7" s="166"/>
      <c r="J7" s="78" t="str">
        <f t="shared" si="0"/>
        <v/>
      </c>
      <c r="K7" s="78" t="str">
        <f t="shared" si="1"/>
        <v/>
      </c>
      <c r="L7" s="78" t="str">
        <f t="shared" si="2"/>
        <v/>
      </c>
      <c r="M7" s="72"/>
      <c r="N7" s="113">
        <v>2</v>
      </c>
      <c r="O7" s="112">
        <v>1106000</v>
      </c>
      <c r="P7" s="74">
        <v>3800</v>
      </c>
      <c r="Q7" s="74">
        <v>11600</v>
      </c>
      <c r="R7" s="72"/>
      <c r="S7" s="72"/>
      <c r="T7" s="72"/>
      <c r="U7" s="58" t="s">
        <v>65</v>
      </c>
    </row>
    <row r="8" spans="1:23" ht="36" customHeight="1">
      <c r="A8" s="72">
        <v>6</v>
      </c>
      <c r="B8" s="178"/>
      <c r="C8" s="57"/>
      <c r="D8" s="136"/>
      <c r="E8" s="106"/>
      <c r="F8" s="136"/>
      <c r="G8" s="98"/>
      <c r="H8" s="99"/>
      <c r="I8" s="166"/>
      <c r="J8" s="78" t="str">
        <f t="shared" si="0"/>
        <v/>
      </c>
      <c r="K8" s="78" t="str">
        <f t="shared" si="1"/>
        <v/>
      </c>
      <c r="L8" s="78" t="str">
        <f t="shared" si="2"/>
        <v/>
      </c>
      <c r="M8" s="72"/>
      <c r="N8" s="113">
        <v>3</v>
      </c>
      <c r="O8" s="112">
        <v>974000</v>
      </c>
      <c r="P8" s="74">
        <v>3800</v>
      </c>
      <c r="Q8" s="74">
        <v>11600</v>
      </c>
      <c r="R8" s="72"/>
      <c r="S8" s="72"/>
      <c r="T8" s="72"/>
      <c r="U8" s="58" t="s">
        <v>66</v>
      </c>
    </row>
    <row r="9" spans="1:23" ht="36" customHeight="1">
      <c r="A9" s="72">
        <v>7</v>
      </c>
      <c r="B9" s="178"/>
      <c r="C9" s="57"/>
      <c r="D9" s="136"/>
      <c r="E9" s="106"/>
      <c r="F9" s="136"/>
      <c r="G9" s="98"/>
      <c r="H9" s="99"/>
      <c r="I9" s="166"/>
      <c r="J9" s="78" t="str">
        <f t="shared" si="0"/>
        <v/>
      </c>
      <c r="K9" s="78" t="str">
        <f t="shared" si="1"/>
        <v/>
      </c>
      <c r="L9" s="78" t="str">
        <f t="shared" si="2"/>
        <v/>
      </c>
      <c r="M9" s="72"/>
      <c r="N9" s="113">
        <v>4</v>
      </c>
      <c r="O9" s="112">
        <v>812000</v>
      </c>
      <c r="P9" s="74">
        <v>3800</v>
      </c>
      <c r="Q9" s="74">
        <v>11600</v>
      </c>
      <c r="R9" s="72"/>
      <c r="S9" s="72"/>
      <c r="T9" s="72"/>
      <c r="U9" s="58" t="s">
        <v>67</v>
      </c>
    </row>
    <row r="10" spans="1:23" ht="20.100000000000001" customHeight="1">
      <c r="A10" s="72">
        <v>8</v>
      </c>
      <c r="B10" s="178"/>
      <c r="C10" s="106"/>
      <c r="D10" s="136"/>
      <c r="E10" s="106"/>
      <c r="F10" s="136"/>
      <c r="G10" s="98"/>
      <c r="H10" s="99"/>
      <c r="I10" s="166"/>
      <c r="J10" s="78" t="str">
        <f t="shared" ref="J10:J33" si="3">IF($F10="","",IF(D10="Z","",VLOOKUP($F10,$N$3:$Q$12,2)))</f>
        <v/>
      </c>
      <c r="K10" s="78" t="str">
        <f t="shared" ref="K10:K33" si="4">IF($F10="","",VLOOKUP($F10,$N$3:$Q$12,3))</f>
        <v/>
      </c>
      <c r="L10" s="78" t="str">
        <f t="shared" ref="L10:L33" si="5">IF($F10="","",VLOOKUP($F10,$N$3:$Q$12,4))</f>
        <v/>
      </c>
      <c r="M10" s="72"/>
      <c r="N10" s="113">
        <v>5</v>
      </c>
      <c r="O10" s="112">
        <v>654000</v>
      </c>
      <c r="P10" s="74">
        <v>3800</v>
      </c>
      <c r="Q10" s="74">
        <v>11600</v>
      </c>
      <c r="R10" s="72"/>
      <c r="S10" s="72"/>
      <c r="T10" s="72"/>
      <c r="U10" s="58" t="s">
        <v>68</v>
      </c>
    </row>
    <row r="11" spans="1:23" ht="20.100000000000001" customHeight="1">
      <c r="A11" s="72">
        <v>9</v>
      </c>
      <c r="B11" s="178"/>
      <c r="C11" s="57"/>
      <c r="D11" s="136"/>
      <c r="E11" s="106"/>
      <c r="F11" s="136"/>
      <c r="G11" s="98"/>
      <c r="H11" s="99"/>
      <c r="I11" s="165"/>
      <c r="J11" s="78" t="str">
        <f t="shared" si="3"/>
        <v/>
      </c>
      <c r="K11" s="78" t="str">
        <f t="shared" si="4"/>
        <v/>
      </c>
      <c r="L11" s="78" t="str">
        <f t="shared" si="5"/>
        <v/>
      </c>
      <c r="M11" s="72"/>
      <c r="N11" s="113">
        <v>6</v>
      </c>
      <c r="O11" s="112">
        <v>558000</v>
      </c>
      <c r="P11" s="74">
        <v>3800</v>
      </c>
      <c r="Q11" s="74">
        <v>11600</v>
      </c>
      <c r="R11" s="72"/>
      <c r="S11" s="72"/>
      <c r="T11" s="72"/>
      <c r="U11" s="58" t="s">
        <v>69</v>
      </c>
    </row>
    <row r="12" spans="1:23" ht="20.100000000000001" customHeight="1">
      <c r="A12" s="72">
        <v>10</v>
      </c>
      <c r="B12" s="178"/>
      <c r="C12" s="57"/>
      <c r="D12" s="136"/>
      <c r="E12" s="106"/>
      <c r="F12" s="136"/>
      <c r="G12" s="98"/>
      <c r="H12" s="99"/>
      <c r="I12" s="165"/>
      <c r="J12" s="78" t="str">
        <f t="shared" si="3"/>
        <v/>
      </c>
      <c r="K12" s="78" t="str">
        <f t="shared" si="4"/>
        <v/>
      </c>
      <c r="L12" s="78" t="str">
        <f t="shared" si="5"/>
        <v/>
      </c>
      <c r="M12" s="72"/>
      <c r="N12" s="72"/>
      <c r="O12" s="75"/>
      <c r="P12" s="72"/>
      <c r="Q12" s="72"/>
      <c r="R12" s="72"/>
      <c r="S12" s="72"/>
      <c r="T12" s="72"/>
      <c r="U12" s="58" t="s">
        <v>70</v>
      </c>
    </row>
    <row r="13" spans="1:23" ht="14.45" customHeight="1">
      <c r="A13">
        <v>11</v>
      </c>
      <c r="B13" s="178"/>
      <c r="C13" s="106"/>
      <c r="D13" s="136"/>
      <c r="E13" s="57"/>
      <c r="F13" s="136"/>
      <c r="G13" s="98"/>
      <c r="H13" s="99"/>
      <c r="I13" s="165"/>
      <c r="J13" s="78" t="str">
        <f t="shared" si="3"/>
        <v/>
      </c>
      <c r="K13" s="78" t="str">
        <f t="shared" si="4"/>
        <v/>
      </c>
      <c r="L13" s="78" t="str">
        <f t="shared" si="5"/>
        <v/>
      </c>
      <c r="M13" s="72"/>
      <c r="N13" s="72"/>
      <c r="O13" s="75"/>
      <c r="P13" s="72"/>
      <c r="Q13" s="72"/>
      <c r="R13" s="72"/>
      <c r="S13" s="72"/>
      <c r="T13" s="72"/>
      <c r="U13" s="58" t="s">
        <v>71</v>
      </c>
    </row>
    <row r="14" spans="1:23" ht="14.45" customHeight="1">
      <c r="A14">
        <v>12</v>
      </c>
      <c r="B14" s="178"/>
      <c r="C14" s="57"/>
      <c r="D14" s="136"/>
      <c r="E14" s="106"/>
      <c r="F14" s="136"/>
      <c r="G14" s="98"/>
      <c r="H14" s="99"/>
      <c r="I14" s="165"/>
      <c r="J14" s="78" t="str">
        <f t="shared" si="3"/>
        <v/>
      </c>
      <c r="K14" s="78" t="str">
        <f t="shared" si="4"/>
        <v/>
      </c>
      <c r="L14" s="78" t="str">
        <f t="shared" si="5"/>
        <v/>
      </c>
      <c r="M14" s="72"/>
      <c r="N14" s="72"/>
      <c r="O14" s="75"/>
      <c r="P14" s="72"/>
      <c r="Q14" s="72"/>
      <c r="R14" s="72"/>
      <c r="S14" s="72"/>
      <c r="T14" s="72"/>
      <c r="U14" s="58" t="s">
        <v>72</v>
      </c>
    </row>
    <row r="15" spans="1:23" ht="14.45" customHeight="1">
      <c r="A15">
        <v>13</v>
      </c>
      <c r="B15" s="178"/>
      <c r="C15" s="57"/>
      <c r="D15" s="136"/>
      <c r="E15" s="106"/>
      <c r="F15" s="136"/>
      <c r="G15" s="98"/>
      <c r="H15" s="99"/>
      <c r="I15" s="165"/>
      <c r="J15" s="78" t="str">
        <f t="shared" si="3"/>
        <v/>
      </c>
      <c r="K15" s="78" t="str">
        <f t="shared" si="4"/>
        <v/>
      </c>
      <c r="L15" s="78" t="str">
        <f t="shared" si="5"/>
        <v/>
      </c>
      <c r="M15" s="72"/>
      <c r="N15" s="72"/>
      <c r="O15" s="75"/>
      <c r="P15" s="72"/>
      <c r="Q15" s="72"/>
      <c r="R15" s="72"/>
      <c r="S15" s="72"/>
      <c r="T15" s="72"/>
      <c r="U15" s="58" t="s">
        <v>73</v>
      </c>
    </row>
    <row r="16" spans="1:23" ht="14.45" customHeight="1">
      <c r="A16">
        <v>14</v>
      </c>
      <c r="B16" s="178"/>
      <c r="C16" s="57"/>
      <c r="D16" s="136"/>
      <c r="E16" s="106"/>
      <c r="F16" s="136"/>
      <c r="G16" s="98"/>
      <c r="H16" s="99"/>
      <c r="I16" s="165"/>
      <c r="J16" s="78" t="str">
        <f t="shared" si="3"/>
        <v/>
      </c>
      <c r="K16" s="78" t="str">
        <f t="shared" si="4"/>
        <v/>
      </c>
      <c r="L16" s="78" t="str">
        <f t="shared" si="5"/>
        <v/>
      </c>
      <c r="M16" s="72"/>
      <c r="N16" s="72"/>
      <c r="O16" s="75"/>
      <c r="P16" s="72"/>
      <c r="Q16" s="72"/>
      <c r="R16" s="72"/>
      <c r="S16" s="72"/>
      <c r="T16" s="72"/>
      <c r="U16" s="58" t="s">
        <v>74</v>
      </c>
    </row>
    <row r="17" spans="1:21" ht="14.45" customHeight="1">
      <c r="A17" s="72">
        <v>15</v>
      </c>
      <c r="B17" s="72"/>
      <c r="C17" s="57"/>
      <c r="D17" s="136"/>
      <c r="E17" s="57"/>
      <c r="F17" s="136"/>
      <c r="G17" s="98"/>
      <c r="H17" s="99"/>
      <c r="I17" s="166"/>
      <c r="J17" s="78" t="str">
        <f t="shared" si="3"/>
        <v/>
      </c>
      <c r="K17" s="78" t="str">
        <f t="shared" si="4"/>
        <v/>
      </c>
      <c r="L17" s="78" t="str">
        <f t="shared" si="5"/>
        <v/>
      </c>
      <c r="M17" s="72"/>
      <c r="N17" s="72"/>
      <c r="O17" s="75"/>
      <c r="P17" s="72"/>
      <c r="Q17" s="72"/>
      <c r="R17" s="72"/>
      <c r="S17" s="72"/>
      <c r="T17" s="72"/>
      <c r="U17" s="58" t="s">
        <v>75</v>
      </c>
    </row>
    <row r="18" spans="1:21" ht="14.45" customHeight="1">
      <c r="A18" s="72">
        <v>16</v>
      </c>
      <c r="B18" s="72"/>
      <c r="C18" s="57"/>
      <c r="D18" s="136"/>
      <c r="E18" s="57"/>
      <c r="F18" s="136"/>
      <c r="G18" s="98"/>
      <c r="H18" s="99"/>
      <c r="I18" s="166"/>
      <c r="J18" s="78" t="str">
        <f t="shared" si="3"/>
        <v/>
      </c>
      <c r="K18" s="78" t="str">
        <f t="shared" si="4"/>
        <v/>
      </c>
      <c r="L18" s="78" t="str">
        <f t="shared" si="5"/>
        <v/>
      </c>
      <c r="M18" s="72"/>
      <c r="N18" s="72"/>
      <c r="O18" s="75"/>
      <c r="P18" s="72"/>
      <c r="Q18" s="72"/>
      <c r="R18" s="72"/>
      <c r="S18" s="72"/>
      <c r="T18" s="72"/>
      <c r="U18" s="58" t="s">
        <v>76</v>
      </c>
    </row>
    <row r="19" spans="1:21" ht="14.45" customHeight="1">
      <c r="A19" s="72">
        <v>17</v>
      </c>
      <c r="B19" s="72"/>
      <c r="C19" s="57"/>
      <c r="D19" s="136"/>
      <c r="E19" s="57"/>
      <c r="F19" s="136"/>
      <c r="G19" s="98"/>
      <c r="H19" s="99"/>
      <c r="I19" s="166"/>
      <c r="J19" s="78" t="str">
        <f t="shared" si="3"/>
        <v/>
      </c>
      <c r="K19" s="78" t="str">
        <f t="shared" si="4"/>
        <v/>
      </c>
      <c r="L19" s="78" t="str">
        <f t="shared" si="5"/>
        <v/>
      </c>
      <c r="M19" s="72"/>
      <c r="N19" s="72"/>
      <c r="O19" s="75"/>
      <c r="P19" s="72"/>
      <c r="Q19" s="72"/>
      <c r="R19" s="72"/>
      <c r="S19" s="72"/>
      <c r="T19" s="72"/>
      <c r="U19" s="58" t="s">
        <v>77</v>
      </c>
    </row>
    <row r="20" spans="1:21" ht="14.45" customHeight="1">
      <c r="A20" s="72">
        <v>18</v>
      </c>
      <c r="B20" s="72"/>
      <c r="C20" s="57"/>
      <c r="D20" s="136"/>
      <c r="E20" s="57"/>
      <c r="F20" s="136"/>
      <c r="G20" s="98"/>
      <c r="H20" s="99"/>
      <c r="I20" s="166"/>
      <c r="J20" s="78" t="str">
        <f t="shared" si="3"/>
        <v/>
      </c>
      <c r="K20" s="78" t="str">
        <f t="shared" si="4"/>
        <v/>
      </c>
      <c r="L20" s="78" t="str">
        <f t="shared" si="5"/>
        <v/>
      </c>
      <c r="M20" s="72"/>
      <c r="N20" s="72"/>
      <c r="O20" s="75"/>
      <c r="P20" s="72"/>
      <c r="Q20" s="72"/>
      <c r="R20" s="72"/>
      <c r="S20" s="72"/>
      <c r="T20" s="72"/>
      <c r="U20" s="58"/>
    </row>
    <row r="21" spans="1:21" ht="14.45" customHeight="1">
      <c r="A21" s="72">
        <v>19</v>
      </c>
      <c r="B21" s="72"/>
      <c r="C21" s="57"/>
      <c r="D21" s="136"/>
      <c r="E21" s="57"/>
      <c r="F21" s="136"/>
      <c r="G21" s="98"/>
      <c r="H21" s="99"/>
      <c r="I21" s="166"/>
      <c r="J21" s="78" t="str">
        <f t="shared" si="3"/>
        <v/>
      </c>
      <c r="K21" s="78" t="str">
        <f t="shared" si="4"/>
        <v/>
      </c>
      <c r="L21" s="78" t="str">
        <f t="shared" si="5"/>
        <v/>
      </c>
      <c r="M21" s="72"/>
      <c r="N21" s="72"/>
      <c r="O21" s="75"/>
      <c r="P21" s="72"/>
      <c r="Q21" s="72"/>
      <c r="R21" s="72"/>
      <c r="S21" s="72"/>
      <c r="T21" s="72"/>
      <c r="U21" s="72"/>
    </row>
    <row r="22" spans="1:21" ht="14.45" customHeight="1">
      <c r="A22" s="72">
        <v>20</v>
      </c>
      <c r="B22" s="72"/>
      <c r="C22" s="57"/>
      <c r="D22" s="136"/>
      <c r="E22" s="57"/>
      <c r="F22" s="136"/>
      <c r="G22" s="98"/>
      <c r="H22" s="99"/>
      <c r="I22" s="166"/>
      <c r="J22" s="78" t="str">
        <f t="shared" si="3"/>
        <v/>
      </c>
      <c r="K22" s="78" t="str">
        <f t="shared" si="4"/>
        <v/>
      </c>
      <c r="L22" s="78" t="str">
        <f t="shared" si="5"/>
        <v/>
      </c>
      <c r="M22" s="72"/>
      <c r="N22" s="72"/>
      <c r="O22" s="75"/>
      <c r="P22" s="72"/>
      <c r="Q22" s="72"/>
      <c r="R22" s="72"/>
      <c r="S22" s="72"/>
      <c r="T22" s="72"/>
      <c r="U22" s="72"/>
    </row>
    <row r="23" spans="1:21" hidden="1">
      <c r="A23" s="72">
        <v>21</v>
      </c>
      <c r="B23" s="72"/>
      <c r="C23" s="57"/>
      <c r="D23" s="136"/>
      <c r="E23" s="57"/>
      <c r="F23" s="136"/>
      <c r="G23" s="98"/>
      <c r="H23" s="99"/>
      <c r="I23" s="166"/>
      <c r="J23" s="78" t="str">
        <f t="shared" si="3"/>
        <v/>
      </c>
      <c r="K23" s="78" t="str">
        <f t="shared" si="4"/>
        <v/>
      </c>
      <c r="L23" s="78" t="str">
        <f t="shared" si="5"/>
        <v/>
      </c>
      <c r="M23" s="72"/>
      <c r="N23" s="72"/>
      <c r="O23" s="75"/>
      <c r="P23" s="72"/>
      <c r="Q23" s="72"/>
      <c r="R23" s="72"/>
      <c r="S23" s="72"/>
      <c r="T23" s="72"/>
      <c r="U23" s="72"/>
    </row>
    <row r="24" spans="1:21" hidden="1">
      <c r="A24" s="72">
        <v>22</v>
      </c>
      <c r="B24" s="72"/>
      <c r="C24" s="57"/>
      <c r="D24" s="136"/>
      <c r="E24" s="57"/>
      <c r="F24" s="136"/>
      <c r="G24" s="98"/>
      <c r="H24" s="99"/>
      <c r="I24" s="166"/>
      <c r="J24" s="78" t="str">
        <f t="shared" si="3"/>
        <v/>
      </c>
      <c r="K24" s="78" t="str">
        <f t="shared" si="4"/>
        <v/>
      </c>
      <c r="L24" s="78" t="str">
        <f t="shared" si="5"/>
        <v/>
      </c>
      <c r="M24" s="72"/>
      <c r="N24" s="72"/>
      <c r="O24" s="75"/>
      <c r="P24" s="72"/>
      <c r="Q24" s="72"/>
      <c r="R24" s="72"/>
      <c r="S24" s="72"/>
      <c r="T24" s="72"/>
      <c r="U24" s="72"/>
    </row>
    <row r="25" spans="1:21" hidden="1">
      <c r="A25" s="72">
        <v>23</v>
      </c>
      <c r="B25" s="72"/>
      <c r="C25" s="57"/>
      <c r="D25" s="136"/>
      <c r="E25" s="57"/>
      <c r="F25" s="136"/>
      <c r="G25" s="98"/>
      <c r="H25" s="99"/>
      <c r="I25" s="166"/>
      <c r="J25" s="78" t="str">
        <f t="shared" si="3"/>
        <v/>
      </c>
      <c r="K25" s="78" t="str">
        <f t="shared" si="4"/>
        <v/>
      </c>
      <c r="L25" s="78" t="str">
        <f t="shared" si="5"/>
        <v/>
      </c>
      <c r="M25" s="72"/>
      <c r="N25" s="72"/>
      <c r="O25" s="75"/>
      <c r="P25" s="72"/>
      <c r="Q25" s="72"/>
      <c r="R25" s="72"/>
      <c r="S25" s="72"/>
      <c r="T25" s="72"/>
      <c r="U25" s="72"/>
    </row>
    <row r="26" spans="1:21" hidden="1">
      <c r="A26" s="72">
        <v>24</v>
      </c>
      <c r="B26" s="72"/>
      <c r="C26" s="57"/>
      <c r="D26" s="136"/>
      <c r="E26" s="57"/>
      <c r="F26" s="136"/>
      <c r="G26" s="98"/>
      <c r="H26" s="99"/>
      <c r="I26" s="166"/>
      <c r="J26" s="78" t="str">
        <f t="shared" si="3"/>
        <v/>
      </c>
      <c r="K26" s="78" t="str">
        <f t="shared" si="4"/>
        <v/>
      </c>
      <c r="L26" s="78" t="str">
        <f t="shared" si="5"/>
        <v/>
      </c>
      <c r="M26" s="72"/>
      <c r="N26" s="72"/>
      <c r="O26" s="75"/>
      <c r="P26" s="72"/>
      <c r="Q26" s="72"/>
      <c r="R26" s="72"/>
      <c r="S26" s="72"/>
      <c r="T26" s="72"/>
      <c r="U26" s="72"/>
    </row>
    <row r="27" spans="1:21" hidden="1">
      <c r="A27" s="72">
        <v>25</v>
      </c>
      <c r="B27" s="72"/>
      <c r="C27" s="57"/>
      <c r="D27" s="136"/>
      <c r="E27" s="57"/>
      <c r="F27" s="136"/>
      <c r="G27" s="98"/>
      <c r="H27" s="99"/>
      <c r="I27" s="166"/>
      <c r="J27" s="78" t="str">
        <f t="shared" si="3"/>
        <v/>
      </c>
      <c r="K27" s="78" t="str">
        <f t="shared" si="4"/>
        <v/>
      </c>
      <c r="L27" s="78" t="str">
        <f t="shared" si="5"/>
        <v/>
      </c>
      <c r="M27" s="72"/>
      <c r="N27" s="72"/>
      <c r="O27" s="75"/>
      <c r="P27" s="72"/>
      <c r="Q27" s="72"/>
      <c r="R27" s="72"/>
      <c r="S27" s="72"/>
      <c r="T27" s="72"/>
      <c r="U27" s="72"/>
    </row>
    <row r="28" spans="1:21" hidden="1">
      <c r="A28" s="72">
        <v>26</v>
      </c>
      <c r="B28" s="72"/>
      <c r="C28" s="57"/>
      <c r="D28" s="136"/>
      <c r="E28" s="57"/>
      <c r="F28" s="136"/>
      <c r="G28" s="98"/>
      <c r="H28" s="99"/>
      <c r="I28" s="166"/>
      <c r="J28" s="78" t="str">
        <f t="shared" si="3"/>
        <v/>
      </c>
      <c r="K28" s="78" t="str">
        <f t="shared" si="4"/>
        <v/>
      </c>
      <c r="L28" s="78" t="str">
        <f t="shared" si="5"/>
        <v/>
      </c>
      <c r="M28" s="72"/>
      <c r="N28" s="72"/>
      <c r="O28" s="75"/>
      <c r="P28" s="72"/>
      <c r="Q28" s="72"/>
      <c r="R28" s="72"/>
      <c r="S28" s="72"/>
      <c r="T28" s="72"/>
      <c r="U28" s="72"/>
    </row>
    <row r="29" spans="1:21" hidden="1">
      <c r="A29" s="72">
        <v>27</v>
      </c>
      <c r="B29" s="72"/>
      <c r="C29" s="57"/>
      <c r="D29" s="136"/>
      <c r="E29" s="57"/>
      <c r="F29" s="136"/>
      <c r="G29" s="98"/>
      <c r="H29" s="99"/>
      <c r="I29" s="166"/>
      <c r="J29" s="78" t="str">
        <f t="shared" si="3"/>
        <v/>
      </c>
      <c r="K29" s="78" t="str">
        <f t="shared" si="4"/>
        <v/>
      </c>
      <c r="L29" s="78" t="str">
        <f t="shared" si="5"/>
        <v/>
      </c>
      <c r="M29" s="72"/>
      <c r="N29" s="72"/>
      <c r="O29" s="75"/>
      <c r="P29" s="72"/>
      <c r="Q29" s="72"/>
      <c r="R29" s="72"/>
      <c r="S29" s="72"/>
      <c r="T29" s="72"/>
      <c r="U29" s="72"/>
    </row>
    <row r="30" spans="1:21" hidden="1">
      <c r="A30" s="72">
        <v>28</v>
      </c>
      <c r="B30" s="72"/>
      <c r="C30" s="57"/>
      <c r="D30" s="136"/>
      <c r="E30" s="57"/>
      <c r="F30" s="136"/>
      <c r="G30" s="98"/>
      <c r="H30" s="99"/>
      <c r="I30" s="166"/>
      <c r="J30" s="78" t="str">
        <f t="shared" si="3"/>
        <v/>
      </c>
      <c r="K30" s="78" t="str">
        <f t="shared" si="4"/>
        <v/>
      </c>
      <c r="L30" s="78" t="str">
        <f t="shared" si="5"/>
        <v/>
      </c>
      <c r="M30" s="72"/>
      <c r="N30" s="72"/>
      <c r="O30" s="75"/>
      <c r="P30" s="72"/>
      <c r="Q30" s="72"/>
      <c r="R30" s="72"/>
      <c r="S30" s="72"/>
      <c r="T30" s="72"/>
      <c r="U30" s="72"/>
    </row>
    <row r="31" spans="1:21" hidden="1">
      <c r="A31" s="72">
        <v>29</v>
      </c>
      <c r="B31" s="72"/>
      <c r="C31" s="57"/>
      <c r="D31" s="136"/>
      <c r="E31" s="57"/>
      <c r="F31" s="136"/>
      <c r="G31" s="98"/>
      <c r="H31" s="99"/>
      <c r="I31" s="166"/>
      <c r="J31" s="78" t="str">
        <f t="shared" si="3"/>
        <v/>
      </c>
      <c r="K31" s="78" t="str">
        <f t="shared" si="4"/>
        <v/>
      </c>
      <c r="L31" s="78" t="str">
        <f t="shared" si="5"/>
        <v/>
      </c>
      <c r="M31" s="72"/>
      <c r="N31" s="72"/>
      <c r="O31" s="75"/>
      <c r="P31" s="72"/>
      <c r="Q31" s="72"/>
      <c r="R31" s="72"/>
      <c r="S31" s="72"/>
      <c r="T31" s="72"/>
      <c r="U31" s="72"/>
    </row>
    <row r="32" spans="1:21" hidden="1">
      <c r="A32" s="72">
        <v>30</v>
      </c>
      <c r="B32" s="72"/>
      <c r="C32" s="57"/>
      <c r="D32" s="136"/>
      <c r="E32" s="57"/>
      <c r="F32" s="136"/>
      <c r="G32" s="98"/>
      <c r="H32" s="99"/>
      <c r="I32" s="166"/>
      <c r="J32" s="78" t="str">
        <f t="shared" si="3"/>
        <v/>
      </c>
      <c r="K32" s="78" t="str">
        <f t="shared" si="4"/>
        <v/>
      </c>
      <c r="L32" s="78" t="str">
        <f t="shared" si="5"/>
        <v/>
      </c>
      <c r="M32" s="72"/>
      <c r="N32" s="72"/>
      <c r="O32" s="75"/>
      <c r="P32" s="72"/>
      <c r="Q32" s="72"/>
      <c r="R32" s="72"/>
      <c r="S32" s="72"/>
      <c r="T32" s="72"/>
      <c r="U32" s="72"/>
    </row>
    <row r="33" spans="1:21" hidden="1">
      <c r="A33" s="72">
        <v>31</v>
      </c>
      <c r="B33" s="72"/>
      <c r="C33" s="57"/>
      <c r="D33" s="136"/>
      <c r="E33" s="57"/>
      <c r="F33" s="136"/>
      <c r="G33" s="98"/>
      <c r="H33" s="99"/>
      <c r="I33" s="166"/>
      <c r="J33" s="78" t="str">
        <f t="shared" si="3"/>
        <v/>
      </c>
      <c r="K33" s="78" t="str">
        <f t="shared" si="4"/>
        <v/>
      </c>
      <c r="L33" s="78" t="str">
        <f t="shared" si="5"/>
        <v/>
      </c>
      <c r="M33" s="72"/>
      <c r="N33" s="72"/>
      <c r="O33" s="75"/>
      <c r="P33" s="72"/>
      <c r="Q33" s="72"/>
      <c r="R33" s="72"/>
      <c r="S33" s="72"/>
      <c r="T33" s="72"/>
      <c r="U33" s="72"/>
    </row>
    <row r="34" spans="1:21">
      <c r="A34" s="72"/>
      <c r="B34" s="72"/>
      <c r="C34" s="72"/>
      <c r="D34" s="72"/>
      <c r="E34" s="72"/>
      <c r="F34" s="72"/>
      <c r="G34" s="72"/>
      <c r="H34" s="72"/>
      <c r="I34" s="167"/>
      <c r="J34" s="75"/>
      <c r="K34" s="72"/>
      <c r="L34" s="72"/>
      <c r="M34" s="72"/>
      <c r="N34" s="72"/>
      <c r="O34" s="75"/>
      <c r="P34" s="72"/>
      <c r="Q34" s="72"/>
      <c r="R34" s="72"/>
      <c r="S34" s="72"/>
      <c r="T34" s="72"/>
      <c r="U34" s="72"/>
    </row>
    <row r="35" spans="1:21">
      <c r="A35" s="72"/>
      <c r="B35" s="57" t="s">
        <v>78</v>
      </c>
      <c r="C35" s="72"/>
      <c r="D35" s="72"/>
      <c r="E35" s="72"/>
      <c r="F35" s="72"/>
      <c r="G35" s="72"/>
      <c r="H35" s="72"/>
      <c r="I35" s="167"/>
      <c r="J35" s="72"/>
      <c r="K35" s="72"/>
      <c r="L35" s="72"/>
      <c r="M35" s="72"/>
      <c r="N35" s="72"/>
      <c r="O35" s="75"/>
      <c r="P35" s="72"/>
      <c r="Q35" s="72"/>
      <c r="R35" s="72"/>
      <c r="S35" s="72"/>
      <c r="T35" s="72"/>
      <c r="U35" s="72"/>
    </row>
    <row r="36" spans="1:21">
      <c r="A36" s="72"/>
      <c r="B36" s="57" t="s">
        <v>79</v>
      </c>
      <c r="C36" s="72"/>
      <c r="D36" s="72"/>
      <c r="E36" s="72"/>
      <c r="F36" s="72"/>
      <c r="G36" s="72"/>
      <c r="H36" s="72"/>
      <c r="I36" s="167"/>
      <c r="J36" s="72"/>
      <c r="K36" s="72"/>
      <c r="L36" s="72"/>
      <c r="M36" s="72"/>
      <c r="N36" s="72"/>
      <c r="O36" s="75"/>
      <c r="P36" s="72"/>
      <c r="Q36" s="72"/>
      <c r="R36" s="72"/>
      <c r="S36" s="72"/>
      <c r="T36" s="72"/>
      <c r="U36" s="72"/>
    </row>
    <row r="37" spans="1:21">
      <c r="A37" s="72"/>
      <c r="B37" s="57" t="s">
        <v>80</v>
      </c>
      <c r="C37" s="72"/>
      <c r="D37" s="72"/>
      <c r="E37" s="72"/>
      <c r="F37" s="72"/>
      <c r="G37" s="72"/>
      <c r="H37" s="72"/>
      <c r="I37" s="167"/>
      <c r="J37" s="72"/>
      <c r="K37" s="72"/>
      <c r="L37" s="72"/>
      <c r="M37" s="72"/>
      <c r="N37" s="72"/>
      <c r="O37" s="75"/>
      <c r="P37" s="72"/>
      <c r="Q37" s="72"/>
      <c r="R37" s="72"/>
      <c r="S37" s="72"/>
      <c r="T37" s="72"/>
      <c r="U37" s="72"/>
    </row>
    <row r="38" spans="1:21">
      <c r="A38" s="72"/>
      <c r="B38" s="505" t="s">
        <v>81</v>
      </c>
      <c r="C38" s="505"/>
      <c r="D38" s="505"/>
      <c r="E38" s="505"/>
      <c r="F38" s="505"/>
      <c r="G38" s="505"/>
      <c r="H38" s="505"/>
      <c r="I38" s="505"/>
      <c r="J38" s="56"/>
      <c r="K38" s="56"/>
      <c r="L38" s="56"/>
      <c r="M38" s="56"/>
      <c r="N38" s="72"/>
      <c r="O38" s="75"/>
      <c r="P38" s="72"/>
      <c r="Q38" s="72"/>
      <c r="R38" s="72"/>
      <c r="S38" s="72"/>
      <c r="T38" s="72"/>
      <c r="U38" s="72"/>
    </row>
    <row r="39" spans="1:21">
      <c r="A39" s="72"/>
      <c r="B39" s="56" t="s">
        <v>82</v>
      </c>
      <c r="C39" s="72"/>
      <c r="D39" s="72"/>
      <c r="E39" s="72"/>
      <c r="F39" s="72"/>
      <c r="G39" s="72"/>
      <c r="H39" s="72"/>
      <c r="I39" s="167"/>
      <c r="J39" s="72"/>
      <c r="K39" s="72"/>
      <c r="L39" s="72"/>
      <c r="M39" s="72"/>
      <c r="N39" s="72"/>
      <c r="O39" s="75"/>
      <c r="P39" s="72"/>
      <c r="Q39" s="72"/>
      <c r="R39" s="72"/>
      <c r="S39" s="72"/>
      <c r="T39" s="72"/>
      <c r="U39" s="72"/>
    </row>
    <row r="40" spans="1:21">
      <c r="B40" s="56" t="s">
        <v>83</v>
      </c>
      <c r="N40" s="72"/>
      <c r="O40" s="75"/>
      <c r="P40" s="72"/>
    </row>
    <row r="41" spans="1:21">
      <c r="N41" s="56"/>
      <c r="O41" s="77"/>
      <c r="P41" s="56"/>
    </row>
    <row r="42" spans="1:21">
      <c r="N42" s="72"/>
      <c r="O42" s="75"/>
      <c r="P42" s="72"/>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23: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22" xr:uid="{00000000-0002-0000-0100-000003000000}">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outlinePr summaryBelow="0"/>
    <pageSetUpPr fitToPage="1"/>
  </sheetPr>
  <dimension ref="A1:U33"/>
  <sheetViews>
    <sheetView showGridLines="0" view="pageBreakPreview" topLeftCell="A10" zoomScaleNormal="100" zoomScaleSheetLayoutView="100" workbookViewId="0">
      <selection activeCell="G29" sqref="G29"/>
    </sheetView>
  </sheetViews>
  <sheetFormatPr defaultColWidth="9" defaultRowHeight="14.1"/>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11" t="str">
        <f>IF(B5="見積金額内訳書","",IF(B5="最終見積金額内訳書","",Q6))</f>
        <v/>
      </c>
      <c r="B1" s="511"/>
      <c r="C1" s="511"/>
      <c r="D1" s="511"/>
      <c r="F1" s="31"/>
    </row>
    <row r="2" spans="1:21" ht="60" customHeight="1" thickBot="1">
      <c r="A2" s="513"/>
      <c r="B2" s="513"/>
      <c r="G2" s="16"/>
      <c r="J2" t="s">
        <v>84</v>
      </c>
    </row>
    <row r="3" spans="1:21" ht="20.100000000000001" customHeight="1" thickBot="1">
      <c r="B3" s="517" t="s">
        <v>85</v>
      </c>
      <c r="C3" s="516"/>
      <c r="D3" s="516"/>
      <c r="E3" s="516"/>
      <c r="F3" s="516"/>
      <c r="G3" s="516"/>
      <c r="J3" s="278">
        <v>0.1</v>
      </c>
    </row>
    <row r="4" spans="1:21" ht="20.100000000000001" customHeight="1">
      <c r="B4" s="514"/>
      <c r="C4" s="515"/>
      <c r="D4" s="515"/>
      <c r="E4" s="515"/>
      <c r="F4" s="515"/>
      <c r="G4" s="515"/>
      <c r="H4" s="18"/>
      <c r="I4" s="473"/>
      <c r="J4" s="17"/>
      <c r="K4" s="17"/>
      <c r="L4" s="17"/>
      <c r="O4" s="4" t="s">
        <v>86</v>
      </c>
      <c r="Q4" s="4" t="s">
        <v>87</v>
      </c>
      <c r="S4" s="34" t="s">
        <v>88</v>
      </c>
      <c r="U4" s="4" t="s">
        <v>89</v>
      </c>
    </row>
    <row r="5" spans="1:21" ht="20.100000000000001" customHeight="1">
      <c r="B5" s="516" t="s">
        <v>86</v>
      </c>
      <c r="C5" s="516"/>
      <c r="D5" s="516"/>
      <c r="E5" s="516"/>
      <c r="F5" s="516"/>
      <c r="G5" s="516"/>
      <c r="H5" s="18"/>
      <c r="I5" s="17"/>
      <c r="J5" s="17"/>
      <c r="K5" s="17"/>
      <c r="L5" s="17"/>
      <c r="O5" s="4" t="s">
        <v>90</v>
      </c>
      <c r="Q5" s="4" t="s">
        <v>91</v>
      </c>
      <c r="S5" s="4" t="s">
        <v>92</v>
      </c>
      <c r="U5" s="4" t="s">
        <v>93</v>
      </c>
    </row>
    <row r="6" spans="1:21" ht="20.100000000000001" customHeight="1">
      <c r="C6" s="32"/>
      <c r="D6" s="32"/>
      <c r="E6" s="32"/>
      <c r="F6" s="32"/>
      <c r="G6" s="32"/>
      <c r="H6" s="32"/>
      <c r="I6" s="33"/>
      <c r="J6" s="33"/>
      <c r="K6" s="33"/>
      <c r="L6" s="33"/>
      <c r="M6" s="33"/>
      <c r="N6" s="33"/>
      <c r="O6" s="4" t="s">
        <v>94</v>
      </c>
      <c r="P6" s="33"/>
      <c r="Q6" s="33" t="s">
        <v>95</v>
      </c>
    </row>
    <row r="7" spans="1:21" ht="20.100000000000001" customHeight="1">
      <c r="B7" s="521" t="str">
        <f>IF(B5="契約金額内訳書",U5,U4)</f>
        <v>提案事業名</v>
      </c>
      <c r="C7" s="521"/>
      <c r="D7" s="208"/>
      <c r="E7" s="518" t="s">
        <v>96</v>
      </c>
      <c r="F7" s="519"/>
      <c r="G7" s="519"/>
      <c r="H7" s="32"/>
      <c r="I7" s="33"/>
      <c r="J7" s="33"/>
      <c r="K7" s="33"/>
      <c r="L7" s="33"/>
      <c r="M7" s="33"/>
      <c r="N7" s="33"/>
      <c r="O7" s="33"/>
      <c r="P7" s="33"/>
      <c r="Q7" s="67" t="s">
        <v>97</v>
      </c>
    </row>
    <row r="8" spans="1:21" ht="20.100000000000001" customHeight="1">
      <c r="B8" s="521"/>
      <c r="C8" s="521"/>
      <c r="D8" s="208"/>
      <c r="E8" s="520"/>
      <c r="F8" s="520"/>
      <c r="G8" s="520"/>
      <c r="H8" s="32"/>
      <c r="I8" s="33"/>
      <c r="J8" s="33"/>
      <c r="K8" s="33"/>
      <c r="L8" s="33"/>
      <c r="M8" s="33"/>
      <c r="N8" s="33"/>
      <c r="O8" s="33"/>
      <c r="P8" s="33"/>
      <c r="Q8" s="67"/>
    </row>
    <row r="9" spans="1:21" ht="20.100000000000001" customHeight="1">
      <c r="B9" s="208" t="str">
        <f>IF(B5="契約金額内訳書",S5,S4)</f>
        <v>事業提案法人名</v>
      </c>
      <c r="C9" s="208"/>
      <c r="D9" s="208"/>
      <c r="E9" s="35" t="s">
        <v>98</v>
      </c>
      <c r="F9" s="35"/>
      <c r="G9" s="35"/>
      <c r="H9" s="32"/>
      <c r="I9" s="33"/>
      <c r="J9" s="33"/>
      <c r="K9" s="33"/>
      <c r="L9" s="33"/>
      <c r="M9" s="33"/>
      <c r="N9" s="33"/>
      <c r="O9" s="33"/>
      <c r="P9" s="33"/>
      <c r="Q9" s="33"/>
    </row>
    <row r="10" spans="1:21" ht="20.100000000000001" customHeight="1">
      <c r="C10" s="32"/>
      <c r="D10" s="36"/>
      <c r="E10" s="37"/>
      <c r="F10" s="37"/>
      <c r="G10" s="37"/>
      <c r="H10" s="32"/>
      <c r="I10" s="33"/>
      <c r="J10" s="33"/>
      <c r="K10" s="33"/>
      <c r="L10" s="33"/>
      <c r="M10" s="33"/>
      <c r="N10" s="33"/>
      <c r="O10" s="33"/>
      <c r="P10" s="33"/>
      <c r="Q10" s="33"/>
    </row>
    <row r="11" spans="1:21" ht="20.100000000000001" customHeight="1">
      <c r="I11" s="33"/>
      <c r="J11" s="33"/>
      <c r="K11" s="33"/>
      <c r="L11" s="33"/>
      <c r="M11" s="33"/>
      <c r="N11" s="33"/>
      <c r="O11" s="96" t="s">
        <v>99</v>
      </c>
      <c r="P11" s="33"/>
      <c r="Q11" s="33"/>
      <c r="U11" s="4" t="s">
        <v>100</v>
      </c>
    </row>
    <row r="12" spans="1:21" ht="30" customHeight="1" thickBot="1">
      <c r="B12" s="209" t="str">
        <f>IF(B5="見積金額内訳書",Q4,IF(B5="契約金額内訳書",Q5,Q7))</f>
        <v>見積金額</v>
      </c>
      <c r="C12" s="210"/>
      <c r="D12" s="211"/>
      <c r="E12" s="24">
        <f>G32</f>
        <v>0</v>
      </c>
      <c r="F12" s="25" t="s">
        <v>101</v>
      </c>
      <c r="I12" s="33"/>
      <c r="J12" s="33"/>
      <c r="K12" s="33"/>
      <c r="L12" s="33"/>
      <c r="M12" s="33"/>
      <c r="N12" s="33"/>
      <c r="O12" s="95" t="s">
        <v>85</v>
      </c>
      <c r="P12" s="33"/>
      <c r="Q12" s="33"/>
      <c r="U12" s="4" t="s">
        <v>102</v>
      </c>
    </row>
    <row r="13" spans="1:21" ht="15" customHeight="1">
      <c r="I13" s="33"/>
      <c r="J13" s="33"/>
      <c r="K13" s="33"/>
      <c r="L13" s="33"/>
      <c r="M13" s="33"/>
      <c r="N13" s="33"/>
      <c r="O13" s="95" t="s">
        <v>103</v>
      </c>
      <c r="P13" s="33"/>
      <c r="Q13" s="33"/>
      <c r="U13" s="4" t="s">
        <v>104</v>
      </c>
    </row>
    <row r="14" spans="1:21" ht="15" customHeight="1">
      <c r="I14" s="33"/>
      <c r="J14" s="33"/>
      <c r="K14" s="33"/>
      <c r="L14" s="33"/>
      <c r="M14" s="33"/>
      <c r="N14" s="33"/>
      <c r="O14" s="95" t="s">
        <v>105</v>
      </c>
      <c r="P14" s="33"/>
      <c r="Q14" s="33"/>
      <c r="U14" s="4" t="s">
        <v>106</v>
      </c>
    </row>
    <row r="15" spans="1:21" ht="15" customHeight="1">
      <c r="I15" s="33"/>
      <c r="J15" s="33"/>
      <c r="K15" s="33"/>
      <c r="L15" s="33"/>
      <c r="M15" s="33"/>
      <c r="N15" s="33"/>
      <c r="O15" s="4" t="s">
        <v>107</v>
      </c>
      <c r="P15" s="33"/>
      <c r="Q15" s="33"/>
      <c r="U15" s="4" t="s">
        <v>108</v>
      </c>
    </row>
    <row r="16" spans="1:21" ht="30" customHeight="1" thickBot="1">
      <c r="B16" s="18" t="s">
        <v>109</v>
      </c>
      <c r="C16" s="512" t="s">
        <v>110</v>
      </c>
      <c r="D16" s="512"/>
      <c r="E16" s="512"/>
      <c r="F16" s="19"/>
      <c r="G16" s="20">
        <f>G17+G18+G19</f>
        <v>0</v>
      </c>
      <c r="H16" s="20" t="s">
        <v>101</v>
      </c>
      <c r="O16" s="95" t="s">
        <v>111</v>
      </c>
      <c r="U16" s="4" t="s">
        <v>112</v>
      </c>
    </row>
    <row r="17" spans="2:17" ht="24.95" customHeight="1" thickTop="1">
      <c r="C17" s="21" t="s">
        <v>113</v>
      </c>
      <c r="D17" s="509" t="s">
        <v>114</v>
      </c>
      <c r="E17" s="509"/>
      <c r="F17" s="34"/>
      <c r="G17" s="204">
        <f>様式2_2_2その他原価・一般管理費等!$D$30</f>
        <v>0</v>
      </c>
      <c r="H17" s="204" t="s">
        <v>101</v>
      </c>
      <c r="O17" s="95" t="s">
        <v>115</v>
      </c>
    </row>
    <row r="18" spans="2:17" ht="24.95" customHeight="1">
      <c r="C18" s="21" t="s">
        <v>116</v>
      </c>
      <c r="D18" s="509" t="s">
        <v>117</v>
      </c>
      <c r="E18" s="509"/>
      <c r="F18" s="34"/>
      <c r="G18" s="205">
        <f>様式2_2_2その他原価・一般管理費等!$F$30</f>
        <v>0</v>
      </c>
      <c r="H18" s="205" t="s">
        <v>101</v>
      </c>
    </row>
    <row r="19" spans="2:17" ht="24.95" customHeight="1">
      <c r="B19" s="21"/>
      <c r="C19" s="21" t="s">
        <v>118</v>
      </c>
      <c r="D19" s="508" t="s">
        <v>119</v>
      </c>
      <c r="E19" s="508"/>
      <c r="F19" s="22"/>
      <c r="G19" s="205">
        <f>様式2_2_2その他原価・一般管理費等!$H$30</f>
        <v>0</v>
      </c>
      <c r="H19" s="205" t="s">
        <v>101</v>
      </c>
    </row>
    <row r="20" spans="2:17" ht="30" customHeight="1" thickBot="1">
      <c r="B20" s="18" t="s">
        <v>120</v>
      </c>
      <c r="C20" s="19" t="s">
        <v>121</v>
      </c>
      <c r="D20" s="19"/>
      <c r="E20" s="19"/>
      <c r="F20" s="19"/>
      <c r="G20" s="20">
        <f>G21+G22+G25+G26+G27</f>
        <v>0</v>
      </c>
      <c r="H20" s="20" t="s">
        <v>101</v>
      </c>
      <c r="I20" s="33"/>
      <c r="J20" s="33"/>
      <c r="K20" s="33"/>
      <c r="L20" s="33"/>
      <c r="M20" s="33"/>
      <c r="N20" s="33"/>
      <c r="O20" s="33"/>
      <c r="P20" s="33"/>
      <c r="Q20" s="33"/>
    </row>
    <row r="21" spans="2:17" ht="24.95" customHeight="1" thickTop="1">
      <c r="B21" s="21"/>
      <c r="C21" s="21" t="s">
        <v>113</v>
      </c>
      <c r="D21" s="22" t="s">
        <v>122</v>
      </c>
      <c r="E21" s="22"/>
      <c r="F21" s="22"/>
      <c r="G21" s="499"/>
      <c r="H21" s="204" t="s">
        <v>101</v>
      </c>
      <c r="I21" s="33"/>
      <c r="J21" s="33"/>
      <c r="K21" s="33"/>
      <c r="L21" s="33"/>
      <c r="M21" s="33"/>
      <c r="N21" s="33"/>
      <c r="O21" s="33"/>
      <c r="P21" s="33"/>
      <c r="Q21" s="33"/>
    </row>
    <row r="22" spans="2:17" ht="24.95" customHeight="1">
      <c r="C22" s="21" t="s">
        <v>123</v>
      </c>
      <c r="D22" s="4" t="s">
        <v>124</v>
      </c>
      <c r="G22" s="205">
        <f>G23+G24</f>
        <v>0</v>
      </c>
      <c r="H22" s="205" t="s">
        <v>101</v>
      </c>
    </row>
    <row r="23" spans="2:17" ht="24.95" customHeight="1">
      <c r="C23" s="21"/>
      <c r="E23" s="4" t="s">
        <v>125</v>
      </c>
      <c r="G23" s="205">
        <f>様式2_4旅費!$F$4</f>
        <v>0</v>
      </c>
      <c r="H23" s="205" t="s">
        <v>101</v>
      </c>
      <c r="I23" s="203"/>
    </row>
    <row r="24" spans="2:17" ht="24.95" customHeight="1">
      <c r="C24" s="21"/>
      <c r="E24" s="4" t="s">
        <v>126</v>
      </c>
      <c r="G24" s="205">
        <f>様式2_4旅費!$F$6</f>
        <v>0</v>
      </c>
      <c r="H24" s="205" t="s">
        <v>101</v>
      </c>
    </row>
    <row r="25" spans="2:17" ht="24.95" customHeight="1">
      <c r="C25" s="29" t="s">
        <v>127</v>
      </c>
      <c r="D25" s="22" t="s">
        <v>128</v>
      </c>
      <c r="G25" s="205">
        <f>様式2_5現地活動費!$E$3</f>
        <v>0</v>
      </c>
      <c r="H25" s="205" t="s">
        <v>101</v>
      </c>
    </row>
    <row r="26" spans="2:17" ht="24.95" customHeight="1">
      <c r="C26" s="29" t="s">
        <v>129</v>
      </c>
      <c r="D26" s="4" t="s">
        <v>130</v>
      </c>
      <c r="G26" s="205">
        <f>'様式2_6本邦受入活動費&amp;管理費'!$E$4</f>
        <v>0</v>
      </c>
      <c r="H26" s="205" t="s">
        <v>101</v>
      </c>
    </row>
    <row r="27" spans="2:17" ht="21" hidden="1" customHeight="1">
      <c r="C27" s="97"/>
      <c r="G27" s="206"/>
      <c r="H27" s="206"/>
    </row>
    <row r="28" spans="2:17" ht="21" hidden="1" customHeight="1">
      <c r="B28" s="21"/>
      <c r="C28" s="21"/>
      <c r="D28" s="22"/>
      <c r="G28" s="207"/>
      <c r="H28" s="207"/>
    </row>
    <row r="29" spans="2:17" ht="30" customHeight="1" thickBot="1">
      <c r="B29" s="18" t="s">
        <v>131</v>
      </c>
      <c r="C29" s="512" t="s">
        <v>132</v>
      </c>
      <c r="D29" s="512"/>
      <c r="E29" s="512"/>
      <c r="F29" s="22"/>
      <c r="G29" s="20">
        <f>'様式2_6本邦受入活動費&amp;管理費'!E25</f>
        <v>0</v>
      </c>
      <c r="H29" s="20" t="s">
        <v>101</v>
      </c>
    </row>
    <row r="30" spans="2:17" ht="30" customHeight="1" thickTop="1" thickBot="1">
      <c r="B30" s="18" t="s">
        <v>133</v>
      </c>
      <c r="C30" s="510" t="s">
        <v>134</v>
      </c>
      <c r="D30" s="510"/>
      <c r="E30" s="510"/>
      <c r="F30" s="104"/>
      <c r="G30" s="23">
        <f>G16+G20+G29</f>
        <v>0</v>
      </c>
      <c r="H30" s="23" t="s">
        <v>101</v>
      </c>
    </row>
    <row r="31" spans="2:17" ht="30" customHeight="1" thickTop="1" thickBot="1">
      <c r="B31" s="18" t="s">
        <v>135</v>
      </c>
      <c r="C31" s="510" t="s">
        <v>136</v>
      </c>
      <c r="D31" s="510"/>
      <c r="E31" s="510"/>
      <c r="F31" s="14"/>
      <c r="G31" s="23">
        <f>G30*J3</f>
        <v>0</v>
      </c>
      <c r="H31" s="23" t="s">
        <v>101</v>
      </c>
    </row>
    <row r="32" spans="2:17" ht="30" customHeight="1" thickTop="1" thickBot="1">
      <c r="B32" s="18" t="s">
        <v>137</v>
      </c>
      <c r="C32" s="510" t="s">
        <v>138</v>
      </c>
      <c r="D32" s="510"/>
      <c r="E32" s="510"/>
      <c r="F32" s="510"/>
      <c r="G32" s="23">
        <f>G30+G31</f>
        <v>0</v>
      </c>
      <c r="H32" s="23" t="s">
        <v>101</v>
      </c>
    </row>
    <row r="33" spans="2:8" ht="51" customHeight="1" thickTop="1">
      <c r="B33" s="506"/>
      <c r="C33" s="506"/>
      <c r="D33" s="506"/>
      <c r="E33" s="507"/>
      <c r="F33" s="507"/>
      <c r="G33" s="507"/>
      <c r="H33" s="507"/>
    </row>
  </sheetData>
  <mergeCells count="16">
    <mergeCell ref="A1:D1"/>
    <mergeCell ref="C29:E29"/>
    <mergeCell ref="A2:B2"/>
    <mergeCell ref="C31:E31"/>
    <mergeCell ref="C30:E30"/>
    <mergeCell ref="C16:E16"/>
    <mergeCell ref="B4:G4"/>
    <mergeCell ref="B5:G5"/>
    <mergeCell ref="B3:G3"/>
    <mergeCell ref="E7:G8"/>
    <mergeCell ref="B7:C8"/>
    <mergeCell ref="B33:H33"/>
    <mergeCell ref="D19:E19"/>
    <mergeCell ref="D18:E18"/>
    <mergeCell ref="D17:E17"/>
    <mergeCell ref="C32:F32"/>
  </mergeCells>
  <phoneticPr fontId="2"/>
  <dataValidations count="2">
    <dataValidation type="list" allowBlank="1" showInputMessage="1" showErrorMessage="1" sqref="B3:G3" xr:uid="{00000000-0002-0000-0200-000000000000}">
      <formula1>事業名</formula1>
    </dataValidation>
    <dataValidation type="list" allowBlank="1" showInputMessage="1" showErrorMessage="1" sqref="B5:G5" xr:uid="{00000000-0002-0000-0200-000001000000}">
      <formula1>契約</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headerFooter>
    <oddHeader>&amp;L&amp;6 2021年12月(改) Rev1.1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outlinePr summaryBelow="0"/>
    <pageSetUpPr fitToPage="1"/>
  </sheetPr>
  <dimension ref="A1:U33"/>
  <sheetViews>
    <sheetView showGridLines="0" view="pageBreakPreview" topLeftCell="A11" zoomScaleNormal="100" zoomScaleSheetLayoutView="100" workbookViewId="0">
      <selection activeCell="G21" sqref="G21"/>
    </sheetView>
  </sheetViews>
  <sheetFormatPr defaultColWidth="9" defaultRowHeight="14.1"/>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11" t="str">
        <f>IF(B5="見積金額内訳書","",IF(B5="最終見積金額内訳書","",Q6))</f>
        <v/>
      </c>
      <c r="B1" s="511"/>
      <c r="C1" s="511"/>
      <c r="D1" s="511"/>
      <c r="F1" s="31"/>
    </row>
    <row r="2" spans="1:21" ht="60" customHeight="1" thickBot="1">
      <c r="A2" s="513"/>
      <c r="B2" s="513"/>
      <c r="G2" s="16"/>
      <c r="J2" t="s">
        <v>84</v>
      </c>
    </row>
    <row r="3" spans="1:21" ht="20.100000000000001" customHeight="1" thickBot="1">
      <c r="B3" s="517" t="s">
        <v>85</v>
      </c>
      <c r="C3" s="516"/>
      <c r="D3" s="516"/>
      <c r="E3" s="516"/>
      <c r="F3" s="516"/>
      <c r="G3" s="516"/>
      <c r="J3" s="278">
        <v>0.1</v>
      </c>
    </row>
    <row r="4" spans="1:21" ht="20.100000000000001" customHeight="1">
      <c r="B4" s="514"/>
      <c r="C4" s="515"/>
      <c r="D4" s="515"/>
      <c r="E4" s="515"/>
      <c r="F4" s="515"/>
      <c r="G4" s="515"/>
      <c r="H4" s="18"/>
      <c r="I4" s="17"/>
      <c r="J4" s="17"/>
      <c r="K4" s="17"/>
      <c r="L4" s="17"/>
      <c r="O4" s="4" t="s">
        <v>86</v>
      </c>
      <c r="Q4" s="4" t="s">
        <v>87</v>
      </c>
      <c r="S4" s="34" t="s">
        <v>88</v>
      </c>
      <c r="U4" s="4" t="s">
        <v>89</v>
      </c>
    </row>
    <row r="5" spans="1:21" ht="20.100000000000001" customHeight="1">
      <c r="B5" s="516" t="s">
        <v>86</v>
      </c>
      <c r="C5" s="516"/>
      <c r="D5" s="516"/>
      <c r="E5" s="516"/>
      <c r="F5" s="516"/>
      <c r="G5" s="516"/>
      <c r="H5" s="18"/>
      <c r="I5" s="17"/>
      <c r="J5" s="17"/>
      <c r="K5" s="17"/>
      <c r="L5" s="17"/>
      <c r="O5" s="4" t="s">
        <v>90</v>
      </c>
      <c r="Q5" s="4" t="s">
        <v>91</v>
      </c>
      <c r="S5" s="4" t="s">
        <v>92</v>
      </c>
      <c r="U5" s="4" t="s">
        <v>93</v>
      </c>
    </row>
    <row r="6" spans="1:21" ht="20.100000000000001" customHeight="1">
      <c r="C6" s="32"/>
      <c r="D6" s="32"/>
      <c r="E6" s="32"/>
      <c r="F6" s="32"/>
      <c r="G6" s="32"/>
      <c r="H6" s="32"/>
      <c r="I6" s="33"/>
      <c r="J6" s="33"/>
      <c r="K6" s="33"/>
      <c r="L6" s="33"/>
      <c r="M6" s="33"/>
      <c r="N6" s="33"/>
      <c r="O6" s="4" t="s">
        <v>94</v>
      </c>
      <c r="P6" s="33"/>
      <c r="Q6" s="33" t="s">
        <v>95</v>
      </c>
    </row>
    <row r="7" spans="1:21" ht="20.100000000000001" customHeight="1">
      <c r="B7" s="521" t="str">
        <f>IF(B5="契約金額内訳書",U5,U4)</f>
        <v>提案事業名</v>
      </c>
      <c r="C7" s="521"/>
      <c r="D7" s="208"/>
      <c r="E7" s="518" t="s">
        <v>96</v>
      </c>
      <c r="F7" s="519"/>
      <c r="G7" s="519"/>
      <c r="H7" s="32"/>
      <c r="I7" s="33"/>
      <c r="J7" s="33"/>
      <c r="K7" s="33"/>
      <c r="L7" s="33"/>
      <c r="M7" s="33"/>
      <c r="N7" s="33"/>
      <c r="O7" s="33"/>
      <c r="P7" s="33"/>
      <c r="Q7" s="67" t="s">
        <v>97</v>
      </c>
    </row>
    <row r="8" spans="1:21" ht="20.100000000000001" customHeight="1">
      <c r="B8" s="521"/>
      <c r="C8" s="521"/>
      <c r="D8" s="208"/>
      <c r="E8" s="520"/>
      <c r="F8" s="520"/>
      <c r="G8" s="520"/>
      <c r="H8" s="32"/>
      <c r="I8" s="33"/>
      <c r="J8" s="33"/>
      <c r="K8" s="33"/>
      <c r="L8" s="33"/>
      <c r="M8" s="33"/>
      <c r="N8" s="33"/>
      <c r="O8" s="33"/>
      <c r="P8" s="33"/>
      <c r="Q8" s="67"/>
    </row>
    <row r="9" spans="1:21" ht="20.100000000000001" customHeight="1">
      <c r="B9" s="208" t="str">
        <f>IF(B5="契約金額内訳書",S5,S4)</f>
        <v>事業提案法人名</v>
      </c>
      <c r="C9" s="208"/>
      <c r="D9" s="208"/>
      <c r="E9" s="35" t="s">
        <v>98</v>
      </c>
      <c r="F9" s="35"/>
      <c r="G9" s="35"/>
      <c r="H9" s="32"/>
      <c r="I9" s="33"/>
      <c r="J9" s="33"/>
      <c r="K9" s="33"/>
      <c r="L9" s="33"/>
      <c r="M9" s="33"/>
      <c r="N9" s="33"/>
      <c r="O9" s="33"/>
      <c r="P9" s="33"/>
      <c r="Q9" s="33"/>
    </row>
    <row r="10" spans="1:21" ht="20.100000000000001" customHeight="1">
      <c r="C10" s="32"/>
      <c r="D10" s="36"/>
      <c r="E10" s="37"/>
      <c r="F10" s="37"/>
      <c r="G10" s="37"/>
      <c r="H10" s="32"/>
      <c r="I10" s="33"/>
      <c r="J10" s="33"/>
      <c r="K10" s="33"/>
      <c r="L10" s="33"/>
      <c r="M10" s="33"/>
      <c r="N10" s="33"/>
      <c r="O10" s="33"/>
      <c r="P10" s="33"/>
      <c r="Q10" s="33"/>
    </row>
    <row r="11" spans="1:21" ht="20.100000000000001" customHeight="1">
      <c r="I11" s="33"/>
      <c r="J11" s="33"/>
      <c r="K11" s="33"/>
      <c r="L11" s="33"/>
      <c r="M11" s="33"/>
      <c r="N11" s="33"/>
      <c r="O11" s="96" t="s">
        <v>99</v>
      </c>
      <c r="P11" s="33"/>
      <c r="Q11" s="33"/>
      <c r="U11" s="4" t="s">
        <v>100</v>
      </c>
    </row>
    <row r="12" spans="1:21" ht="30" customHeight="1" thickBot="1">
      <c r="B12" s="209" t="str">
        <f>IF(B5="見積金額内訳書",Q4,IF(B5="契約金額内訳書",Q5,Q7))</f>
        <v>見積金額</v>
      </c>
      <c r="C12" s="210"/>
      <c r="D12" s="211"/>
      <c r="E12" s="24">
        <f>G32</f>
        <v>0</v>
      </c>
      <c r="F12" s="25" t="s">
        <v>101</v>
      </c>
      <c r="I12" s="33"/>
      <c r="J12" s="33"/>
      <c r="K12" s="33"/>
      <c r="L12" s="33"/>
      <c r="M12" s="33"/>
      <c r="N12" s="33"/>
      <c r="O12" s="95" t="s">
        <v>85</v>
      </c>
      <c r="P12" s="33"/>
      <c r="Q12" s="33"/>
      <c r="U12" s="4" t="s">
        <v>102</v>
      </c>
    </row>
    <row r="13" spans="1:21" ht="15" customHeight="1">
      <c r="I13" s="33"/>
      <c r="J13" s="33"/>
      <c r="K13" s="33"/>
      <c r="L13" s="33"/>
      <c r="M13" s="33"/>
      <c r="N13" s="33"/>
      <c r="O13" s="95" t="s">
        <v>103</v>
      </c>
      <c r="P13" s="33"/>
      <c r="Q13" s="33"/>
      <c r="U13" s="4" t="s">
        <v>104</v>
      </c>
    </row>
    <row r="14" spans="1:21" ht="15" customHeight="1">
      <c r="I14" s="33"/>
      <c r="J14" s="33"/>
      <c r="K14" s="33"/>
      <c r="L14" s="33"/>
      <c r="M14" s="33"/>
      <c r="N14" s="33"/>
      <c r="O14" s="95" t="s">
        <v>105</v>
      </c>
      <c r="P14" s="33"/>
      <c r="Q14" s="33"/>
      <c r="U14" s="4" t="s">
        <v>106</v>
      </c>
    </row>
    <row r="15" spans="1:21" ht="15" customHeight="1">
      <c r="I15" s="33"/>
      <c r="J15" s="33"/>
      <c r="K15" s="33"/>
      <c r="L15" s="33"/>
      <c r="M15" s="33"/>
      <c r="N15" s="33"/>
      <c r="O15" s="4" t="s">
        <v>107</v>
      </c>
      <c r="P15" s="33"/>
      <c r="Q15" s="33"/>
      <c r="U15" s="4" t="s">
        <v>108</v>
      </c>
    </row>
    <row r="16" spans="1:21" ht="30" customHeight="1" thickBot="1">
      <c r="B16" s="18" t="s">
        <v>109</v>
      </c>
      <c r="C16" s="512" t="s">
        <v>110</v>
      </c>
      <c r="D16" s="512"/>
      <c r="E16" s="512"/>
      <c r="F16" s="19"/>
      <c r="G16" s="464"/>
      <c r="H16" s="20" t="s">
        <v>101</v>
      </c>
      <c r="O16" s="95" t="s">
        <v>111</v>
      </c>
      <c r="U16" s="4" t="s">
        <v>112</v>
      </c>
    </row>
    <row r="17" spans="2:17" ht="24.95" customHeight="1" thickTop="1">
      <c r="C17" s="21" t="s">
        <v>113</v>
      </c>
      <c r="D17" s="509" t="s">
        <v>114</v>
      </c>
      <c r="E17" s="509"/>
      <c r="F17" s="34"/>
      <c r="G17" s="463"/>
      <c r="H17" s="204" t="s">
        <v>101</v>
      </c>
      <c r="O17" s="95" t="s">
        <v>115</v>
      </c>
    </row>
    <row r="18" spans="2:17" ht="24.95" customHeight="1">
      <c r="C18" s="21" t="s">
        <v>116</v>
      </c>
      <c r="D18" s="509" t="s">
        <v>117</v>
      </c>
      <c r="E18" s="509"/>
      <c r="F18" s="34"/>
      <c r="G18" s="462"/>
      <c r="H18" s="205" t="s">
        <v>101</v>
      </c>
    </row>
    <row r="19" spans="2:17" ht="24.95" customHeight="1">
      <c r="B19" s="21"/>
      <c r="C19" s="21" t="s">
        <v>118</v>
      </c>
      <c r="D19" s="508" t="s">
        <v>119</v>
      </c>
      <c r="E19" s="508"/>
      <c r="F19" s="22"/>
      <c r="G19" s="462"/>
      <c r="H19" s="205" t="s">
        <v>101</v>
      </c>
    </row>
    <row r="20" spans="2:17" ht="30" customHeight="1" thickBot="1">
      <c r="B20" s="18" t="s">
        <v>120</v>
      </c>
      <c r="C20" s="19" t="s">
        <v>121</v>
      </c>
      <c r="D20" s="19"/>
      <c r="E20" s="19"/>
      <c r="F20" s="19"/>
      <c r="G20" s="20">
        <f>G21+G22+G25+G26+G27</f>
        <v>0</v>
      </c>
      <c r="H20" s="20" t="s">
        <v>101</v>
      </c>
      <c r="I20" s="33"/>
      <c r="J20" s="33"/>
      <c r="K20" s="33"/>
      <c r="L20" s="33"/>
      <c r="M20" s="33"/>
      <c r="N20" s="33"/>
      <c r="O20" s="33"/>
      <c r="P20" s="33"/>
      <c r="Q20" s="33"/>
    </row>
    <row r="21" spans="2:17" ht="24.95" customHeight="1" thickTop="1">
      <c r="B21" s="21"/>
      <c r="C21" s="21" t="s">
        <v>113</v>
      </c>
      <c r="D21" s="22" t="s">
        <v>122</v>
      </c>
      <c r="E21" s="22"/>
      <c r="F21" s="22"/>
      <c r="G21" s="463"/>
      <c r="H21" s="204" t="s">
        <v>101</v>
      </c>
      <c r="I21" s="33"/>
      <c r="J21" s="33"/>
      <c r="K21" s="33"/>
      <c r="L21" s="33"/>
      <c r="M21" s="33"/>
      <c r="N21" s="33"/>
      <c r="O21" s="33"/>
      <c r="P21" s="33"/>
      <c r="Q21" s="33"/>
    </row>
    <row r="22" spans="2:17" ht="24.95" customHeight="1">
      <c r="C22" s="21" t="s">
        <v>123</v>
      </c>
      <c r="D22" s="4" t="s">
        <v>124</v>
      </c>
      <c r="G22" s="205">
        <f>G23+G24</f>
        <v>0</v>
      </c>
      <c r="H22" s="205" t="s">
        <v>101</v>
      </c>
    </row>
    <row r="23" spans="2:17" ht="24.95" customHeight="1">
      <c r="C23" s="21"/>
      <c r="E23" s="4" t="s">
        <v>125</v>
      </c>
      <c r="G23" s="205">
        <f>様式2_4旅費!$F$4</f>
        <v>0</v>
      </c>
      <c r="H23" s="205" t="s">
        <v>101</v>
      </c>
      <c r="I23" s="203"/>
    </row>
    <row r="24" spans="2:17" ht="24.95" customHeight="1">
      <c r="C24" s="21"/>
      <c r="E24" s="4" t="s">
        <v>126</v>
      </c>
      <c r="G24" s="462"/>
      <c r="H24" s="205" t="s">
        <v>101</v>
      </c>
    </row>
    <row r="25" spans="2:17" ht="24.95" customHeight="1">
      <c r="C25" s="29" t="s">
        <v>127</v>
      </c>
      <c r="D25" s="22" t="s">
        <v>128</v>
      </c>
      <c r="G25" s="462"/>
      <c r="H25" s="205" t="s">
        <v>101</v>
      </c>
    </row>
    <row r="26" spans="2:17" ht="24.95" customHeight="1">
      <c r="C26" s="29" t="s">
        <v>129</v>
      </c>
      <c r="D26" s="4" t="s">
        <v>130</v>
      </c>
      <c r="G26" s="462"/>
      <c r="H26" s="205" t="s">
        <v>101</v>
      </c>
    </row>
    <row r="27" spans="2:17" ht="21" hidden="1" customHeight="1">
      <c r="C27" s="97"/>
      <c r="G27" s="206"/>
      <c r="H27" s="206"/>
    </row>
    <row r="28" spans="2:17" ht="21" hidden="1" customHeight="1">
      <c r="B28" s="21"/>
      <c r="C28" s="21"/>
      <c r="D28" s="22"/>
      <c r="G28" s="207"/>
      <c r="H28" s="207"/>
    </row>
    <row r="29" spans="2:17" ht="30" customHeight="1" thickBot="1">
      <c r="B29" s="18" t="s">
        <v>131</v>
      </c>
      <c r="C29" s="512" t="s">
        <v>139</v>
      </c>
      <c r="D29" s="512"/>
      <c r="E29" s="512"/>
      <c r="F29" s="22"/>
      <c r="G29" s="20">
        <f>G23*経費率/100</f>
        <v>0</v>
      </c>
      <c r="H29" s="20" t="s">
        <v>101</v>
      </c>
    </row>
    <row r="30" spans="2:17" ht="30" customHeight="1" thickTop="1" thickBot="1">
      <c r="B30" s="18" t="s">
        <v>133</v>
      </c>
      <c r="C30" s="510" t="s">
        <v>134</v>
      </c>
      <c r="D30" s="510"/>
      <c r="E30" s="510"/>
      <c r="F30" s="104"/>
      <c r="G30" s="20">
        <f>G16+G20+G29</f>
        <v>0</v>
      </c>
      <c r="H30" s="23" t="s">
        <v>101</v>
      </c>
    </row>
    <row r="31" spans="2:17" ht="30" customHeight="1" thickTop="1" thickBot="1">
      <c r="B31" s="18" t="s">
        <v>135</v>
      </c>
      <c r="C31" s="510" t="s">
        <v>136</v>
      </c>
      <c r="D31" s="510"/>
      <c r="E31" s="510"/>
      <c r="F31" s="14"/>
      <c r="G31" s="23">
        <f>G30*J3</f>
        <v>0</v>
      </c>
      <c r="H31" s="23" t="s">
        <v>101</v>
      </c>
    </row>
    <row r="32" spans="2:17" ht="30" customHeight="1" thickTop="1" thickBot="1">
      <c r="B32" s="18" t="s">
        <v>137</v>
      </c>
      <c r="C32" s="510" t="s">
        <v>138</v>
      </c>
      <c r="D32" s="510"/>
      <c r="E32" s="510"/>
      <c r="F32" s="510"/>
      <c r="G32" s="23">
        <f>G30+G31</f>
        <v>0</v>
      </c>
      <c r="H32" s="23" t="s">
        <v>101</v>
      </c>
    </row>
    <row r="33" spans="2:8" ht="51" customHeight="1" thickTop="1">
      <c r="B33" s="506"/>
      <c r="C33" s="506"/>
      <c r="D33" s="506"/>
      <c r="E33" s="507"/>
      <c r="F33" s="507"/>
      <c r="G33" s="507"/>
      <c r="H33" s="507"/>
    </row>
  </sheetData>
  <mergeCells count="16">
    <mergeCell ref="C31:E31"/>
    <mergeCell ref="C32:F32"/>
    <mergeCell ref="B33:H33"/>
    <mergeCell ref="C16:E16"/>
    <mergeCell ref="D17:E17"/>
    <mergeCell ref="D18:E18"/>
    <mergeCell ref="D19:E19"/>
    <mergeCell ref="C29:E29"/>
    <mergeCell ref="C30:E30"/>
    <mergeCell ref="B7:C8"/>
    <mergeCell ref="E7:G8"/>
    <mergeCell ref="A1:D1"/>
    <mergeCell ref="A2:B2"/>
    <mergeCell ref="B3:G3"/>
    <mergeCell ref="B4:G4"/>
    <mergeCell ref="B5:G5"/>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outlinePr summaryBelow="0"/>
    <pageSetUpPr fitToPage="1"/>
  </sheetPr>
  <dimension ref="A1:U33"/>
  <sheetViews>
    <sheetView showGridLines="0" view="pageBreakPreview" topLeftCell="A10" zoomScaleNormal="100" zoomScaleSheetLayoutView="100" workbookViewId="0">
      <selection activeCell="G21" sqref="G21"/>
    </sheetView>
  </sheetViews>
  <sheetFormatPr defaultColWidth="9" defaultRowHeight="14.1"/>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11" t="str">
        <f>IF(B5="見積金額内訳書","",IF(B5="最終見積金額内訳書","",Q6))</f>
        <v/>
      </c>
      <c r="B1" s="511"/>
      <c r="C1" s="511"/>
      <c r="D1" s="511"/>
      <c r="F1" s="31"/>
    </row>
    <row r="2" spans="1:21" ht="60" customHeight="1" thickBot="1">
      <c r="A2" s="513"/>
      <c r="B2" s="513"/>
      <c r="G2" s="16"/>
      <c r="J2" t="s">
        <v>84</v>
      </c>
    </row>
    <row r="3" spans="1:21" ht="20.100000000000001" customHeight="1" thickBot="1">
      <c r="B3" s="517" t="s">
        <v>85</v>
      </c>
      <c r="C3" s="516"/>
      <c r="D3" s="516"/>
      <c r="E3" s="516"/>
      <c r="F3" s="516"/>
      <c r="G3" s="516"/>
      <c r="J3" s="278">
        <v>0.1</v>
      </c>
    </row>
    <row r="4" spans="1:21" ht="20.100000000000001" customHeight="1">
      <c r="B4" s="514"/>
      <c r="C4" s="515"/>
      <c r="D4" s="515"/>
      <c r="E4" s="515"/>
      <c r="F4" s="515"/>
      <c r="G4" s="515"/>
      <c r="H4" s="18"/>
      <c r="I4" s="17"/>
      <c r="J4" s="17"/>
      <c r="K4" s="17"/>
      <c r="L4" s="17"/>
      <c r="O4" s="4" t="s">
        <v>86</v>
      </c>
      <c r="Q4" s="4" t="s">
        <v>87</v>
      </c>
      <c r="S4" s="34" t="s">
        <v>88</v>
      </c>
      <c r="U4" s="4" t="s">
        <v>89</v>
      </c>
    </row>
    <row r="5" spans="1:21" ht="20.100000000000001" customHeight="1">
      <c r="B5" s="516" t="s">
        <v>86</v>
      </c>
      <c r="C5" s="516"/>
      <c r="D5" s="516"/>
      <c r="E5" s="516"/>
      <c r="F5" s="516"/>
      <c r="G5" s="516"/>
      <c r="H5" s="18"/>
      <c r="I5" s="17"/>
      <c r="J5" s="17"/>
      <c r="K5" s="17"/>
      <c r="L5" s="17"/>
      <c r="O5" s="4" t="s">
        <v>90</v>
      </c>
      <c r="Q5" s="4" t="s">
        <v>91</v>
      </c>
      <c r="S5" s="4" t="s">
        <v>92</v>
      </c>
      <c r="U5" s="4" t="s">
        <v>93</v>
      </c>
    </row>
    <row r="6" spans="1:21" ht="20.100000000000001" customHeight="1">
      <c r="C6" s="32"/>
      <c r="D6" s="32"/>
      <c r="E6" s="32"/>
      <c r="F6" s="32"/>
      <c r="G6" s="32"/>
      <c r="H6" s="32"/>
      <c r="I6" s="33"/>
      <c r="J6" s="33"/>
      <c r="K6" s="33"/>
      <c r="L6" s="33"/>
      <c r="M6" s="33"/>
      <c r="N6" s="33"/>
      <c r="O6" s="4" t="s">
        <v>94</v>
      </c>
      <c r="P6" s="33"/>
      <c r="Q6" s="33" t="s">
        <v>95</v>
      </c>
    </row>
    <row r="7" spans="1:21" ht="20.100000000000001" customHeight="1">
      <c r="B7" s="521" t="str">
        <f>IF(B5="契約金額内訳書",U5,U4)</f>
        <v>提案事業名</v>
      </c>
      <c r="C7" s="521"/>
      <c r="D7" s="208"/>
      <c r="E7" s="518" t="s">
        <v>96</v>
      </c>
      <c r="F7" s="519"/>
      <c r="G7" s="519"/>
      <c r="H7" s="32"/>
      <c r="I7" s="33"/>
      <c r="J7" s="33"/>
      <c r="K7" s="33"/>
      <c r="L7" s="33"/>
      <c r="M7" s="33"/>
      <c r="N7" s="33"/>
      <c r="O7" s="33"/>
      <c r="P7" s="33"/>
      <c r="Q7" s="67" t="s">
        <v>97</v>
      </c>
    </row>
    <row r="8" spans="1:21" ht="20.100000000000001" customHeight="1">
      <c r="B8" s="521"/>
      <c r="C8" s="521"/>
      <c r="D8" s="208"/>
      <c r="E8" s="520"/>
      <c r="F8" s="520"/>
      <c r="G8" s="520"/>
      <c r="H8" s="32"/>
      <c r="I8" s="33"/>
      <c r="J8" s="33"/>
      <c r="K8" s="33"/>
      <c r="L8" s="33"/>
      <c r="M8" s="33"/>
      <c r="N8" s="33"/>
      <c r="O8" s="33"/>
      <c r="P8" s="33"/>
      <c r="Q8" s="67"/>
    </row>
    <row r="9" spans="1:21" ht="20.100000000000001" customHeight="1">
      <c r="B9" s="208" t="str">
        <f>IF(B5="契約金額内訳書",S5,S4)</f>
        <v>事業提案法人名</v>
      </c>
      <c r="C9" s="208"/>
      <c r="D9" s="208"/>
      <c r="E9" s="35" t="s">
        <v>98</v>
      </c>
      <c r="F9" s="35"/>
      <c r="G9" s="35"/>
      <c r="H9" s="32"/>
      <c r="I9" s="33"/>
      <c r="J9" s="33"/>
      <c r="K9" s="33"/>
      <c r="L9" s="33"/>
      <c r="M9" s="33"/>
      <c r="N9" s="33"/>
      <c r="O9" s="33"/>
      <c r="P9" s="33"/>
      <c r="Q9" s="33"/>
    </row>
    <row r="10" spans="1:21" ht="20.100000000000001" customHeight="1">
      <c r="C10" s="32"/>
      <c r="D10" s="36"/>
      <c r="E10" s="37"/>
      <c r="F10" s="37"/>
      <c r="G10" s="37"/>
      <c r="H10" s="32"/>
      <c r="I10" s="33"/>
      <c r="J10" s="33"/>
      <c r="K10" s="33"/>
      <c r="L10" s="33"/>
      <c r="M10" s="33"/>
      <c r="N10" s="33"/>
      <c r="O10" s="33"/>
      <c r="P10" s="33"/>
      <c r="Q10" s="33"/>
    </row>
    <row r="11" spans="1:21" ht="20.100000000000001" customHeight="1">
      <c r="I11" s="33"/>
      <c r="J11" s="33"/>
      <c r="K11" s="33"/>
      <c r="L11" s="33"/>
      <c r="M11" s="33"/>
      <c r="N11" s="33"/>
      <c r="O11" s="96" t="s">
        <v>99</v>
      </c>
      <c r="P11" s="33"/>
      <c r="Q11" s="33"/>
      <c r="U11" s="4" t="s">
        <v>100</v>
      </c>
    </row>
    <row r="12" spans="1:21" ht="30" customHeight="1" thickBot="1">
      <c r="B12" s="209" t="str">
        <f>IF(B5="見積金額内訳書",Q4,IF(B5="契約金額内訳書",Q5,Q7))</f>
        <v>見積金額</v>
      </c>
      <c r="C12" s="210"/>
      <c r="D12" s="211"/>
      <c r="E12" s="24">
        <f>G32</f>
        <v>0</v>
      </c>
      <c r="F12" s="25" t="s">
        <v>101</v>
      </c>
      <c r="I12" s="33"/>
      <c r="J12" s="33"/>
      <c r="K12" s="33"/>
      <c r="L12" s="33"/>
      <c r="M12" s="33"/>
      <c r="N12" s="33"/>
      <c r="O12" s="95" t="s">
        <v>85</v>
      </c>
      <c r="P12" s="33"/>
      <c r="Q12" s="33"/>
      <c r="U12" s="4" t="s">
        <v>102</v>
      </c>
    </row>
    <row r="13" spans="1:21" ht="15" customHeight="1">
      <c r="I13" s="33"/>
      <c r="J13" s="33"/>
      <c r="K13" s="33"/>
      <c r="L13" s="33"/>
      <c r="M13" s="33"/>
      <c r="N13" s="33"/>
      <c r="O13" s="95" t="s">
        <v>103</v>
      </c>
      <c r="P13" s="33"/>
      <c r="Q13" s="33"/>
      <c r="U13" s="4" t="s">
        <v>104</v>
      </c>
    </row>
    <row r="14" spans="1:21" ht="15" customHeight="1">
      <c r="I14" s="33"/>
      <c r="J14" s="33"/>
      <c r="K14" s="33"/>
      <c r="L14" s="33"/>
      <c r="M14" s="33"/>
      <c r="N14" s="33"/>
      <c r="O14" s="95" t="s">
        <v>105</v>
      </c>
      <c r="P14" s="33"/>
      <c r="Q14" s="33"/>
      <c r="U14" s="4" t="s">
        <v>106</v>
      </c>
    </row>
    <row r="15" spans="1:21" ht="15" customHeight="1">
      <c r="I15" s="33"/>
      <c r="J15" s="33"/>
      <c r="K15" s="33"/>
      <c r="L15" s="33"/>
      <c r="M15" s="33"/>
      <c r="N15" s="33"/>
      <c r="O15" s="4" t="s">
        <v>107</v>
      </c>
      <c r="P15" s="33"/>
      <c r="Q15" s="33"/>
      <c r="U15" s="4" t="s">
        <v>108</v>
      </c>
    </row>
    <row r="16" spans="1:21" ht="30" customHeight="1" thickBot="1">
      <c r="B16" s="18" t="s">
        <v>109</v>
      </c>
      <c r="C16" s="512" t="s">
        <v>110</v>
      </c>
      <c r="D16" s="512"/>
      <c r="E16" s="512"/>
      <c r="F16" s="19"/>
      <c r="G16" s="20">
        <f>G17+G18+G19</f>
        <v>0</v>
      </c>
      <c r="H16" s="20" t="s">
        <v>101</v>
      </c>
      <c r="O16" s="95" t="s">
        <v>111</v>
      </c>
      <c r="U16" s="4" t="s">
        <v>112</v>
      </c>
    </row>
    <row r="17" spans="2:17" ht="24.95" customHeight="1" thickTop="1">
      <c r="C17" s="21" t="s">
        <v>113</v>
      </c>
      <c r="D17" s="509" t="s">
        <v>114</v>
      </c>
      <c r="E17" s="509"/>
      <c r="F17" s="34"/>
      <c r="G17" s="204">
        <f>様式2_2_2その他原価・一般管理費等!$D$30</f>
        <v>0</v>
      </c>
      <c r="H17" s="204" t="s">
        <v>101</v>
      </c>
      <c r="O17" s="95" t="s">
        <v>115</v>
      </c>
    </row>
    <row r="18" spans="2:17" ht="24.95" customHeight="1">
      <c r="C18" s="21" t="s">
        <v>116</v>
      </c>
      <c r="D18" s="509" t="s">
        <v>117</v>
      </c>
      <c r="E18" s="509"/>
      <c r="F18" s="34"/>
      <c r="G18" s="205">
        <f>様式2_2_2その他原価・一般管理費等!$F$30</f>
        <v>0</v>
      </c>
      <c r="H18" s="205" t="s">
        <v>101</v>
      </c>
    </row>
    <row r="19" spans="2:17" ht="24.95" customHeight="1">
      <c r="B19" s="21"/>
      <c r="C19" s="21" t="s">
        <v>118</v>
      </c>
      <c r="D19" s="508" t="s">
        <v>119</v>
      </c>
      <c r="E19" s="508"/>
      <c r="F19" s="22"/>
      <c r="G19" s="205">
        <f>様式2_2_2その他原価・一般管理費等!$H$30</f>
        <v>0</v>
      </c>
      <c r="H19" s="205" t="s">
        <v>101</v>
      </c>
    </row>
    <row r="20" spans="2:17" ht="30" customHeight="1" thickBot="1">
      <c r="B20" s="18" t="s">
        <v>120</v>
      </c>
      <c r="C20" s="19" t="s">
        <v>121</v>
      </c>
      <c r="D20" s="19"/>
      <c r="E20" s="19"/>
      <c r="F20" s="19"/>
      <c r="G20" s="20">
        <f>G21+G22+G25+G26+G27</f>
        <v>0</v>
      </c>
      <c r="H20" s="20" t="s">
        <v>101</v>
      </c>
      <c r="I20" s="33"/>
      <c r="J20" s="33"/>
      <c r="K20" s="33"/>
      <c r="L20" s="33"/>
      <c r="M20" s="33"/>
      <c r="N20" s="33"/>
      <c r="O20" s="33"/>
      <c r="P20" s="33"/>
      <c r="Q20" s="33"/>
    </row>
    <row r="21" spans="2:17" ht="24.95" customHeight="1" thickTop="1">
      <c r="B21" s="21"/>
      <c r="C21" s="21" t="s">
        <v>113</v>
      </c>
      <c r="D21" s="22" t="s">
        <v>122</v>
      </c>
      <c r="E21" s="22"/>
      <c r="F21" s="22"/>
      <c r="G21" s="204"/>
      <c r="H21" s="204" t="s">
        <v>101</v>
      </c>
      <c r="I21" s="33"/>
      <c r="J21" s="33"/>
      <c r="K21" s="33"/>
      <c r="L21" s="33"/>
      <c r="M21" s="33"/>
      <c r="N21" s="33"/>
      <c r="O21" s="33"/>
      <c r="P21" s="33"/>
      <c r="Q21" s="33"/>
    </row>
    <row r="22" spans="2:17" ht="24.95" customHeight="1">
      <c r="C22" s="21" t="s">
        <v>123</v>
      </c>
      <c r="D22" s="4" t="s">
        <v>124</v>
      </c>
      <c r="G22" s="205">
        <f>G23+G24</f>
        <v>0</v>
      </c>
      <c r="H22" s="205" t="s">
        <v>101</v>
      </c>
    </row>
    <row r="23" spans="2:17" ht="24.95" customHeight="1">
      <c r="C23" s="21"/>
      <c r="E23" s="4" t="s">
        <v>125</v>
      </c>
      <c r="G23" s="461"/>
      <c r="H23" s="205" t="s">
        <v>101</v>
      </c>
      <c r="I23" s="203"/>
    </row>
    <row r="24" spans="2:17" ht="24.95" customHeight="1">
      <c r="C24" s="21"/>
      <c r="E24" s="4" t="s">
        <v>126</v>
      </c>
      <c r="G24" s="205">
        <f>様式2_4旅費!$F$6</f>
        <v>0</v>
      </c>
      <c r="H24" s="205" t="s">
        <v>101</v>
      </c>
    </row>
    <row r="25" spans="2:17" ht="24.95" customHeight="1">
      <c r="C25" s="29" t="s">
        <v>127</v>
      </c>
      <c r="D25" s="22" t="s">
        <v>128</v>
      </c>
      <c r="G25" s="205">
        <f>様式2_5現地活動費!$E$3</f>
        <v>0</v>
      </c>
      <c r="H25" s="205" t="s">
        <v>101</v>
      </c>
    </row>
    <row r="26" spans="2:17" ht="24.95" customHeight="1">
      <c r="C26" s="29" t="s">
        <v>129</v>
      </c>
      <c r="D26" s="4" t="s">
        <v>130</v>
      </c>
      <c r="G26" s="205">
        <f>'様式2_6本邦受入活動費&amp;管理費'!$E$4</f>
        <v>0</v>
      </c>
      <c r="H26" s="205" t="s">
        <v>101</v>
      </c>
    </row>
    <row r="27" spans="2:17" ht="21" hidden="1" customHeight="1">
      <c r="C27" s="97"/>
      <c r="G27" s="206"/>
      <c r="H27" s="206"/>
    </row>
    <row r="28" spans="2:17" ht="21" hidden="1" customHeight="1">
      <c r="B28" s="21"/>
      <c r="C28" s="21"/>
      <c r="D28" s="22"/>
      <c r="G28" s="207"/>
      <c r="H28" s="207"/>
    </row>
    <row r="29" spans="2:17" ht="30" customHeight="1" thickBot="1">
      <c r="B29" s="18" t="s">
        <v>131</v>
      </c>
      <c r="C29" s="512" t="s">
        <v>140</v>
      </c>
      <c r="D29" s="512"/>
      <c r="E29" s="512"/>
      <c r="F29" s="22"/>
      <c r="G29" s="20">
        <f>G20*経費率/100</f>
        <v>0</v>
      </c>
      <c r="H29" s="20" t="s">
        <v>101</v>
      </c>
    </row>
    <row r="30" spans="2:17" ht="30" customHeight="1" thickTop="1" thickBot="1">
      <c r="B30" s="18" t="s">
        <v>133</v>
      </c>
      <c r="C30" s="510" t="s">
        <v>134</v>
      </c>
      <c r="D30" s="510"/>
      <c r="E30" s="510"/>
      <c r="F30" s="104"/>
      <c r="G30" s="23">
        <f>G16+G20+G29</f>
        <v>0</v>
      </c>
      <c r="H30" s="23" t="s">
        <v>101</v>
      </c>
    </row>
    <row r="31" spans="2:17" ht="30" customHeight="1" thickTop="1" thickBot="1">
      <c r="B31" s="18" t="s">
        <v>135</v>
      </c>
      <c r="C31" s="510" t="s">
        <v>136</v>
      </c>
      <c r="D31" s="510"/>
      <c r="E31" s="510"/>
      <c r="F31" s="14"/>
      <c r="G31" s="23">
        <f>G30*J3</f>
        <v>0</v>
      </c>
      <c r="H31" s="23" t="s">
        <v>101</v>
      </c>
    </row>
    <row r="32" spans="2:17" ht="30" customHeight="1" thickTop="1" thickBot="1">
      <c r="B32" s="18" t="s">
        <v>137</v>
      </c>
      <c r="C32" s="510" t="s">
        <v>138</v>
      </c>
      <c r="D32" s="510"/>
      <c r="E32" s="510"/>
      <c r="F32" s="510"/>
      <c r="G32" s="23">
        <f>G30+G31</f>
        <v>0</v>
      </c>
      <c r="H32" s="23" t="s">
        <v>101</v>
      </c>
    </row>
    <row r="33" spans="2:8" ht="51" customHeight="1" thickTop="1">
      <c r="B33" s="506"/>
      <c r="C33" s="506"/>
      <c r="D33" s="506"/>
      <c r="E33" s="507"/>
      <c r="F33" s="507"/>
      <c r="G33" s="507"/>
      <c r="H33" s="507"/>
    </row>
  </sheetData>
  <mergeCells count="16">
    <mergeCell ref="C31:E31"/>
    <mergeCell ref="C32:F32"/>
    <mergeCell ref="B33:H33"/>
    <mergeCell ref="C16:E16"/>
    <mergeCell ref="D17:E17"/>
    <mergeCell ref="D18:E18"/>
    <mergeCell ref="D19:E19"/>
    <mergeCell ref="C29:E29"/>
    <mergeCell ref="C30:E30"/>
    <mergeCell ref="B7:C8"/>
    <mergeCell ref="E7:G8"/>
    <mergeCell ref="A1:D1"/>
    <mergeCell ref="A2:B2"/>
    <mergeCell ref="B3:G3"/>
    <mergeCell ref="B4:G4"/>
    <mergeCell ref="B5:G5"/>
  </mergeCells>
  <phoneticPr fontId="2"/>
  <dataValidations count="2">
    <dataValidation type="list" allowBlank="1" showInputMessage="1" showErrorMessage="1" sqref="B3:G3" xr:uid="{00000000-0002-0000-0400-000000000000}">
      <formula1>事業名</formula1>
    </dataValidation>
    <dataValidation type="list" allowBlank="1" showInputMessage="1" showErrorMessage="1" sqref="B5:G5" xr:uid="{00000000-0002-0000-0400-000001000000}">
      <formula1>契約</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pageSetUpPr fitToPage="1"/>
  </sheetPr>
  <dimension ref="A1:I43"/>
  <sheetViews>
    <sheetView view="pageBreakPreview" zoomScaleNormal="100" zoomScaleSheetLayoutView="100" workbookViewId="0">
      <selection activeCell="H31" sqref="H31"/>
    </sheetView>
  </sheetViews>
  <sheetFormatPr defaultRowHeight="14.1"/>
  <cols>
    <col min="1" max="2" width="8.625" style="65" customWidth="1"/>
    <col min="3" max="3" width="13.375" style="65" customWidth="1"/>
    <col min="4" max="5" width="6.625" style="65" customWidth="1"/>
    <col min="6" max="7" width="7.625" style="65" customWidth="1"/>
    <col min="8" max="8" width="13.125" style="65" customWidth="1"/>
    <col min="9" max="9" width="12.625" style="65" customWidth="1"/>
    <col min="10" max="262" width="9" style="65"/>
    <col min="263" max="263" width="8.375" style="65" customWidth="1"/>
    <col min="264" max="264" width="16" style="65" customWidth="1"/>
    <col min="265" max="518" width="9" style="65"/>
    <col min="519" max="519" width="8.375" style="65" customWidth="1"/>
    <col min="520" max="520" width="16" style="65" customWidth="1"/>
    <col min="521" max="774" width="9" style="65"/>
    <col min="775" max="775" width="8.375" style="65" customWidth="1"/>
    <col min="776" max="776" width="16" style="65" customWidth="1"/>
    <col min="777" max="1030" width="9" style="65"/>
    <col min="1031" max="1031" width="8.375" style="65" customWidth="1"/>
    <col min="1032" max="1032" width="16" style="65" customWidth="1"/>
    <col min="1033" max="1286" width="9" style="65"/>
    <col min="1287" max="1287" width="8.375" style="65" customWidth="1"/>
    <col min="1288" max="1288" width="16" style="65" customWidth="1"/>
    <col min="1289" max="1542" width="9" style="65"/>
    <col min="1543" max="1543" width="8.375" style="65" customWidth="1"/>
    <col min="1544" max="1544" width="16" style="65" customWidth="1"/>
    <col min="1545" max="1798" width="9" style="65"/>
    <col min="1799" max="1799" width="8.375" style="65" customWidth="1"/>
    <col min="1800" max="1800" width="16" style="65" customWidth="1"/>
    <col min="1801" max="2054" width="9" style="65"/>
    <col min="2055" max="2055" width="8.375" style="65" customWidth="1"/>
    <col min="2056" max="2056" width="16" style="65" customWidth="1"/>
    <col min="2057" max="2310" width="9" style="65"/>
    <col min="2311" max="2311" width="8.375" style="65" customWidth="1"/>
    <col min="2312" max="2312" width="16" style="65" customWidth="1"/>
    <col min="2313" max="2566" width="9" style="65"/>
    <col min="2567" max="2567" width="8.375" style="65" customWidth="1"/>
    <col min="2568" max="2568" width="16" style="65" customWidth="1"/>
    <col min="2569" max="2822" width="9" style="65"/>
    <col min="2823" max="2823" width="8.375" style="65" customWidth="1"/>
    <col min="2824" max="2824" width="16" style="65" customWidth="1"/>
    <col min="2825" max="3078" width="9" style="65"/>
    <col min="3079" max="3079" width="8.375" style="65" customWidth="1"/>
    <col min="3080" max="3080" width="16" style="65" customWidth="1"/>
    <col min="3081" max="3334" width="9" style="65"/>
    <col min="3335" max="3335" width="8.375" style="65" customWidth="1"/>
    <col min="3336" max="3336" width="16" style="65" customWidth="1"/>
    <col min="3337" max="3590" width="9" style="65"/>
    <col min="3591" max="3591" width="8.375" style="65" customWidth="1"/>
    <col min="3592" max="3592" width="16" style="65" customWidth="1"/>
    <col min="3593" max="3846" width="9" style="65"/>
    <col min="3847" max="3847" width="8.375" style="65" customWidth="1"/>
    <col min="3848" max="3848" width="16" style="65" customWidth="1"/>
    <col min="3849" max="4102" width="9" style="65"/>
    <col min="4103" max="4103" width="8.375" style="65" customWidth="1"/>
    <col min="4104" max="4104" width="16" style="65" customWidth="1"/>
    <col min="4105" max="4358" width="9" style="65"/>
    <col min="4359" max="4359" width="8.375" style="65" customWidth="1"/>
    <col min="4360" max="4360" width="16" style="65" customWidth="1"/>
    <col min="4361" max="4614" width="9" style="65"/>
    <col min="4615" max="4615" width="8.375" style="65" customWidth="1"/>
    <col min="4616" max="4616" width="16" style="65" customWidth="1"/>
    <col min="4617" max="4870" width="9" style="65"/>
    <col min="4871" max="4871" width="8.375" style="65" customWidth="1"/>
    <col min="4872" max="4872" width="16" style="65" customWidth="1"/>
    <col min="4873" max="5126" width="9" style="65"/>
    <col min="5127" max="5127" width="8.375" style="65" customWidth="1"/>
    <col min="5128" max="5128" width="16" style="65" customWidth="1"/>
    <col min="5129" max="5382" width="9" style="65"/>
    <col min="5383" max="5383" width="8.375" style="65" customWidth="1"/>
    <col min="5384" max="5384" width="16" style="65" customWidth="1"/>
    <col min="5385" max="5638" width="9" style="65"/>
    <col min="5639" max="5639" width="8.375" style="65" customWidth="1"/>
    <col min="5640" max="5640" width="16" style="65" customWidth="1"/>
    <col min="5641" max="5894" width="9" style="65"/>
    <col min="5895" max="5895" width="8.375" style="65" customWidth="1"/>
    <col min="5896" max="5896" width="16" style="65" customWidth="1"/>
    <col min="5897" max="6150" width="9" style="65"/>
    <col min="6151" max="6151" width="8.375" style="65" customWidth="1"/>
    <col min="6152" max="6152" width="16" style="65" customWidth="1"/>
    <col min="6153" max="6406" width="9" style="65"/>
    <col min="6407" max="6407" width="8.375" style="65" customWidth="1"/>
    <col min="6408" max="6408" width="16" style="65" customWidth="1"/>
    <col min="6409" max="6662" width="9" style="65"/>
    <col min="6663" max="6663" width="8.375" style="65" customWidth="1"/>
    <col min="6664" max="6664" width="16" style="65" customWidth="1"/>
    <col min="6665" max="6918" width="9" style="65"/>
    <col min="6919" max="6919" width="8.375" style="65" customWidth="1"/>
    <col min="6920" max="6920" width="16" style="65" customWidth="1"/>
    <col min="6921" max="7174" width="9" style="65"/>
    <col min="7175" max="7175" width="8.375" style="65" customWidth="1"/>
    <col min="7176" max="7176" width="16" style="65" customWidth="1"/>
    <col min="7177" max="7430" width="9" style="65"/>
    <col min="7431" max="7431" width="8.375" style="65" customWidth="1"/>
    <col min="7432" max="7432" width="16" style="65" customWidth="1"/>
    <col min="7433" max="7686" width="9" style="65"/>
    <col min="7687" max="7687" width="8.375" style="65" customWidth="1"/>
    <col min="7688" max="7688" width="16" style="65" customWidth="1"/>
    <col min="7689" max="7942" width="9" style="65"/>
    <col min="7943" max="7943" width="8.375" style="65" customWidth="1"/>
    <col min="7944" max="7944" width="16" style="65" customWidth="1"/>
    <col min="7945" max="8198" width="9" style="65"/>
    <col min="8199" max="8199" width="8.375" style="65" customWidth="1"/>
    <col min="8200" max="8200" width="16" style="65" customWidth="1"/>
    <col min="8201" max="8454" width="9" style="65"/>
    <col min="8455" max="8455" width="8.375" style="65" customWidth="1"/>
    <col min="8456" max="8456" width="16" style="65" customWidth="1"/>
    <col min="8457" max="8710" width="9" style="65"/>
    <col min="8711" max="8711" width="8.375" style="65" customWidth="1"/>
    <col min="8712" max="8712" width="16" style="65" customWidth="1"/>
    <col min="8713" max="8966" width="9" style="65"/>
    <col min="8967" max="8967" width="8.375" style="65" customWidth="1"/>
    <col min="8968" max="8968" width="16" style="65" customWidth="1"/>
    <col min="8969" max="9222" width="9" style="65"/>
    <col min="9223" max="9223" width="8.375" style="65" customWidth="1"/>
    <col min="9224" max="9224" width="16" style="65" customWidth="1"/>
    <col min="9225" max="9478" width="9" style="65"/>
    <col min="9479" max="9479" width="8.375" style="65" customWidth="1"/>
    <col min="9480" max="9480" width="16" style="65" customWidth="1"/>
    <col min="9481" max="9734" width="9" style="65"/>
    <col min="9735" max="9735" width="8.375" style="65" customWidth="1"/>
    <col min="9736" max="9736" width="16" style="65" customWidth="1"/>
    <col min="9737" max="9990" width="9" style="65"/>
    <col min="9991" max="9991" width="8.375" style="65" customWidth="1"/>
    <col min="9992" max="9992" width="16" style="65" customWidth="1"/>
    <col min="9993" max="10246" width="9" style="65"/>
    <col min="10247" max="10247" width="8.375" style="65" customWidth="1"/>
    <col min="10248" max="10248" width="16" style="65" customWidth="1"/>
    <col min="10249" max="10502" width="9" style="65"/>
    <col min="10503" max="10503" width="8.375" style="65" customWidth="1"/>
    <col min="10504" max="10504" width="16" style="65" customWidth="1"/>
    <col min="10505" max="10758" width="9" style="65"/>
    <col min="10759" max="10759" width="8.375" style="65" customWidth="1"/>
    <col min="10760" max="10760" width="16" style="65" customWidth="1"/>
    <col min="10761" max="11014" width="9" style="65"/>
    <col min="11015" max="11015" width="8.375" style="65" customWidth="1"/>
    <col min="11016" max="11016" width="16" style="65" customWidth="1"/>
    <col min="11017" max="11270" width="9" style="65"/>
    <col min="11271" max="11271" width="8.375" style="65" customWidth="1"/>
    <col min="11272" max="11272" width="16" style="65" customWidth="1"/>
    <col min="11273" max="11526" width="9" style="65"/>
    <col min="11527" max="11527" width="8.375" style="65" customWidth="1"/>
    <col min="11528" max="11528" width="16" style="65" customWidth="1"/>
    <col min="11529" max="11782" width="9" style="65"/>
    <col min="11783" max="11783" width="8.375" style="65" customWidth="1"/>
    <col min="11784" max="11784" width="16" style="65" customWidth="1"/>
    <col min="11785" max="12038" width="9" style="65"/>
    <col min="12039" max="12039" width="8.375" style="65" customWidth="1"/>
    <col min="12040" max="12040" width="16" style="65" customWidth="1"/>
    <col min="12041" max="12294" width="9" style="65"/>
    <col min="12295" max="12295" width="8.375" style="65" customWidth="1"/>
    <col min="12296" max="12296" width="16" style="65" customWidth="1"/>
    <col min="12297" max="12550" width="9" style="65"/>
    <col min="12551" max="12551" width="8.375" style="65" customWidth="1"/>
    <col min="12552" max="12552" width="16" style="65" customWidth="1"/>
    <col min="12553" max="12806" width="9" style="65"/>
    <col min="12807" max="12807" width="8.375" style="65" customWidth="1"/>
    <col min="12808" max="12808" width="16" style="65" customWidth="1"/>
    <col min="12809" max="13062" width="9" style="65"/>
    <col min="13063" max="13063" width="8.375" style="65" customWidth="1"/>
    <col min="13064" max="13064" width="16" style="65" customWidth="1"/>
    <col min="13065" max="13318" width="9" style="65"/>
    <col min="13319" max="13319" width="8.375" style="65" customWidth="1"/>
    <col min="13320" max="13320" width="16" style="65" customWidth="1"/>
    <col min="13321" max="13574" width="9" style="65"/>
    <col min="13575" max="13575" width="8.375" style="65" customWidth="1"/>
    <col min="13576" max="13576" width="16" style="65" customWidth="1"/>
    <col min="13577" max="13830" width="9" style="65"/>
    <col min="13831" max="13831" width="8.375" style="65" customWidth="1"/>
    <col min="13832" max="13832" width="16" style="65" customWidth="1"/>
    <col min="13833" max="14086" width="9" style="65"/>
    <col min="14087" max="14087" width="8.375" style="65" customWidth="1"/>
    <col min="14088" max="14088" width="16" style="65" customWidth="1"/>
    <col min="14089" max="14342" width="9" style="65"/>
    <col min="14343" max="14343" width="8.375" style="65" customWidth="1"/>
    <col min="14344" max="14344" width="16" style="65" customWidth="1"/>
    <col min="14345" max="14598" width="9" style="65"/>
    <col min="14599" max="14599" width="8.375" style="65" customWidth="1"/>
    <col min="14600" max="14600" width="16" style="65" customWidth="1"/>
    <col min="14601" max="14854" width="9" style="65"/>
    <col min="14855" max="14855" width="8.375" style="65" customWidth="1"/>
    <col min="14856" max="14856" width="16" style="65" customWidth="1"/>
    <col min="14857" max="15110" width="9" style="65"/>
    <col min="15111" max="15111" width="8.375" style="65" customWidth="1"/>
    <col min="15112" max="15112" width="16" style="65" customWidth="1"/>
    <col min="15113" max="15366" width="9" style="65"/>
    <col min="15367" max="15367" width="8.375" style="65" customWidth="1"/>
    <col min="15368" max="15368" width="16" style="65" customWidth="1"/>
    <col min="15369" max="15622" width="9" style="65"/>
    <col min="15623" max="15623" width="8.375" style="65" customWidth="1"/>
    <col min="15624" max="15624" width="16" style="65" customWidth="1"/>
    <col min="15625" max="15878" width="9" style="65"/>
    <col min="15879" max="15879" width="8.375" style="65" customWidth="1"/>
    <col min="15880" max="15880" width="16" style="65" customWidth="1"/>
    <col min="15881" max="16134" width="9" style="65"/>
    <col min="16135" max="16135" width="8.375" style="65" customWidth="1"/>
    <col min="16136" max="16136" width="16" style="65" customWidth="1"/>
    <col min="16137" max="16384" width="9" style="65"/>
  </cols>
  <sheetData>
    <row r="1" spans="1:9" ht="20.100000000000001" customHeight="1">
      <c r="A1" s="147"/>
      <c r="B1" s="94"/>
      <c r="C1" s="94"/>
      <c r="D1" s="94"/>
      <c r="E1" s="94"/>
      <c r="F1" s="94"/>
      <c r="G1" s="94"/>
      <c r="H1" s="147"/>
      <c r="I1" s="94"/>
    </row>
    <row r="2" spans="1:9" s="66" customFormat="1" ht="20.100000000000001" customHeight="1">
      <c r="A2" s="140"/>
      <c r="B2" s="140"/>
      <c r="C2" s="140"/>
      <c r="D2" s="140"/>
      <c r="E2" s="140"/>
      <c r="F2" s="140"/>
      <c r="G2" s="140"/>
      <c r="H2" s="140"/>
      <c r="I2" s="140"/>
    </row>
    <row r="3" spans="1:9" s="66" customFormat="1" ht="20.100000000000001" customHeight="1">
      <c r="A3" s="140"/>
      <c r="B3" s="140"/>
      <c r="C3" s="140"/>
      <c r="D3" s="140"/>
      <c r="E3" s="140"/>
      <c r="F3" s="140"/>
      <c r="G3" s="140"/>
      <c r="H3" s="141" t="s">
        <v>141</v>
      </c>
      <c r="I3" s="140"/>
    </row>
    <row r="4" spans="1:9" s="66" customFormat="1" ht="20.100000000000001" customHeight="1">
      <c r="A4" s="140"/>
      <c r="B4" s="140"/>
      <c r="C4" s="140"/>
      <c r="D4" s="140"/>
      <c r="E4" s="140"/>
      <c r="F4" s="140"/>
      <c r="G4" s="140"/>
      <c r="H4" s="140"/>
      <c r="I4" s="140"/>
    </row>
    <row r="5" spans="1:9" s="66" customFormat="1" ht="20.100000000000001" customHeight="1">
      <c r="A5" s="523" t="s">
        <v>142</v>
      </c>
      <c r="B5" s="523"/>
      <c r="C5" s="523"/>
      <c r="D5" s="140"/>
      <c r="E5" s="140"/>
      <c r="F5" s="140"/>
      <c r="G5" s="140"/>
      <c r="H5" s="140"/>
      <c r="I5" s="140"/>
    </row>
    <row r="6" spans="1:9" s="66" customFormat="1" ht="20.100000000000001" customHeight="1">
      <c r="A6" s="523" t="s">
        <v>143</v>
      </c>
      <c r="B6" s="523"/>
      <c r="C6" s="523"/>
      <c r="D6" s="140"/>
      <c r="E6" s="140"/>
      <c r="F6" s="140"/>
      <c r="G6" s="140"/>
      <c r="H6" s="140"/>
      <c r="I6" s="140"/>
    </row>
    <row r="7" spans="1:9" s="66" customFormat="1" ht="20.100000000000001" customHeight="1">
      <c r="A7" s="523"/>
      <c r="B7" s="523"/>
      <c r="C7" s="523"/>
      <c r="D7" s="140"/>
      <c r="E7" s="140"/>
      <c r="F7" s="140"/>
      <c r="G7" s="140"/>
      <c r="H7" s="140"/>
      <c r="I7" s="140"/>
    </row>
    <row r="8" spans="1:9" s="66" customFormat="1" ht="20.100000000000001" customHeight="1">
      <c r="A8" s="142"/>
      <c r="B8" s="142"/>
      <c r="C8" s="142"/>
      <c r="D8" s="140"/>
      <c r="E8" s="140"/>
      <c r="F8" s="140"/>
      <c r="G8" s="140"/>
      <c r="H8" s="140"/>
      <c r="I8" s="140"/>
    </row>
    <row r="9" spans="1:9" s="66" customFormat="1" ht="20.100000000000001" customHeight="1">
      <c r="A9" s="142"/>
      <c r="B9" s="142"/>
      <c r="C9" s="142"/>
      <c r="D9" s="140"/>
      <c r="E9" s="140"/>
      <c r="F9" s="140"/>
      <c r="G9" s="140"/>
      <c r="H9" s="140"/>
      <c r="I9" s="140"/>
    </row>
    <row r="10" spans="1:9" s="66" customFormat="1" ht="20.100000000000001" customHeight="1">
      <c r="A10" s="140"/>
      <c r="B10" s="140"/>
      <c r="C10" s="140"/>
      <c r="D10" s="140"/>
      <c r="E10" s="140"/>
      <c r="F10" s="140"/>
      <c r="G10" s="140"/>
      <c r="H10" s="140"/>
      <c r="I10" s="140"/>
    </row>
    <row r="11" spans="1:9" s="66" customFormat="1" ht="20.100000000000001" customHeight="1">
      <c r="A11" s="140"/>
      <c r="B11" s="140"/>
      <c r="C11" s="140"/>
      <c r="D11" s="140"/>
      <c r="E11" s="142"/>
      <c r="F11" s="140"/>
      <c r="G11" s="140"/>
      <c r="H11" s="140"/>
      <c r="I11" s="140"/>
    </row>
    <row r="12" spans="1:9" s="66" customFormat="1" ht="20.100000000000001" customHeight="1">
      <c r="A12" s="140"/>
      <c r="B12" s="140"/>
      <c r="C12" s="140"/>
      <c r="D12" s="140"/>
      <c r="E12" s="142"/>
      <c r="F12" s="140" t="s">
        <v>144</v>
      </c>
      <c r="G12" s="140"/>
      <c r="H12" s="140"/>
      <c r="I12" s="140"/>
    </row>
    <row r="13" spans="1:9" s="66" customFormat="1" ht="20.100000000000001" customHeight="1">
      <c r="A13" s="140"/>
      <c r="B13" s="140"/>
      <c r="C13" s="140"/>
      <c r="D13" s="140"/>
      <c r="E13" s="142"/>
      <c r="F13" s="140" t="s">
        <v>145</v>
      </c>
      <c r="G13" s="140"/>
      <c r="H13" s="140"/>
      <c r="I13" s="140"/>
    </row>
    <row r="14" spans="1:9" s="66" customFormat="1" ht="20.100000000000001" customHeight="1">
      <c r="A14" s="140"/>
      <c r="B14" s="140"/>
      <c r="C14" s="140"/>
      <c r="D14" s="140"/>
      <c r="E14" s="143"/>
      <c r="F14" s="140"/>
      <c r="G14" s="140"/>
      <c r="H14" s="140"/>
      <c r="I14" s="140"/>
    </row>
    <row r="15" spans="1:9" s="66" customFormat="1" ht="20.100000000000001" customHeight="1">
      <c r="A15" s="140"/>
      <c r="B15" s="140"/>
      <c r="C15" s="140"/>
      <c r="D15" s="140"/>
      <c r="E15" s="140"/>
      <c r="F15" s="140"/>
      <c r="G15" s="140"/>
      <c r="H15" s="140"/>
      <c r="I15" s="140"/>
    </row>
    <row r="16" spans="1:9" s="66" customFormat="1" ht="20.100000000000001" customHeight="1">
      <c r="A16" s="140"/>
      <c r="B16" s="140"/>
      <c r="C16" s="94"/>
      <c r="D16" s="140"/>
      <c r="E16" s="140"/>
      <c r="F16" s="140"/>
      <c r="G16" s="140"/>
      <c r="H16" s="140"/>
      <c r="I16" s="140"/>
    </row>
    <row r="17" spans="1:9" s="66" customFormat="1" ht="20.100000000000001" customHeight="1">
      <c r="A17" s="140"/>
      <c r="B17" s="140"/>
      <c r="C17" s="140"/>
      <c r="D17" s="140"/>
      <c r="E17" s="140"/>
      <c r="F17" s="140"/>
      <c r="G17" s="140"/>
      <c r="H17" s="140"/>
      <c r="I17" s="140"/>
    </row>
    <row r="18" spans="1:9" s="66" customFormat="1" ht="20.100000000000001" customHeight="1">
      <c r="A18" s="140"/>
      <c r="B18" s="140"/>
      <c r="C18" s="140"/>
      <c r="D18" s="140"/>
      <c r="E18" s="140"/>
      <c r="F18" s="140"/>
      <c r="G18" s="140"/>
      <c r="H18" s="140"/>
      <c r="I18" s="140"/>
    </row>
    <row r="19" spans="1:9" ht="20.100000000000001" customHeight="1">
      <c r="A19" s="524" t="str">
        <f>様式1A【東・東南・南アジア地域用】見積!E7</f>
        <v>○○○国（案件名）</v>
      </c>
      <c r="B19" s="524"/>
      <c r="C19" s="524"/>
      <c r="D19" s="524"/>
      <c r="E19" s="524"/>
      <c r="F19" s="524"/>
      <c r="G19" s="524"/>
      <c r="H19" s="524"/>
      <c r="I19" s="524"/>
    </row>
    <row r="20" spans="1:9" ht="20.100000000000001" customHeight="1">
      <c r="A20" s="524"/>
      <c r="B20" s="524"/>
      <c r="C20" s="524"/>
      <c r="D20" s="524"/>
      <c r="E20" s="524"/>
      <c r="F20" s="524"/>
      <c r="G20" s="524"/>
      <c r="H20" s="524"/>
      <c r="I20" s="524"/>
    </row>
    <row r="21" spans="1:9" ht="20.100000000000001" customHeight="1">
      <c r="A21" s="525" t="s">
        <v>146</v>
      </c>
      <c r="B21" s="525"/>
      <c r="C21" s="525"/>
      <c r="D21" s="525"/>
      <c r="E21" s="525"/>
      <c r="F21" s="525"/>
      <c r="G21" s="525"/>
      <c r="H21" s="525"/>
      <c r="I21" s="525"/>
    </row>
    <row r="22" spans="1:9" ht="20.100000000000001" customHeight="1">
      <c r="A22" s="144"/>
      <c r="B22" s="144"/>
      <c r="C22" s="144"/>
      <c r="D22" s="144"/>
      <c r="E22" s="144"/>
      <c r="F22" s="144"/>
      <c r="G22" s="144"/>
      <c r="H22" s="144"/>
      <c r="I22" s="94"/>
    </row>
    <row r="23" spans="1:9" ht="20.100000000000001" customHeight="1">
      <c r="A23" s="144"/>
      <c r="B23" s="144"/>
      <c r="C23" s="144"/>
      <c r="D23" s="144"/>
      <c r="E23" s="144"/>
      <c r="F23" s="144"/>
      <c r="G23" s="144"/>
      <c r="H23" s="144"/>
      <c r="I23" s="94"/>
    </row>
    <row r="24" spans="1:9" ht="20.100000000000001" customHeight="1">
      <c r="A24" s="526" t="s">
        <v>147</v>
      </c>
      <c r="B24" s="526"/>
      <c r="C24" s="526"/>
      <c r="D24" s="526"/>
      <c r="E24" s="526"/>
      <c r="F24" s="526"/>
      <c r="G24" s="526"/>
      <c r="H24" s="526"/>
      <c r="I24" s="94"/>
    </row>
    <row r="25" spans="1:9" ht="20.100000000000001" customHeight="1">
      <c r="A25" s="94"/>
      <c r="B25" s="94"/>
      <c r="C25" s="94"/>
      <c r="D25" s="94"/>
      <c r="E25" s="94"/>
      <c r="F25" s="94"/>
      <c r="G25" s="94"/>
      <c r="H25" s="94"/>
      <c r="I25" s="94"/>
    </row>
    <row r="26" spans="1:9" ht="20.100000000000001" customHeight="1">
      <c r="A26" s="94"/>
      <c r="B26" s="94"/>
      <c r="C26" s="94"/>
      <c r="D26" s="94"/>
      <c r="E26" s="94"/>
      <c r="F26" s="94"/>
      <c r="G26" s="94"/>
      <c r="H26" s="94"/>
      <c r="I26" s="94"/>
    </row>
    <row r="27" spans="1:9" ht="20.100000000000001" customHeight="1">
      <c r="A27" s="94"/>
      <c r="B27" s="94"/>
      <c r="C27" s="94"/>
      <c r="D27" s="94"/>
      <c r="E27" s="94"/>
      <c r="F27" s="94"/>
      <c r="G27" s="94"/>
      <c r="H27" s="94"/>
      <c r="I27" s="94"/>
    </row>
    <row r="28" spans="1:9" ht="20.100000000000001" customHeight="1">
      <c r="A28" s="522" t="s">
        <v>148</v>
      </c>
      <c r="B28" s="522"/>
      <c r="C28" s="522"/>
      <c r="D28" s="522"/>
      <c r="E28" s="522"/>
      <c r="F28" s="522"/>
      <c r="G28" s="522"/>
      <c r="H28" s="522"/>
      <c r="I28" s="94"/>
    </row>
    <row r="29" spans="1:9" ht="20.100000000000001" customHeight="1">
      <c r="A29" s="94"/>
      <c r="B29" s="94"/>
      <c r="C29" s="94"/>
      <c r="D29" s="94"/>
      <c r="E29" s="94"/>
      <c r="F29" s="94"/>
      <c r="G29" s="94"/>
      <c r="H29" s="94"/>
      <c r="I29" s="94"/>
    </row>
    <row r="30" spans="1:9" ht="20.100000000000001" customHeight="1">
      <c r="A30" s="94" t="s">
        <v>149</v>
      </c>
      <c r="B30" s="94"/>
      <c r="C30" s="145">
        <f>様式1A【東・東南・南アジア地域用】見積!G32</f>
        <v>0</v>
      </c>
      <c r="D30" s="146" t="s">
        <v>150</v>
      </c>
      <c r="E30" s="147" t="s">
        <v>151</v>
      </c>
      <c r="F30" s="94"/>
      <c r="G30" s="94"/>
      <c r="H30" s="145">
        <f>様式1A【東・東南・南アジア地域用】見積!G31</f>
        <v>0</v>
      </c>
      <c r="I30" s="94" t="s">
        <v>152</v>
      </c>
    </row>
    <row r="31" spans="1:9" ht="20.100000000000001" customHeight="1">
      <c r="A31" s="94"/>
      <c r="B31" s="94"/>
      <c r="C31" s="94"/>
      <c r="D31" s="94"/>
      <c r="E31" s="94"/>
      <c r="F31" s="94"/>
      <c r="G31" s="94"/>
      <c r="H31" s="94"/>
      <c r="I31" s="94"/>
    </row>
    <row r="32" spans="1:9" ht="20.100000000000001" customHeight="1">
      <c r="A32" s="94"/>
      <c r="B32" s="94"/>
      <c r="C32" s="94"/>
      <c r="D32" s="94"/>
      <c r="E32" s="94"/>
      <c r="F32" s="94"/>
      <c r="G32" s="94"/>
      <c r="H32" s="94"/>
      <c r="I32" s="94"/>
    </row>
    <row r="33" spans="1:9" ht="20.100000000000001" customHeight="1">
      <c r="A33" s="94" t="s">
        <v>153</v>
      </c>
      <c r="B33" s="94"/>
      <c r="C33" s="94"/>
      <c r="D33" s="94"/>
      <c r="E33" s="94"/>
      <c r="F33" s="94"/>
      <c r="G33" s="94"/>
      <c r="H33" s="94"/>
      <c r="I33" s="94"/>
    </row>
    <row r="34" spans="1:9" ht="20.100000000000001" customHeight="1">
      <c r="A34" s="94"/>
      <c r="B34" s="94"/>
      <c r="C34" s="94"/>
      <c r="D34" s="94"/>
      <c r="E34" s="94"/>
      <c r="F34" s="94"/>
      <c r="G34" s="94"/>
      <c r="H34" s="94"/>
      <c r="I34" s="94"/>
    </row>
    <row r="35" spans="1:9" ht="20.100000000000001" customHeight="1">
      <c r="A35" s="94"/>
      <c r="B35" s="94"/>
      <c r="C35" s="94"/>
      <c r="D35" s="94"/>
      <c r="E35" s="94"/>
      <c r="F35" s="94"/>
      <c r="G35" s="94"/>
      <c r="H35" s="94"/>
      <c r="I35" s="94"/>
    </row>
    <row r="36" spans="1:9" ht="20.100000000000001" customHeight="1">
      <c r="A36" s="94"/>
      <c r="B36" s="94"/>
      <c r="C36" s="94"/>
      <c r="D36" s="94"/>
      <c r="E36" s="94"/>
      <c r="F36" s="94"/>
      <c r="G36" s="94"/>
      <c r="H36" s="94"/>
      <c r="I36" s="94"/>
    </row>
    <row r="37" spans="1:9" ht="20.100000000000001" customHeight="1">
      <c r="A37" s="94"/>
      <c r="B37" s="94"/>
      <c r="C37" s="94"/>
      <c r="D37" s="94"/>
      <c r="E37" s="94"/>
      <c r="F37" s="94"/>
      <c r="G37" s="94"/>
      <c r="H37" s="94"/>
      <c r="I37" s="94"/>
    </row>
    <row r="38" spans="1:9" ht="20.100000000000001" customHeight="1">
      <c r="A38" s="94"/>
      <c r="B38" s="94"/>
      <c r="C38" s="94"/>
      <c r="D38" s="94"/>
      <c r="E38" s="94"/>
      <c r="F38" s="94"/>
      <c r="G38" s="94"/>
      <c r="H38" s="94"/>
      <c r="I38" s="94"/>
    </row>
    <row r="39" spans="1:9" ht="20.100000000000001" customHeight="1">
      <c r="A39" s="94"/>
      <c r="B39" s="94"/>
      <c r="C39" s="94"/>
      <c r="D39" s="94"/>
      <c r="E39" s="94"/>
      <c r="F39" s="94"/>
      <c r="G39" s="94"/>
      <c r="H39" s="148" t="s">
        <v>154</v>
      </c>
      <c r="I39" s="94"/>
    </row>
    <row r="40" spans="1:9" ht="20.100000000000001" customHeight="1">
      <c r="A40" s="94"/>
      <c r="B40" s="94"/>
      <c r="C40" s="94"/>
      <c r="D40" s="94"/>
      <c r="E40" s="94"/>
      <c r="F40" s="94"/>
      <c r="G40" s="94"/>
      <c r="H40" s="94"/>
      <c r="I40" s="94"/>
    </row>
    <row r="41" spans="1:9" ht="20.100000000000001" customHeight="1">
      <c r="A41" s="94"/>
      <c r="B41" s="94"/>
      <c r="C41" s="94"/>
      <c r="D41" s="94"/>
      <c r="E41" s="94"/>
      <c r="F41" s="94"/>
      <c r="G41" s="94"/>
      <c r="H41" s="94"/>
      <c r="I41" s="94"/>
    </row>
    <row r="42" spans="1:9" ht="20.100000000000001" customHeight="1">
      <c r="A42" s="94"/>
      <c r="B42" s="94"/>
      <c r="C42" s="94"/>
      <c r="D42" s="94"/>
      <c r="E42" s="94"/>
      <c r="F42" s="94"/>
      <c r="G42" s="94"/>
      <c r="H42" s="94"/>
      <c r="I42" s="94"/>
    </row>
    <row r="43" spans="1:9" ht="20.100000000000001" customHeight="1">
      <c r="A43" s="94"/>
      <c r="B43" s="94"/>
      <c r="C43" s="94"/>
      <c r="D43" s="94"/>
      <c r="E43" s="94"/>
      <c r="F43" s="94"/>
      <c r="G43" s="94"/>
      <c r="I43" s="94"/>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FF"/>
    <outlinePr summaryBelow="0"/>
    <pageSetUpPr fitToPage="1"/>
  </sheetPr>
  <dimension ref="A1:U33"/>
  <sheetViews>
    <sheetView showGridLines="0" view="pageBreakPreview" zoomScaleNormal="100" zoomScaleSheetLayoutView="100" workbookViewId="0">
      <selection activeCell="C18" sqref="C18"/>
    </sheetView>
  </sheetViews>
  <sheetFormatPr defaultColWidth="9" defaultRowHeight="14.1"/>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11" t="str">
        <f>IF(B5="見積金額内訳書","",IF(B5="最終見積金額内訳書","",Q6))</f>
        <v/>
      </c>
      <c r="B1" s="511"/>
      <c r="C1" s="511"/>
      <c r="D1" s="511"/>
      <c r="F1" s="31"/>
    </row>
    <row r="2" spans="1:21" ht="20.100000000000001" customHeight="1" thickBot="1">
      <c r="A2" s="513"/>
      <c r="B2" s="513"/>
      <c r="G2" s="16"/>
      <c r="J2" t="s">
        <v>84</v>
      </c>
    </row>
    <row r="3" spans="1:21" ht="20.100000000000001" customHeight="1" thickBot="1">
      <c r="B3" s="517" t="s">
        <v>103</v>
      </c>
      <c r="C3" s="516"/>
      <c r="D3" s="516"/>
      <c r="E3" s="516"/>
      <c r="F3" s="516"/>
      <c r="G3" s="516"/>
      <c r="J3" s="278">
        <v>0.1</v>
      </c>
    </row>
    <row r="4" spans="1:21" ht="20.100000000000001" customHeight="1">
      <c r="B4" s="514"/>
      <c r="C4" s="515"/>
      <c r="D4" s="515"/>
      <c r="E4" s="515"/>
      <c r="F4" s="515"/>
      <c r="G4" s="515"/>
      <c r="H4" s="18"/>
      <c r="I4" s="17"/>
      <c r="J4" s="17"/>
      <c r="K4" s="17"/>
      <c r="L4" s="17"/>
      <c r="O4" s="4" t="s">
        <v>86</v>
      </c>
      <c r="Q4" s="4" t="s">
        <v>87</v>
      </c>
      <c r="S4" s="34" t="s">
        <v>88</v>
      </c>
      <c r="U4" s="4" t="s">
        <v>89</v>
      </c>
    </row>
    <row r="5" spans="1:21" ht="20.100000000000001" customHeight="1">
      <c r="B5" s="516" t="s">
        <v>86</v>
      </c>
      <c r="C5" s="516"/>
      <c r="D5" s="516"/>
      <c r="E5" s="516"/>
      <c r="F5" s="516"/>
      <c r="G5" s="516"/>
      <c r="H5" s="18"/>
      <c r="I5" s="17"/>
      <c r="J5" s="17"/>
      <c r="K5" s="17"/>
      <c r="L5" s="17"/>
      <c r="O5" s="4" t="s">
        <v>90</v>
      </c>
      <c r="Q5" s="4" t="s">
        <v>91</v>
      </c>
      <c r="S5" s="4" t="s">
        <v>92</v>
      </c>
      <c r="U5" s="4" t="s">
        <v>93</v>
      </c>
    </row>
    <row r="6" spans="1:21" ht="20.100000000000001" customHeight="1">
      <c r="C6" s="32"/>
      <c r="D6" s="32"/>
      <c r="E6" s="32"/>
      <c r="F6" s="32"/>
      <c r="G6" s="32"/>
      <c r="H6" s="32"/>
      <c r="I6" s="33"/>
      <c r="J6" s="33"/>
      <c r="K6" s="33"/>
      <c r="L6" s="33"/>
      <c r="M6" s="33"/>
      <c r="N6" s="33"/>
      <c r="O6" s="4" t="s">
        <v>94</v>
      </c>
      <c r="P6" s="33"/>
      <c r="Q6" s="33" t="s">
        <v>95</v>
      </c>
    </row>
    <row r="7" spans="1:21" ht="20.100000000000001" customHeight="1">
      <c r="B7" s="521" t="str">
        <f>IF(B5="契約金額内訳書",U5,U4)</f>
        <v>提案事業名</v>
      </c>
      <c r="C7" s="521"/>
      <c r="D7" s="208"/>
      <c r="E7" s="518" t="s">
        <v>96</v>
      </c>
      <c r="F7" s="519"/>
      <c r="G7" s="519"/>
      <c r="H7" s="32"/>
      <c r="I7" s="33"/>
      <c r="J7" s="33"/>
      <c r="K7" s="33"/>
      <c r="L7" s="33"/>
      <c r="M7" s="33"/>
      <c r="N7" s="33"/>
      <c r="O7" s="33"/>
      <c r="P7" s="33"/>
      <c r="Q7" s="67" t="s">
        <v>97</v>
      </c>
    </row>
    <row r="8" spans="1:21" ht="20.100000000000001" customHeight="1">
      <c r="B8" s="521"/>
      <c r="C8" s="521"/>
      <c r="D8" s="208"/>
      <c r="E8" s="520"/>
      <c r="F8" s="520"/>
      <c r="G8" s="520"/>
      <c r="H8" s="32"/>
      <c r="I8" s="33"/>
      <c r="J8" s="33"/>
      <c r="K8" s="33"/>
      <c r="L8" s="33"/>
      <c r="M8" s="33"/>
      <c r="N8" s="33"/>
      <c r="O8" s="33"/>
      <c r="P8" s="33"/>
      <c r="Q8" s="67"/>
    </row>
    <row r="9" spans="1:21" ht="20.100000000000001" customHeight="1">
      <c r="B9" s="208" t="str">
        <f>IF(B5="契約金額内訳書",S5,S4)</f>
        <v>事業提案法人名</v>
      </c>
      <c r="C9" s="208"/>
      <c r="D9" s="208"/>
      <c r="E9" s="35" t="s">
        <v>98</v>
      </c>
      <c r="F9" s="35"/>
      <c r="G9" s="35"/>
      <c r="H9" s="32"/>
      <c r="I9" s="33"/>
      <c r="J9" s="33"/>
      <c r="K9" s="33"/>
      <c r="L9" s="33"/>
      <c r="M9" s="33"/>
      <c r="N9" s="33"/>
      <c r="O9" s="33"/>
      <c r="P9" s="33"/>
      <c r="Q9" s="33"/>
    </row>
    <row r="10" spans="1:21" ht="20.100000000000001" customHeight="1">
      <c r="C10" s="32"/>
      <c r="D10" s="36"/>
      <c r="E10" s="37"/>
      <c r="F10" s="37"/>
      <c r="G10" s="37"/>
      <c r="H10" s="32"/>
      <c r="I10" s="33"/>
      <c r="J10" s="33"/>
      <c r="K10" s="33"/>
      <c r="L10" s="33"/>
      <c r="M10" s="33"/>
      <c r="N10" s="33"/>
      <c r="O10" s="33"/>
      <c r="P10" s="33"/>
      <c r="Q10" s="33"/>
    </row>
    <row r="11" spans="1:21" ht="20.100000000000001" customHeight="1">
      <c r="I11" s="33"/>
      <c r="J11" s="33"/>
      <c r="K11" s="33"/>
      <c r="L11" s="33"/>
      <c r="M11" s="33"/>
      <c r="N11" s="33"/>
      <c r="O11" s="96" t="s">
        <v>99</v>
      </c>
      <c r="P11" s="33"/>
      <c r="Q11" s="33"/>
      <c r="U11" s="4" t="s">
        <v>100</v>
      </c>
    </row>
    <row r="12" spans="1:21" ht="30" customHeight="1" thickBot="1">
      <c r="B12" s="209" t="str">
        <f>IF(B5="見積金額内訳書",Q4,IF(B5="契約金額内訳書",Q5,Q7))</f>
        <v>見積金額</v>
      </c>
      <c r="C12" s="210"/>
      <c r="D12" s="211"/>
      <c r="E12" s="24" t="e">
        <f>G32</f>
        <v>#REF!</v>
      </c>
      <c r="F12" s="25" t="s">
        <v>101</v>
      </c>
      <c r="I12" s="33"/>
      <c r="J12" s="33"/>
      <c r="K12" s="33"/>
      <c r="L12" s="33"/>
      <c r="M12" s="33"/>
      <c r="N12" s="33"/>
      <c r="O12" s="95" t="s">
        <v>85</v>
      </c>
      <c r="P12" s="33"/>
      <c r="Q12" s="33"/>
      <c r="U12" s="4" t="s">
        <v>102</v>
      </c>
    </row>
    <row r="13" spans="1:21" ht="15" customHeight="1">
      <c r="I13" s="33"/>
      <c r="J13" s="33"/>
      <c r="K13" s="33"/>
      <c r="L13" s="33"/>
      <c r="M13" s="33"/>
      <c r="N13" s="33"/>
      <c r="O13" s="95" t="s">
        <v>103</v>
      </c>
      <c r="P13" s="33"/>
      <c r="Q13" s="33"/>
      <c r="U13" s="4" t="s">
        <v>104</v>
      </c>
    </row>
    <row r="14" spans="1:21" ht="15" customHeight="1">
      <c r="I14" s="33"/>
      <c r="J14" s="33"/>
      <c r="K14" s="33"/>
      <c r="L14" s="33"/>
      <c r="M14" s="33"/>
      <c r="N14" s="33"/>
      <c r="O14" s="95" t="s">
        <v>105</v>
      </c>
      <c r="P14" s="33"/>
      <c r="Q14" s="33"/>
      <c r="U14" s="4" t="s">
        <v>106</v>
      </c>
    </row>
    <row r="15" spans="1:21" ht="15" customHeight="1">
      <c r="I15" s="33"/>
      <c r="J15" s="33"/>
      <c r="K15" s="33"/>
      <c r="L15" s="33"/>
      <c r="M15" s="33"/>
      <c r="N15" s="33"/>
      <c r="O15" s="4" t="s">
        <v>107</v>
      </c>
      <c r="P15" s="33"/>
      <c r="Q15" s="33"/>
      <c r="U15" s="4" t="s">
        <v>108</v>
      </c>
    </row>
    <row r="16" spans="1:21" ht="30" customHeight="1" thickBot="1">
      <c r="B16" s="18" t="s">
        <v>155</v>
      </c>
      <c r="C16" s="512" t="s">
        <v>110</v>
      </c>
      <c r="D16" s="512"/>
      <c r="E16" s="512"/>
      <c r="F16" s="19"/>
      <c r="G16" s="20">
        <f>G17+G18+G19</f>
        <v>0</v>
      </c>
      <c r="H16" s="20" t="s">
        <v>101</v>
      </c>
      <c r="O16" s="95" t="s">
        <v>111</v>
      </c>
      <c r="U16" s="4" t="s">
        <v>112</v>
      </c>
    </row>
    <row r="17" spans="2:17" ht="24.95" customHeight="1" thickTop="1">
      <c r="C17" s="21" t="s">
        <v>113</v>
      </c>
      <c r="D17" s="509" t="s">
        <v>114</v>
      </c>
      <c r="E17" s="509"/>
      <c r="F17" s="34"/>
      <c r="G17" s="204">
        <f>様式2_2_2その他原価・一般管理費等!$D$30</f>
        <v>0</v>
      </c>
      <c r="H17" s="204" t="s">
        <v>101</v>
      </c>
      <c r="O17" s="95" t="s">
        <v>115</v>
      </c>
    </row>
    <row r="18" spans="2:17" ht="24.95" customHeight="1">
      <c r="C18" s="21" t="s">
        <v>116</v>
      </c>
      <c r="D18" s="509" t="s">
        <v>117</v>
      </c>
      <c r="E18" s="509"/>
      <c r="F18" s="34"/>
      <c r="G18" s="205">
        <f>様式2_2_2その他原価・一般管理費等!$F$30</f>
        <v>0</v>
      </c>
      <c r="H18" s="205" t="s">
        <v>101</v>
      </c>
    </row>
    <row r="19" spans="2:17" ht="24.95" customHeight="1">
      <c r="B19" s="21"/>
      <c r="C19" s="21" t="s">
        <v>118</v>
      </c>
      <c r="D19" s="508" t="s">
        <v>119</v>
      </c>
      <c r="E19" s="508"/>
      <c r="F19" s="22"/>
      <c r="G19" s="205">
        <f>様式2_2_2その他原価・一般管理費等!$H$30</f>
        <v>0</v>
      </c>
      <c r="H19" s="205" t="s">
        <v>101</v>
      </c>
    </row>
    <row r="20" spans="2:17" ht="30" customHeight="1" thickBot="1">
      <c r="B20" s="18" t="s">
        <v>156</v>
      </c>
      <c r="C20" s="19" t="s">
        <v>121</v>
      </c>
      <c r="D20" s="19"/>
      <c r="E20" s="19"/>
      <c r="F20" s="19"/>
      <c r="G20" s="20" t="e">
        <f>G21+G22+G25+G26+G27</f>
        <v>#REF!</v>
      </c>
      <c r="H20" s="20" t="s">
        <v>101</v>
      </c>
      <c r="I20" s="33"/>
      <c r="J20" s="33"/>
      <c r="K20" s="33"/>
      <c r="L20" s="33"/>
      <c r="M20" s="33"/>
      <c r="N20" s="33"/>
      <c r="O20" s="33"/>
      <c r="P20" s="33"/>
      <c r="Q20" s="33"/>
    </row>
    <row r="21" spans="2:17" ht="24.95" customHeight="1" thickTop="1">
      <c r="B21" s="21"/>
      <c r="C21" s="21" t="s">
        <v>113</v>
      </c>
      <c r="D21" s="22" t="s">
        <v>122</v>
      </c>
      <c r="E21" s="22"/>
      <c r="F21" s="22"/>
      <c r="G21" s="204" t="e">
        <f>#REF!</f>
        <v>#REF!</v>
      </c>
      <c r="H21" s="204" t="s">
        <v>101</v>
      </c>
      <c r="I21" s="33"/>
      <c r="J21" s="33"/>
      <c r="K21" s="33"/>
      <c r="L21" s="33"/>
      <c r="M21" s="33"/>
      <c r="N21" s="33"/>
      <c r="O21" s="33"/>
      <c r="P21" s="33"/>
      <c r="Q21" s="33"/>
    </row>
    <row r="22" spans="2:17" ht="24.95" customHeight="1">
      <c r="C22" s="21" t="s">
        <v>123</v>
      </c>
      <c r="D22" s="4" t="s">
        <v>157</v>
      </c>
      <c r="G22" s="205">
        <f>G23+G24</f>
        <v>0</v>
      </c>
      <c r="H22" s="205" t="s">
        <v>101</v>
      </c>
    </row>
    <row r="23" spans="2:17" ht="24.95" customHeight="1">
      <c r="C23" s="21"/>
      <c r="E23" s="4" t="s">
        <v>125</v>
      </c>
      <c r="G23" s="205">
        <f>様式2_4旅費!$F$4</f>
        <v>0</v>
      </c>
      <c r="H23" s="205" t="s">
        <v>101</v>
      </c>
      <c r="I23" s="203"/>
    </row>
    <row r="24" spans="2:17" ht="24.95" customHeight="1">
      <c r="C24" s="21"/>
      <c r="E24" s="4" t="s">
        <v>126</v>
      </c>
      <c r="G24" s="205">
        <f>様式2_4旅費!$F$6</f>
        <v>0</v>
      </c>
      <c r="H24" s="205" t="s">
        <v>101</v>
      </c>
    </row>
    <row r="25" spans="2:17" ht="24.95" customHeight="1">
      <c r="C25" s="29" t="s">
        <v>127</v>
      </c>
      <c r="D25" s="22" t="s">
        <v>128</v>
      </c>
      <c r="G25" s="205">
        <f>様式2_5現地活動費!$E$3</f>
        <v>0</v>
      </c>
      <c r="H25" s="205" t="s">
        <v>101</v>
      </c>
    </row>
    <row r="26" spans="2:17" ht="24.95" customHeight="1">
      <c r="C26" s="29" t="s">
        <v>129</v>
      </c>
      <c r="D26" s="4" t="s">
        <v>130</v>
      </c>
      <c r="G26" s="205">
        <f>'様式2_6本邦受入活動費&amp;管理費'!$E$4</f>
        <v>0</v>
      </c>
      <c r="H26" s="205" t="s">
        <v>101</v>
      </c>
    </row>
    <row r="27" spans="2:17" ht="21" hidden="1" customHeight="1">
      <c r="C27" s="97"/>
      <c r="G27" s="206"/>
      <c r="H27" s="206"/>
    </row>
    <row r="28" spans="2:17" ht="21" hidden="1" customHeight="1">
      <c r="B28" s="21"/>
      <c r="C28" s="21"/>
      <c r="D28" s="22"/>
      <c r="G28" s="207"/>
      <c r="H28" s="207"/>
    </row>
    <row r="29" spans="2:17" ht="30" customHeight="1" thickBot="1">
      <c r="B29" s="18" t="s">
        <v>131</v>
      </c>
      <c r="C29" s="512" t="s">
        <v>132</v>
      </c>
      <c r="D29" s="512"/>
      <c r="E29" s="512"/>
      <c r="F29" s="22"/>
      <c r="G29" s="20">
        <f>'様式2_6本邦受入活動費&amp;管理費'!E25</f>
        <v>0</v>
      </c>
      <c r="H29" s="20" t="s">
        <v>101</v>
      </c>
    </row>
    <row r="30" spans="2:17" ht="30" customHeight="1" thickTop="1" thickBot="1">
      <c r="B30" s="18" t="s">
        <v>158</v>
      </c>
      <c r="C30" s="510" t="s">
        <v>159</v>
      </c>
      <c r="D30" s="510"/>
      <c r="E30" s="510"/>
      <c r="F30" s="104"/>
      <c r="G30" s="23" t="e">
        <f>G16+G20+G29</f>
        <v>#REF!</v>
      </c>
      <c r="H30" s="23" t="s">
        <v>101</v>
      </c>
    </row>
    <row r="31" spans="2:17" ht="30" customHeight="1" thickTop="1" thickBot="1">
      <c r="B31" s="18" t="s">
        <v>160</v>
      </c>
      <c r="C31" s="510" t="s">
        <v>161</v>
      </c>
      <c r="D31" s="510"/>
      <c r="E31" s="510"/>
      <c r="F31" s="14"/>
      <c r="G31" s="23" t="e">
        <f>G30*J3</f>
        <v>#REF!</v>
      </c>
      <c r="H31" s="23" t="s">
        <v>101</v>
      </c>
    </row>
    <row r="32" spans="2:17" ht="30" customHeight="1" thickTop="1" thickBot="1">
      <c r="B32" s="18" t="s">
        <v>162</v>
      </c>
      <c r="C32" s="510" t="s">
        <v>138</v>
      </c>
      <c r="D32" s="510"/>
      <c r="E32" s="510"/>
      <c r="F32" s="510"/>
      <c r="G32" s="23" t="e">
        <f>G30+G31</f>
        <v>#REF!</v>
      </c>
      <c r="H32" s="23" t="s">
        <v>101</v>
      </c>
    </row>
    <row r="33" spans="2:8" ht="51" customHeight="1" thickTop="1">
      <c r="B33" s="506"/>
      <c r="C33" s="506"/>
      <c r="D33" s="506"/>
      <c r="E33" s="507"/>
      <c r="F33" s="507"/>
      <c r="G33" s="507"/>
      <c r="H33" s="507"/>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disablePrompts="1" count="2">
    <dataValidation type="list" allowBlank="1" showInputMessage="1" showErrorMessage="1" sqref="B5:G5" xr:uid="{00000000-0002-0000-0600-000000000000}">
      <formula1>契約</formula1>
    </dataValidation>
    <dataValidation type="list" allowBlank="1" showInputMessage="1" showErrorMessage="1" sqref="B3:G3" xr:uid="{00000000-0002-0000-0600-000001000000}">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FF"/>
    <outlinePr summaryBelow="0"/>
    <pageSetUpPr fitToPage="1"/>
  </sheetPr>
  <dimension ref="A1:U33"/>
  <sheetViews>
    <sheetView showGridLines="0" view="pageBreakPreview" zoomScaleNormal="100" zoomScaleSheetLayoutView="100" workbookViewId="0">
      <selection activeCell="G21" sqref="G21"/>
    </sheetView>
  </sheetViews>
  <sheetFormatPr defaultColWidth="9" defaultRowHeight="14.1"/>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11" t="str">
        <f>IF(B5="見積金額内訳書","",IF(B5="最終見積金額内訳書","",Q6))</f>
        <v/>
      </c>
      <c r="B1" s="511"/>
      <c r="C1" s="511"/>
      <c r="D1" s="511"/>
      <c r="F1" s="31"/>
    </row>
    <row r="2" spans="1:21" ht="20.100000000000001" customHeight="1" thickBot="1">
      <c r="A2" s="7"/>
      <c r="B2" s="530" t="s">
        <v>163</v>
      </c>
      <c r="C2" s="621"/>
      <c r="D2" s="621"/>
      <c r="E2" s="621"/>
      <c r="F2" s="621"/>
      <c r="G2" s="621"/>
      <c r="J2" t="s">
        <v>84</v>
      </c>
    </row>
    <row r="3" spans="1:21" ht="20.100000000000001" customHeight="1" thickBot="1">
      <c r="B3" s="517" t="str">
        <f>様式1!B3</f>
        <v>案件化調査（中小企業支援型）</v>
      </c>
      <c r="C3" s="516"/>
      <c r="D3" s="516"/>
      <c r="E3" s="516"/>
      <c r="F3" s="516"/>
      <c r="G3" s="516"/>
      <c r="J3" s="278">
        <v>0.1</v>
      </c>
    </row>
    <row r="4" spans="1:21" ht="20.100000000000001" customHeight="1">
      <c r="B4" s="514"/>
      <c r="C4" s="515"/>
      <c r="D4" s="515"/>
      <c r="E4" s="515"/>
      <c r="F4" s="515"/>
      <c r="G4" s="515"/>
      <c r="H4" s="18"/>
      <c r="I4" s="17"/>
      <c r="J4" s="17"/>
      <c r="K4" s="17"/>
      <c r="L4" s="17"/>
      <c r="O4" s="4" t="s">
        <v>86</v>
      </c>
      <c r="Q4" s="4" t="s">
        <v>87</v>
      </c>
      <c r="S4" s="34" t="s">
        <v>88</v>
      </c>
      <c r="U4" s="4" t="s">
        <v>89</v>
      </c>
    </row>
    <row r="5" spans="1:21" ht="20.100000000000001" customHeight="1">
      <c r="B5" s="517" t="str">
        <f>様式1!B5</f>
        <v>見積金額内訳書</v>
      </c>
      <c r="C5" s="516"/>
      <c r="D5" s="516"/>
      <c r="E5" s="516"/>
      <c r="F5" s="516"/>
      <c r="G5" s="516"/>
      <c r="H5" s="18"/>
      <c r="I5" s="17"/>
      <c r="J5" s="17"/>
      <c r="K5" s="17"/>
      <c r="L5" s="17"/>
      <c r="O5" s="4" t="s">
        <v>90</v>
      </c>
      <c r="Q5" s="4" t="s">
        <v>91</v>
      </c>
      <c r="S5" s="4" t="s">
        <v>92</v>
      </c>
      <c r="U5" s="4" t="s">
        <v>93</v>
      </c>
    </row>
    <row r="6" spans="1:21" ht="20.100000000000001" customHeight="1">
      <c r="C6" s="32"/>
      <c r="D6" s="32"/>
      <c r="E6" s="32"/>
      <c r="F6" s="32"/>
      <c r="G6" s="32"/>
      <c r="H6" s="32"/>
      <c r="I6" s="33"/>
      <c r="J6" s="33"/>
      <c r="K6" s="33"/>
      <c r="L6" s="33"/>
      <c r="M6" s="33"/>
      <c r="N6" s="33"/>
      <c r="O6" s="4" t="s">
        <v>94</v>
      </c>
      <c r="P6" s="33"/>
      <c r="Q6" s="33" t="s">
        <v>95</v>
      </c>
    </row>
    <row r="7" spans="1:21" ht="20.100000000000001" customHeight="1">
      <c r="B7" s="521" t="str">
        <f>IF(B5="契約金額内訳書",U5,U4)</f>
        <v>提案事業名</v>
      </c>
      <c r="C7" s="521"/>
      <c r="D7" s="208"/>
      <c r="E7" s="527" t="str">
        <f>様式1A【東・東南・南アジア地域用】見積!E7</f>
        <v>○○○国（案件名）</v>
      </c>
      <c r="F7" s="528"/>
      <c r="G7" s="528"/>
      <c r="H7" s="32"/>
      <c r="I7" s="33"/>
      <c r="J7" s="33"/>
      <c r="K7" s="33"/>
      <c r="L7" s="33"/>
      <c r="M7" s="33"/>
      <c r="N7" s="33"/>
      <c r="O7" s="33"/>
      <c r="P7" s="33"/>
      <c r="Q7" s="67" t="s">
        <v>97</v>
      </c>
    </row>
    <row r="8" spans="1:21" ht="20.100000000000001" customHeight="1">
      <c r="B8" s="521"/>
      <c r="C8" s="521"/>
      <c r="D8" s="208"/>
      <c r="E8" s="529"/>
      <c r="F8" s="529"/>
      <c r="G8" s="529"/>
      <c r="H8" s="32"/>
      <c r="I8" s="33"/>
      <c r="J8" s="33"/>
      <c r="K8" s="33"/>
      <c r="L8" s="33"/>
      <c r="M8" s="33"/>
      <c r="N8" s="33"/>
      <c r="O8" s="33"/>
      <c r="P8" s="33"/>
      <c r="Q8" s="67"/>
    </row>
    <row r="9" spans="1:21" ht="20.100000000000001" customHeight="1">
      <c r="B9" s="208" t="str">
        <f>IF(B5="契約金額内訳書",S5,S4)</f>
        <v>事業提案法人名</v>
      </c>
      <c r="C9" s="208"/>
      <c r="D9" s="208"/>
      <c r="E9" s="490" t="str">
        <f>様式1A【東・東南・南アジア地域用】見積!E9</f>
        <v>（提案法人名）</v>
      </c>
      <c r="F9" s="491"/>
      <c r="G9" s="491"/>
      <c r="H9" s="32"/>
      <c r="I9" s="33"/>
      <c r="J9" s="33"/>
      <c r="K9" s="33"/>
      <c r="L9" s="33"/>
      <c r="M9" s="33"/>
      <c r="N9" s="33"/>
      <c r="O9" s="33"/>
      <c r="P9" s="33"/>
      <c r="Q9" s="33"/>
    </row>
    <row r="10" spans="1:21" ht="20.100000000000001" customHeight="1">
      <c r="C10" s="32"/>
      <c r="D10" s="36"/>
      <c r="H10" s="32"/>
      <c r="I10" s="33"/>
      <c r="J10" s="33"/>
      <c r="K10" s="33"/>
      <c r="L10" s="33"/>
      <c r="M10" s="33"/>
      <c r="N10" s="33"/>
      <c r="O10" s="33"/>
      <c r="P10" s="33"/>
      <c r="Q10" s="33"/>
    </row>
    <row r="11" spans="1:21" ht="20.100000000000001" customHeight="1">
      <c r="I11" s="33"/>
      <c r="J11" s="33"/>
      <c r="K11" s="33"/>
      <c r="L11" s="33"/>
      <c r="M11" s="33"/>
      <c r="N11" s="33"/>
      <c r="O11" s="96" t="s">
        <v>99</v>
      </c>
      <c r="P11" s="33"/>
      <c r="Q11" s="33"/>
      <c r="U11" s="4" t="s">
        <v>100</v>
      </c>
    </row>
    <row r="12" spans="1:21" ht="30" customHeight="1" thickBot="1">
      <c r="B12" s="209" t="str">
        <f>IF(B5="見積金額内訳書",Q4,IF(B5="契約金額内訳書",Q5,Q7))</f>
        <v>見積金額</v>
      </c>
      <c r="C12" s="210"/>
      <c r="D12" s="211"/>
      <c r="E12" s="24">
        <f>G32</f>
        <v>0</v>
      </c>
      <c r="F12" s="25" t="s">
        <v>101</v>
      </c>
      <c r="I12" s="33"/>
      <c r="J12" s="33"/>
      <c r="K12" s="33"/>
      <c r="L12" s="33"/>
      <c r="M12" s="33"/>
      <c r="N12" s="33"/>
      <c r="O12" s="95" t="s">
        <v>85</v>
      </c>
      <c r="P12" s="33"/>
      <c r="Q12" s="33"/>
      <c r="U12" s="4" t="s">
        <v>102</v>
      </c>
    </row>
    <row r="13" spans="1:21" ht="15" customHeight="1">
      <c r="I13" s="33"/>
      <c r="J13" s="33"/>
      <c r="K13" s="33"/>
      <c r="L13" s="33"/>
      <c r="M13" s="33"/>
      <c r="N13" s="33"/>
      <c r="O13" s="95" t="s">
        <v>103</v>
      </c>
      <c r="P13" s="33"/>
      <c r="Q13" s="33"/>
      <c r="U13" s="4" t="s">
        <v>104</v>
      </c>
    </row>
    <row r="14" spans="1:21" ht="15" customHeight="1">
      <c r="I14" s="33"/>
      <c r="J14" s="33"/>
      <c r="K14" s="33"/>
      <c r="L14" s="33"/>
      <c r="M14" s="33"/>
      <c r="N14" s="33"/>
      <c r="O14" s="95" t="s">
        <v>105</v>
      </c>
      <c r="P14" s="33"/>
      <c r="Q14" s="33"/>
      <c r="U14" s="4" t="s">
        <v>106</v>
      </c>
    </row>
    <row r="15" spans="1:21" ht="15" customHeight="1">
      <c r="I15" s="33"/>
      <c r="J15" s="33"/>
      <c r="K15" s="33"/>
      <c r="L15" s="33"/>
      <c r="M15" s="33"/>
      <c r="N15" s="33"/>
      <c r="O15" s="4" t="s">
        <v>107</v>
      </c>
      <c r="P15" s="33"/>
      <c r="Q15" s="33"/>
      <c r="U15" s="4" t="s">
        <v>108</v>
      </c>
    </row>
    <row r="16" spans="1:21" ht="30" customHeight="1" thickBot="1">
      <c r="B16" s="18" t="s">
        <v>109</v>
      </c>
      <c r="C16" s="512" t="s">
        <v>110</v>
      </c>
      <c r="D16" s="512"/>
      <c r="E16" s="512"/>
      <c r="F16" s="19"/>
      <c r="G16" s="20">
        <f>G17+G18+G19</f>
        <v>0</v>
      </c>
      <c r="H16" s="20" t="s">
        <v>101</v>
      </c>
      <c r="O16" s="95" t="s">
        <v>111</v>
      </c>
      <c r="U16" s="4" t="s">
        <v>112</v>
      </c>
    </row>
    <row r="17" spans="2:17" ht="24.95" customHeight="1" thickTop="1">
      <c r="C17" s="21" t="s">
        <v>113</v>
      </c>
      <c r="D17" s="509" t="s">
        <v>114</v>
      </c>
      <c r="E17" s="509"/>
      <c r="F17" s="34"/>
      <c r="G17" s="485">
        <f>様式2_2_2銀外!$D$30</f>
        <v>0</v>
      </c>
      <c r="H17" s="204" t="s">
        <v>101</v>
      </c>
      <c r="O17" s="95" t="s">
        <v>115</v>
      </c>
    </row>
    <row r="18" spans="2:17" ht="24.95" customHeight="1">
      <c r="C18" s="21" t="s">
        <v>116</v>
      </c>
      <c r="D18" s="509" t="s">
        <v>117</v>
      </c>
      <c r="E18" s="509"/>
      <c r="F18" s="34"/>
      <c r="G18" s="486">
        <f>様式2_2_2銀外!$F$30</f>
        <v>0</v>
      </c>
      <c r="H18" s="205" t="s">
        <v>101</v>
      </c>
    </row>
    <row r="19" spans="2:17" ht="24.95" customHeight="1">
      <c r="B19" s="21"/>
      <c r="C19" s="21" t="s">
        <v>118</v>
      </c>
      <c r="D19" s="508" t="s">
        <v>119</v>
      </c>
      <c r="E19" s="508"/>
      <c r="F19" s="22"/>
      <c r="G19" s="486">
        <f>様式2_2_2銀外!$H$30</f>
        <v>0</v>
      </c>
      <c r="H19" s="205" t="s">
        <v>101</v>
      </c>
    </row>
    <row r="20" spans="2:17" ht="30" customHeight="1" thickBot="1">
      <c r="B20" s="18" t="s">
        <v>120</v>
      </c>
      <c r="C20" s="19" t="s">
        <v>121</v>
      </c>
      <c r="D20" s="19"/>
      <c r="E20" s="19"/>
      <c r="F20" s="19"/>
      <c r="G20" s="20">
        <f>G21+G22+G25+G26</f>
        <v>0</v>
      </c>
      <c r="H20" s="20" t="s">
        <v>101</v>
      </c>
      <c r="I20" s="33"/>
      <c r="J20" s="33"/>
      <c r="K20" s="33"/>
      <c r="L20" s="33"/>
      <c r="M20" s="33"/>
      <c r="N20" s="33"/>
      <c r="O20" s="33"/>
      <c r="P20" s="33"/>
      <c r="Q20" s="33"/>
    </row>
    <row r="21" spans="2:17" ht="24.95" customHeight="1" thickTop="1">
      <c r="B21" s="21"/>
      <c r="C21" s="21" t="s">
        <v>113</v>
      </c>
      <c r="D21" s="22" t="s">
        <v>122</v>
      </c>
      <c r="E21" s="22"/>
      <c r="F21" s="22"/>
      <c r="G21" s="499"/>
      <c r="H21" s="204" t="s">
        <v>101</v>
      </c>
      <c r="I21" s="33"/>
      <c r="J21" s="33"/>
      <c r="K21" s="33"/>
      <c r="L21" s="33"/>
      <c r="M21" s="33"/>
      <c r="N21" s="33"/>
      <c r="O21" s="33"/>
      <c r="P21" s="33"/>
      <c r="Q21" s="33"/>
    </row>
    <row r="22" spans="2:17" ht="24.95" customHeight="1">
      <c r="C22" s="21" t="s">
        <v>123</v>
      </c>
      <c r="D22" s="4" t="s">
        <v>124</v>
      </c>
      <c r="G22" s="205">
        <f>G23+G24</f>
        <v>0</v>
      </c>
      <c r="H22" s="205" t="s">
        <v>101</v>
      </c>
    </row>
    <row r="23" spans="2:17" ht="24.95" customHeight="1">
      <c r="C23" s="21"/>
      <c r="E23" s="4" t="s">
        <v>125</v>
      </c>
      <c r="G23" s="486">
        <f>様式2_4銀行外!$F$4</f>
        <v>0</v>
      </c>
      <c r="H23" s="205" t="s">
        <v>101</v>
      </c>
      <c r="I23" s="203"/>
    </row>
    <row r="24" spans="2:17" ht="24.95" customHeight="1">
      <c r="C24" s="21"/>
      <c r="E24" s="4" t="s">
        <v>126</v>
      </c>
      <c r="G24" s="486">
        <f>様式2_4銀行外!$F$6</f>
        <v>0</v>
      </c>
      <c r="H24" s="205" t="s">
        <v>101</v>
      </c>
    </row>
    <row r="25" spans="2:17" ht="24.95" customHeight="1">
      <c r="C25" s="29" t="s">
        <v>127</v>
      </c>
      <c r="D25" s="22" t="s">
        <v>128</v>
      </c>
      <c r="G25" s="205">
        <f>様式2_5現地活動費!$E$3</f>
        <v>0</v>
      </c>
      <c r="H25" s="205" t="s">
        <v>101</v>
      </c>
    </row>
    <row r="26" spans="2:17" ht="27" customHeight="1">
      <c r="C26" s="29" t="s">
        <v>129</v>
      </c>
      <c r="D26" s="4" t="s">
        <v>130</v>
      </c>
      <c r="G26" s="205">
        <f>'様式2_6本邦受入活動費&amp;管理費'!$E$4</f>
        <v>0</v>
      </c>
      <c r="H26" s="205" t="s">
        <v>101</v>
      </c>
    </row>
    <row r="27" spans="2:17">
      <c r="C27" s="97"/>
      <c r="G27" s="206"/>
      <c r="H27" s="206"/>
    </row>
    <row r="28" spans="2:17">
      <c r="B28" s="21"/>
      <c r="C28" s="21"/>
      <c r="D28" s="22"/>
      <c r="G28" s="207"/>
      <c r="H28" s="207"/>
    </row>
    <row r="29" spans="2:17" ht="30" customHeight="1" thickBot="1">
      <c r="B29" s="18" t="s">
        <v>131</v>
      </c>
      <c r="C29" s="512" t="s">
        <v>132</v>
      </c>
      <c r="D29" s="512"/>
      <c r="E29" s="512"/>
      <c r="F29" s="22"/>
      <c r="G29" s="487">
        <f>様式2_4銀行外!$G$50</f>
        <v>0</v>
      </c>
      <c r="H29" s="20" t="s">
        <v>101</v>
      </c>
    </row>
    <row r="30" spans="2:17" ht="30" customHeight="1" thickTop="1" thickBot="1">
      <c r="B30" s="18" t="s">
        <v>133</v>
      </c>
      <c r="C30" s="510" t="s">
        <v>134</v>
      </c>
      <c r="D30" s="510"/>
      <c r="E30" s="510"/>
      <c r="F30" s="104"/>
      <c r="G30" s="20">
        <f>G16+G20+G29</f>
        <v>0</v>
      </c>
      <c r="H30" s="20" t="s">
        <v>101</v>
      </c>
    </row>
    <row r="31" spans="2:17" ht="30" customHeight="1" thickTop="1" thickBot="1">
      <c r="B31" s="18" t="s">
        <v>135</v>
      </c>
      <c r="C31" s="510" t="s">
        <v>136</v>
      </c>
      <c r="D31" s="510"/>
      <c r="E31" s="510"/>
      <c r="F31" s="14"/>
      <c r="G31" s="23">
        <f>G30*J3</f>
        <v>0</v>
      </c>
      <c r="H31" s="23" t="s">
        <v>101</v>
      </c>
    </row>
    <row r="32" spans="2:17" ht="30" customHeight="1" thickTop="1" thickBot="1">
      <c r="B32" s="18" t="s">
        <v>137</v>
      </c>
      <c r="C32" s="510" t="s">
        <v>138</v>
      </c>
      <c r="D32" s="510"/>
      <c r="E32" s="510"/>
      <c r="F32" s="510"/>
      <c r="G32" s="23">
        <f>G30+G31</f>
        <v>0</v>
      </c>
      <c r="H32" s="23" t="s">
        <v>101</v>
      </c>
    </row>
    <row r="33" spans="2:8" ht="51" customHeight="1" thickTop="1">
      <c r="B33" s="506"/>
      <c r="C33" s="506"/>
      <c r="D33" s="506"/>
      <c r="E33" s="507"/>
      <c r="F33" s="507"/>
      <c r="G33" s="507"/>
      <c r="H33" s="507"/>
    </row>
  </sheetData>
  <mergeCells count="16">
    <mergeCell ref="C31:E31"/>
    <mergeCell ref="C32:F32"/>
    <mergeCell ref="B33:H33"/>
    <mergeCell ref="C16:E16"/>
    <mergeCell ref="D17:E17"/>
    <mergeCell ref="D18:E18"/>
    <mergeCell ref="D19:E19"/>
    <mergeCell ref="C29:E29"/>
    <mergeCell ref="C30:E30"/>
    <mergeCell ref="B7:C8"/>
    <mergeCell ref="E7:G8"/>
    <mergeCell ref="A1:D1"/>
    <mergeCell ref="B2:G2"/>
    <mergeCell ref="B3:G3"/>
    <mergeCell ref="B4:G4"/>
    <mergeCell ref="B5:G5"/>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sheetPr>
  <dimension ref="A2:AK95"/>
  <sheetViews>
    <sheetView showGridLines="0" view="pageBreakPreview" topLeftCell="A2" zoomScaleNormal="86" zoomScaleSheetLayoutView="100" workbookViewId="0">
      <selection activeCell="A13" sqref="A13"/>
    </sheetView>
  </sheetViews>
  <sheetFormatPr defaultColWidth="9" defaultRowHeight="14.1"/>
  <cols>
    <col min="1" max="1" width="4.625" style="15" customWidth="1"/>
    <col min="2" max="2" width="14.625" style="15" customWidth="1"/>
    <col min="3" max="3" width="15.625" style="15" customWidth="1"/>
    <col min="4" max="4" width="6.625" style="105" customWidth="1"/>
    <col min="5" max="5" width="12.625" style="15" customWidth="1"/>
    <col min="6" max="6" width="10.625" style="15" customWidth="1"/>
    <col min="7" max="7" width="12" style="15" customWidth="1"/>
    <col min="8" max="8" width="8.625" style="15" customWidth="1"/>
    <col min="9" max="9" width="5.625" style="105" customWidth="1"/>
    <col min="10" max="10" width="6.625" style="15" customWidth="1"/>
    <col min="11" max="12" width="6.625" style="15" hidden="1" customWidth="1"/>
    <col min="13" max="13" width="6.625" style="15" customWidth="1"/>
    <col min="14" max="15" width="6.625" style="15" hidden="1" customWidth="1"/>
    <col min="16" max="16" width="6.625" style="15" customWidth="1"/>
    <col min="17" max="18" width="6.625" style="15" hidden="1" customWidth="1"/>
    <col min="19" max="19" width="6.625" style="15" customWidth="1"/>
    <col min="20" max="21" width="6.625" style="15" hidden="1" customWidth="1"/>
    <col min="22" max="22" width="6.625" style="15" customWidth="1"/>
    <col min="23" max="24" width="6.625" style="15" hidden="1" customWidth="1"/>
    <col min="25" max="25" width="6.625" style="15" customWidth="1"/>
    <col min="26" max="27" width="6.625" style="15" hidden="1" customWidth="1"/>
    <col min="28" max="28" width="6.625" style="15" customWidth="1"/>
    <col min="29" max="30" width="6.625" style="15" hidden="1" customWidth="1"/>
    <col min="31" max="31" width="6.625" style="15" customWidth="1"/>
    <col min="32" max="32" width="8.875" style="15" hidden="1" customWidth="1"/>
    <col min="33" max="33" width="13.375" style="15" hidden="1" customWidth="1"/>
    <col min="34" max="34" width="10.625" style="15" customWidth="1"/>
    <col min="35" max="57" width="5.75" style="15" customWidth="1"/>
    <col min="58" max="16384" width="9" style="15"/>
  </cols>
  <sheetData>
    <row r="2" spans="1:37" ht="15" customHeight="1">
      <c r="A2" s="531" t="str">
        <f>IF(様式1A【東・東南・南アジア地域用】見積!B5="見積金額内訳書",様式2_1人件費!AK2,IF(様式1A【東・東南・南アジア地域用】見積!B5="最終見積金額内訳書",様式2_1人件費!AK4,様式2_1人件費!AK3))</f>
        <v>見積金額内訳明細</v>
      </c>
      <c r="B2" s="622"/>
      <c r="C2" s="622"/>
      <c r="D2" s="622"/>
      <c r="E2" s="622"/>
      <c r="F2" s="622"/>
      <c r="G2" s="622"/>
      <c r="H2" s="622"/>
      <c r="I2" s="622"/>
      <c r="J2" s="31"/>
      <c r="K2" s="31"/>
      <c r="L2" s="31"/>
      <c r="M2" s="31"/>
      <c r="N2" s="31"/>
      <c r="O2" s="31"/>
      <c r="P2" s="31"/>
      <c r="Q2" s="31"/>
      <c r="R2" s="31"/>
      <c r="S2" s="31"/>
      <c r="T2" s="31"/>
      <c r="U2" s="31"/>
      <c r="V2" s="31"/>
      <c r="W2" s="31"/>
      <c r="X2" s="31"/>
      <c r="Y2" s="31"/>
      <c r="Z2" s="31"/>
      <c r="AA2" s="31"/>
      <c r="AB2" s="31"/>
      <c r="AC2" s="31"/>
      <c r="AD2" s="31"/>
      <c r="AE2" s="31"/>
      <c r="AF2" s="31"/>
      <c r="AG2" s="31"/>
      <c r="AH2" s="31"/>
      <c r="AI2" s="31"/>
      <c r="AK2" s="15" t="s">
        <v>164</v>
      </c>
    </row>
    <row r="3" spans="1:37" ht="15" customHeight="1">
      <c r="A3" s="31"/>
      <c r="B3" s="105"/>
      <c r="C3" s="105"/>
      <c r="E3" s="105"/>
      <c r="F3" s="105"/>
      <c r="G3" s="105"/>
      <c r="H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K3" s="15" t="s">
        <v>165</v>
      </c>
    </row>
    <row r="4" spans="1:37" ht="15" customHeight="1">
      <c r="A4" s="194" t="s">
        <v>166</v>
      </c>
      <c r="B4" s="194"/>
      <c r="C4" s="194"/>
      <c r="D4" s="195"/>
      <c r="E4" s="195"/>
      <c r="AK4" s="15" t="s">
        <v>167</v>
      </c>
    </row>
    <row r="5" spans="1:37" ht="15" customHeight="1" thickBot="1">
      <c r="B5" s="26"/>
      <c r="C5" s="26"/>
    </row>
    <row r="6" spans="1:37" ht="15" customHeight="1" thickBot="1">
      <c r="E6" s="623">
        <f>様式2_2_2その他原価・一般管理費等!$D$30+様式2_2_2その他原価・一般管理費等!$F$30+様式2_2_2その他原価・一般管理費等!$H$30</f>
        <v>0</v>
      </c>
      <c r="F6" s="624"/>
      <c r="G6" s="15" t="s">
        <v>101</v>
      </c>
    </row>
    <row r="7" spans="1:37" ht="15" customHeight="1"/>
    <row r="8" spans="1:37" ht="15" customHeight="1" thickBot="1">
      <c r="A8" s="15" t="s">
        <v>168</v>
      </c>
      <c r="E8" s="535">
        <f>G89</f>
        <v>0</v>
      </c>
      <c r="F8" s="536"/>
      <c r="G8" s="15" t="s">
        <v>101</v>
      </c>
    </row>
    <row r="9" spans="1:37" ht="15" customHeight="1" thickTop="1">
      <c r="E9" s="70"/>
    </row>
    <row r="10" spans="1:37" ht="15" customHeight="1" thickBot="1">
      <c r="B10" s="15" t="s">
        <v>169</v>
      </c>
      <c r="J10" s="194" t="s">
        <v>170</v>
      </c>
      <c r="K10" s="255"/>
      <c r="L10" s="255"/>
      <c r="M10" s="252"/>
      <c r="N10" s="252"/>
      <c r="O10" s="252"/>
      <c r="P10" s="252"/>
      <c r="Q10" s="252"/>
      <c r="R10" s="252"/>
      <c r="S10" s="252"/>
      <c r="T10" s="252"/>
      <c r="U10" s="252"/>
      <c r="V10" s="252"/>
      <c r="W10" s="252"/>
      <c r="X10" s="252"/>
      <c r="Y10" s="252"/>
      <c r="Z10" s="252"/>
      <c r="AA10" s="252"/>
      <c r="AB10" s="252"/>
      <c r="AC10" s="252"/>
      <c r="AD10" s="252"/>
      <c r="AE10" s="255"/>
      <c r="AF10" s="252"/>
      <c r="AG10" s="252"/>
      <c r="AH10" s="252"/>
    </row>
    <row r="11" spans="1:37" ht="15" customHeight="1" thickBot="1">
      <c r="J11" s="532">
        <v>1</v>
      </c>
      <c r="K11" s="533"/>
      <c r="L11" s="534"/>
      <c r="M11" s="532">
        <v>2</v>
      </c>
      <c r="N11" s="533"/>
      <c r="O11" s="534"/>
      <c r="P11" s="532">
        <v>3</v>
      </c>
      <c r="Q11" s="533"/>
      <c r="R11" s="534"/>
      <c r="S11" s="532">
        <v>4</v>
      </c>
      <c r="T11" s="533"/>
      <c r="U11" s="534"/>
      <c r="V11" s="532">
        <v>5</v>
      </c>
      <c r="W11" s="533"/>
      <c r="X11" s="534"/>
      <c r="Y11" s="532">
        <v>6</v>
      </c>
      <c r="Z11" s="533"/>
      <c r="AA11" s="534"/>
      <c r="AB11" s="532">
        <v>7</v>
      </c>
      <c r="AC11" s="533"/>
      <c r="AD11" s="534"/>
      <c r="AE11" s="532" t="s">
        <v>171</v>
      </c>
      <c r="AF11" s="533"/>
      <c r="AG11" s="534"/>
      <c r="AH11" s="237"/>
    </row>
    <row r="12" spans="1:37" ht="30" customHeight="1">
      <c r="A12" s="372" t="s">
        <v>172</v>
      </c>
      <c r="B12" s="38" t="s">
        <v>173</v>
      </c>
      <c r="C12" s="38" t="s">
        <v>174</v>
      </c>
      <c r="D12" s="366" t="s">
        <v>175</v>
      </c>
      <c r="E12" s="366" t="s">
        <v>176</v>
      </c>
      <c r="F12" s="366" t="s">
        <v>177</v>
      </c>
      <c r="G12" s="366" t="s">
        <v>178</v>
      </c>
      <c r="H12" s="366" t="s">
        <v>179</v>
      </c>
      <c r="I12" s="366" t="s">
        <v>180</v>
      </c>
      <c r="J12" s="492" t="str">
        <f>J11&amp;"回目部分払い対象日数"</f>
        <v>1回目部分払い対象日数</v>
      </c>
      <c r="K12" s="364" t="str">
        <f>J11&amp;"回目
部分払いM/M"</f>
        <v>1回目
部分払いM/M</v>
      </c>
      <c r="L12" s="365" t="str">
        <f>J11&amp;"回目部分払い金額"</f>
        <v>1回目部分払い金額</v>
      </c>
      <c r="M12" s="363" t="str">
        <f>M11&amp;"回目部分払い対象日数"</f>
        <v>2回目部分払い対象日数</v>
      </c>
      <c r="N12" s="364" t="str">
        <f>M11&amp;"回目
部分払いM/M"</f>
        <v>2回目
部分払いM/M</v>
      </c>
      <c r="O12" s="365" t="str">
        <f>M11&amp;"回目部分払い金額"</f>
        <v>2回目部分払い金額</v>
      </c>
      <c r="P12" s="363" t="str">
        <f>P11&amp;"回目部分払い対象日数"</f>
        <v>3回目部分払い対象日数</v>
      </c>
      <c r="Q12" s="364" t="str">
        <f>P11&amp;"回目
部分払いM/M"</f>
        <v>3回目
部分払いM/M</v>
      </c>
      <c r="R12" s="365" t="str">
        <f>P11&amp;"回目部分払い金額"</f>
        <v>3回目部分払い金額</v>
      </c>
      <c r="S12" s="363" t="str">
        <f>S11&amp;"回目部分払い対象日数"</f>
        <v>4回目部分払い対象日数</v>
      </c>
      <c r="T12" s="364" t="str">
        <f>S11&amp;"回目
部分払いM/M"</f>
        <v>4回目
部分払いM/M</v>
      </c>
      <c r="U12" s="365" t="str">
        <f>S11&amp;"回目部分払い金額"</f>
        <v>4回目部分払い金額</v>
      </c>
      <c r="V12" s="363" t="str">
        <f>V11&amp;"回目部分払い対象日数"</f>
        <v>5回目部分払い対象日数</v>
      </c>
      <c r="W12" s="364" t="str">
        <f>V11&amp;"回目
部分払いM/M"</f>
        <v>5回目
部分払いM/M</v>
      </c>
      <c r="X12" s="365" t="str">
        <f>V11&amp;"回目部分払い金額"</f>
        <v>5回目部分払い金額</v>
      </c>
      <c r="Y12" s="363" t="str">
        <f>Y11&amp;"回目部分払い対象日数"</f>
        <v>6回目部分払い対象日数</v>
      </c>
      <c r="Z12" s="364" t="str">
        <f>Y11&amp;"回目
部分払いM/M"</f>
        <v>6回目
部分払いM/M</v>
      </c>
      <c r="AA12" s="365" t="str">
        <f>Y11&amp;"回目部分払い金額"</f>
        <v>6回目部分払い金額</v>
      </c>
      <c r="AB12" s="363" t="str">
        <f>AB11&amp;"回目部分払い対象日数"</f>
        <v>7回目部分払い対象日数</v>
      </c>
      <c r="AC12" s="364" t="str">
        <f>AB11&amp;"回目
部分払いM/M"</f>
        <v>7回目
部分払いM/M</v>
      </c>
      <c r="AD12" s="365" t="str">
        <f>AB11&amp;"回目部分払い金額"</f>
        <v>7回目部分払い金額</v>
      </c>
      <c r="AE12" s="363" t="str">
        <f>AE11&amp;"対象日数"</f>
        <v>精算対象日数</v>
      </c>
      <c r="AF12" s="232" t="str">
        <f>AE11&amp;"時M/M"</f>
        <v>精算時M/M</v>
      </c>
      <c r="AG12" s="233" t="str">
        <f>AE11&amp;"金額"</f>
        <v>精算金額</v>
      </c>
      <c r="AH12" s="373" t="s">
        <v>181</v>
      </c>
    </row>
    <row r="13" spans="1:37" ht="36" customHeight="1">
      <c r="A13" s="39"/>
      <c r="B13" s="493" t="str">
        <f>IF($A13="","",VLOOKUP($A13,従事者明細!$A$3:$L$52,2,FALSE))</f>
        <v/>
      </c>
      <c r="C13" s="494" t="str">
        <f>IF($A13="","",VLOOKUP($A13,従事者明細!$A$3:$L$52,3,FALSE))</f>
        <v/>
      </c>
      <c r="D13" s="495" t="str">
        <f>IF($A13="","",VLOOKUP($A13,従事者明細!$A$3:$L$52,6,FALSE))</f>
        <v/>
      </c>
      <c r="E13" s="493" t="str">
        <f>IF($A13="","",VLOOKUP($A13,従事者明細!$A$3:$L$52,10,FALSE))</f>
        <v/>
      </c>
      <c r="F13" s="128" t="str">
        <f>IF(I13="","",ROUND(I13/30,2))</f>
        <v/>
      </c>
      <c r="G13" s="129" t="str">
        <f>IF(D13="","",E13*ROUND(F13,2))</f>
        <v/>
      </c>
      <c r="H13" s="496" t="str">
        <f>IF($A13="","",VLOOKUP($A13,従事者明細!$A$3:$F$52,4,FALSE))</f>
        <v/>
      </c>
      <c r="I13" s="39"/>
      <c r="J13" s="302"/>
      <c r="K13" s="226" t="str">
        <f>IF(J13="","",ROUND(J13/30,2))</f>
        <v/>
      </c>
      <c r="L13" s="230" t="str">
        <f>IF(J13="","",K13*$E13)</f>
        <v/>
      </c>
      <c r="M13" s="302"/>
      <c r="N13" s="226" t="str">
        <f>IF(M13="","",ROUND(M13/30,2))</f>
        <v/>
      </c>
      <c r="O13" s="230" t="str">
        <f>IF(M13="","",N13*$E13)</f>
        <v/>
      </c>
      <c r="P13" s="302"/>
      <c r="Q13" s="226" t="str">
        <f>IF(P13="","",ROUND(P13/30,2))</f>
        <v/>
      </c>
      <c r="R13" s="230" t="str">
        <f>IF(P13="","",Q13*$E13)</f>
        <v/>
      </c>
      <c r="S13" s="302"/>
      <c r="T13" s="226" t="str">
        <f>IF(S13="","",ROUND(S13/30,2))</f>
        <v/>
      </c>
      <c r="U13" s="230" t="str">
        <f>IF(S13="","",T13*$E13)</f>
        <v/>
      </c>
      <c r="V13" s="302"/>
      <c r="W13" s="226" t="str">
        <f>IF(V13="","",ROUND(V13/30,2))</f>
        <v/>
      </c>
      <c r="X13" s="230" t="str">
        <f>IF(V13="","",W13*$E13)</f>
        <v/>
      </c>
      <c r="Y13" s="229"/>
      <c r="Z13" s="226" t="str">
        <f>IF(Y13="","",ROUND(Y13/30,2))</f>
        <v/>
      </c>
      <c r="AA13" s="230" t="str">
        <f>IF(Y13="","",Z13*$E13)</f>
        <v/>
      </c>
      <c r="AB13" s="229"/>
      <c r="AC13" s="226" t="str">
        <f>IF(AB13="","",ROUND(AB13/30,2))</f>
        <v/>
      </c>
      <c r="AD13" s="230" t="str">
        <f>IF(AB13="","",AC13*$E13)</f>
        <v/>
      </c>
      <c r="AE13" s="302"/>
      <c r="AF13" s="226" t="str">
        <f>IF(AE13="","",ROUND(AE13/30,2))</f>
        <v/>
      </c>
      <c r="AG13" s="230" t="str">
        <f>IF(AE13="","",AF13*$E13)</f>
        <v/>
      </c>
      <c r="AH13" s="238">
        <f>$I13-SUM(M13,J13,P13,S13,V13,Y13,AB13,AE13)</f>
        <v>0</v>
      </c>
    </row>
    <row r="14" spans="1:37" ht="36" customHeight="1">
      <c r="A14" s="39"/>
      <c r="B14" s="493" t="str">
        <f>IF($A14="","",VLOOKUP($A14,従事者明細!$A$3:$L$52,2,FALSE))</f>
        <v/>
      </c>
      <c r="C14" s="494" t="str">
        <f>IF($A14="","",VLOOKUP($A14,従事者明細!$A$3:$L$52,3,FALSE))</f>
        <v/>
      </c>
      <c r="D14" s="495" t="str">
        <f>IF($A14="","",VLOOKUP($A14,従事者明細!$A$3:$L$52,6,FALSE))</f>
        <v/>
      </c>
      <c r="E14" s="493" t="str">
        <f>IF($A14="","",VLOOKUP($A14,従事者明細!$A$3:$L$52,10,FALSE))</f>
        <v/>
      </c>
      <c r="F14" s="128" t="str">
        <f>IF(I14="","",ROUND(I14/30,2))</f>
        <v/>
      </c>
      <c r="G14" s="129" t="str">
        <f>IF(D14="","",E14*ROUND(F14,2))</f>
        <v/>
      </c>
      <c r="H14" s="496" t="str">
        <f>IF($A14="","",VLOOKUP($A14,従事者明細!$A$3:$F$52,4,FALSE))</f>
        <v/>
      </c>
      <c r="I14" s="39"/>
      <c r="J14" s="302"/>
      <c r="K14" s="226" t="str">
        <f t="shared" ref="K14:K16" si="0">IF(J14="","",ROUND(J14/30,2))</f>
        <v/>
      </c>
      <c r="L14" s="230" t="str">
        <f t="shared" ref="L14:L16" si="1">IF(J14="","",K14*$E14)</f>
        <v/>
      </c>
      <c r="M14" s="302"/>
      <c r="N14" s="226" t="str">
        <f t="shared" ref="N14:N27" si="2">IF(M14="","",ROUND(M14/30,2))</f>
        <v/>
      </c>
      <c r="O14" s="230" t="str">
        <f t="shared" ref="O14:O27" si="3">IF(M14="","",N14*$E14)</f>
        <v/>
      </c>
      <c r="P14" s="302"/>
      <c r="Q14" s="226" t="str">
        <f t="shared" ref="Q14:Q27" si="4">IF(P14="","",ROUND(P14/30,2))</f>
        <v/>
      </c>
      <c r="R14" s="230" t="str">
        <f t="shared" ref="R14:R27" si="5">IF(P14="","",Q14*$E14)</f>
        <v/>
      </c>
      <c r="S14" s="302"/>
      <c r="T14" s="226" t="str">
        <f t="shared" ref="T14:T27" si="6">IF(S14="","",ROUND(S14/30,2))</f>
        <v/>
      </c>
      <c r="U14" s="230" t="str">
        <f t="shared" ref="U14:U27" si="7">IF(S14="","",T14*$E14)</f>
        <v/>
      </c>
      <c r="V14" s="302"/>
      <c r="W14" s="226" t="str">
        <f t="shared" ref="W14:W27" si="8">IF(V14="","",ROUND(V14/30,2))</f>
        <v/>
      </c>
      <c r="X14" s="230" t="str">
        <f t="shared" ref="X14:X27" si="9">IF(V14="","",W14*$E14)</f>
        <v/>
      </c>
      <c r="Y14" s="229"/>
      <c r="Z14" s="226" t="str">
        <f t="shared" ref="Z14:Z27" si="10">IF(Y14="","",ROUND(Y14/30,2))</f>
        <v/>
      </c>
      <c r="AA14" s="230" t="str">
        <f t="shared" ref="AA14:AA27" si="11">IF(Y14="","",Z14*$E14)</f>
        <v/>
      </c>
      <c r="AB14" s="229"/>
      <c r="AC14" s="226" t="str">
        <f t="shared" ref="AC14:AC27" si="12">IF(AB14="","",ROUND(AB14/30,2))</f>
        <v/>
      </c>
      <c r="AD14" s="230" t="str">
        <f t="shared" ref="AD14:AD27" si="13">IF(AB14="","",AC14*$E14)</f>
        <v/>
      </c>
      <c r="AE14" s="302"/>
      <c r="AF14" s="226" t="str">
        <f t="shared" ref="AF14:AF27" si="14">IF(AE14="","",ROUND(AE14/30,2))</f>
        <v/>
      </c>
      <c r="AG14" s="230" t="str">
        <f t="shared" ref="AG14:AG27" si="15">IF(AE14="","",AF14*$E14)</f>
        <v/>
      </c>
      <c r="AH14" s="238">
        <f t="shared" ref="AH14:AH26" si="16">$I14-SUM(M14,J14,P14,S14,V14,Y14,AB14,AE14)</f>
        <v>0</v>
      </c>
    </row>
    <row r="15" spans="1:37" ht="36" customHeight="1">
      <c r="A15" s="39"/>
      <c r="B15" s="493" t="str">
        <f>IF($A15="","",VLOOKUP($A15,従事者明細!$A$3:$L$52,2,FALSE))</f>
        <v/>
      </c>
      <c r="C15" s="494" t="str">
        <f>IF($A15="","",VLOOKUP($A15,従事者明細!$A$3:$L$52,3,FALSE))</f>
        <v/>
      </c>
      <c r="D15" s="495" t="str">
        <f>IF($A15="","",VLOOKUP($A15,従事者明細!$A$3:$L$52,6,FALSE))</f>
        <v/>
      </c>
      <c r="E15" s="493" t="str">
        <f>IF($A15="","",VLOOKUP($A15,従事者明細!$A$3:$L$52,10,FALSE))</f>
        <v/>
      </c>
      <c r="F15" s="128" t="str">
        <f t="shared" ref="F15:F27" si="17">IF(I15="","",ROUND(I15/30,2))</f>
        <v/>
      </c>
      <c r="G15" s="129" t="str">
        <f t="shared" ref="G15:G27" si="18">IF(D15="","",E15*ROUND(F15,2))</f>
        <v/>
      </c>
      <c r="H15" s="496" t="str">
        <f>IF($A15="","",VLOOKUP($A15,従事者明細!$A$3:$F$52,4,FALSE))</f>
        <v/>
      </c>
      <c r="I15" s="39"/>
      <c r="J15" s="302"/>
      <c r="K15" s="226" t="str">
        <f t="shared" si="0"/>
        <v/>
      </c>
      <c r="L15" s="230" t="str">
        <f t="shared" si="1"/>
        <v/>
      </c>
      <c r="M15" s="302"/>
      <c r="N15" s="226" t="str">
        <f t="shared" si="2"/>
        <v/>
      </c>
      <c r="O15" s="230" t="str">
        <f t="shared" si="3"/>
        <v/>
      </c>
      <c r="P15" s="302"/>
      <c r="Q15" s="226" t="str">
        <f t="shared" si="4"/>
        <v/>
      </c>
      <c r="R15" s="230" t="str">
        <f t="shared" si="5"/>
        <v/>
      </c>
      <c r="S15" s="302"/>
      <c r="T15" s="226" t="str">
        <f t="shared" si="6"/>
        <v/>
      </c>
      <c r="U15" s="230" t="str">
        <f t="shared" si="7"/>
        <v/>
      </c>
      <c r="V15" s="302"/>
      <c r="W15" s="226" t="str">
        <f t="shared" si="8"/>
        <v/>
      </c>
      <c r="X15" s="230" t="str">
        <f t="shared" si="9"/>
        <v/>
      </c>
      <c r="Y15" s="229"/>
      <c r="Z15" s="226" t="str">
        <f t="shared" si="10"/>
        <v/>
      </c>
      <c r="AA15" s="230" t="str">
        <f t="shared" si="11"/>
        <v/>
      </c>
      <c r="AB15" s="229"/>
      <c r="AC15" s="226" t="str">
        <f t="shared" si="12"/>
        <v/>
      </c>
      <c r="AD15" s="230" t="str">
        <f t="shared" si="13"/>
        <v/>
      </c>
      <c r="AE15" s="302"/>
      <c r="AF15" s="226" t="str">
        <f t="shared" si="14"/>
        <v/>
      </c>
      <c r="AG15" s="230" t="str">
        <f t="shared" si="15"/>
        <v/>
      </c>
      <c r="AH15" s="238">
        <f t="shared" si="16"/>
        <v>0</v>
      </c>
    </row>
    <row r="16" spans="1:37" ht="36" customHeight="1">
      <c r="A16" s="39"/>
      <c r="B16" s="493" t="str">
        <f>IF($A16="","",VLOOKUP($A16,従事者明細!$A$3:$L$52,2,FALSE))</f>
        <v/>
      </c>
      <c r="C16" s="494" t="str">
        <f>IF($A16="","",VLOOKUP($A16,従事者明細!$A$3:$L$52,3,FALSE))</f>
        <v/>
      </c>
      <c r="D16" s="495" t="str">
        <f>IF($A16="","",VLOOKUP($A16,従事者明細!$A$3:$L$52,6,FALSE))</f>
        <v/>
      </c>
      <c r="E16" s="493" t="str">
        <f>IF($A16="","",VLOOKUP($A16,従事者明細!$A$3:$L$52,10,FALSE))</f>
        <v/>
      </c>
      <c r="F16" s="128" t="str">
        <f t="shared" si="17"/>
        <v/>
      </c>
      <c r="G16" s="129" t="str">
        <f>IF(D16="","",E16*ROUND(F16,2))</f>
        <v/>
      </c>
      <c r="H16" s="496" t="str">
        <f>IF($A16="","",VLOOKUP($A16,従事者明細!$A$3:$F$52,4,FALSE))</f>
        <v/>
      </c>
      <c r="I16" s="39"/>
      <c r="J16" s="302"/>
      <c r="K16" s="226" t="str">
        <f t="shared" si="0"/>
        <v/>
      </c>
      <c r="L16" s="230" t="str">
        <f t="shared" si="1"/>
        <v/>
      </c>
      <c r="M16" s="302"/>
      <c r="N16" s="226" t="str">
        <f t="shared" si="2"/>
        <v/>
      </c>
      <c r="O16" s="230" t="str">
        <f t="shared" si="3"/>
        <v/>
      </c>
      <c r="P16" s="302"/>
      <c r="Q16" s="226" t="str">
        <f t="shared" si="4"/>
        <v/>
      </c>
      <c r="R16" s="230" t="str">
        <f t="shared" si="5"/>
        <v/>
      </c>
      <c r="S16" s="302"/>
      <c r="T16" s="226" t="str">
        <f t="shared" si="6"/>
        <v/>
      </c>
      <c r="U16" s="230" t="str">
        <f t="shared" si="7"/>
        <v/>
      </c>
      <c r="V16" s="302"/>
      <c r="W16" s="226" t="str">
        <f t="shared" si="8"/>
        <v/>
      </c>
      <c r="X16" s="230" t="str">
        <f t="shared" si="9"/>
        <v/>
      </c>
      <c r="Y16" s="229"/>
      <c r="Z16" s="226" t="str">
        <f t="shared" si="10"/>
        <v/>
      </c>
      <c r="AA16" s="230" t="str">
        <f t="shared" si="11"/>
        <v/>
      </c>
      <c r="AB16" s="229"/>
      <c r="AC16" s="226" t="str">
        <f t="shared" si="12"/>
        <v/>
      </c>
      <c r="AD16" s="230" t="str">
        <f t="shared" si="13"/>
        <v/>
      </c>
      <c r="AE16" s="302"/>
      <c r="AF16" s="226" t="str">
        <f t="shared" si="14"/>
        <v/>
      </c>
      <c r="AG16" s="230" t="str">
        <f t="shared" si="15"/>
        <v/>
      </c>
      <c r="AH16" s="238">
        <f t="shared" si="16"/>
        <v>0</v>
      </c>
    </row>
    <row r="17" spans="1:35" ht="26.1" customHeight="1">
      <c r="A17" s="357"/>
      <c r="B17" s="493" t="str">
        <f>IF($A17="","",VLOOKUP($A17,従事者明細!$A$3:$L$52,2,FALSE))</f>
        <v/>
      </c>
      <c r="C17" s="494" t="str">
        <f>IF($A17="","",VLOOKUP($A17,従事者明細!$A$3:$L$52,3,FALSE))</f>
        <v/>
      </c>
      <c r="D17" s="495" t="str">
        <f>IF($A17="","",VLOOKUP($A17,従事者明細!$A$3:$L$52,6,FALSE))</f>
        <v/>
      </c>
      <c r="E17" s="493" t="str">
        <f>IF($A17="","",VLOOKUP($A17,従事者明細!$A$3:$L$52,10,FALSE))</f>
        <v/>
      </c>
      <c r="F17" s="128" t="str">
        <f t="shared" si="17"/>
        <v/>
      </c>
      <c r="G17" s="129" t="str">
        <f t="shared" si="18"/>
        <v/>
      </c>
      <c r="H17" s="496" t="str">
        <f>IF($A17="","",VLOOKUP($A17,従事者明細!$A$3:$F$52,4,FALSE))</f>
        <v/>
      </c>
      <c r="I17" s="107"/>
      <c r="J17" s="302"/>
      <c r="K17" s="226" t="str">
        <f t="shared" ref="K17:K27" si="19">IF(J17="","",ROUND(J17/30,2))</f>
        <v/>
      </c>
      <c r="L17" s="230" t="str">
        <f t="shared" ref="L17:L27" si="20">IF(J17="","",K17*$E17)</f>
        <v/>
      </c>
      <c r="M17" s="302"/>
      <c r="N17" s="226" t="str">
        <f t="shared" si="2"/>
        <v/>
      </c>
      <c r="O17" s="230" t="str">
        <f t="shared" si="3"/>
        <v/>
      </c>
      <c r="P17" s="302"/>
      <c r="Q17" s="226" t="str">
        <f t="shared" si="4"/>
        <v/>
      </c>
      <c r="R17" s="230" t="str">
        <f t="shared" si="5"/>
        <v/>
      </c>
      <c r="S17" s="302"/>
      <c r="T17" s="226" t="str">
        <f t="shared" si="6"/>
        <v/>
      </c>
      <c r="U17" s="230" t="str">
        <f t="shared" si="7"/>
        <v/>
      </c>
      <c r="V17" s="302"/>
      <c r="W17" s="226" t="str">
        <f t="shared" si="8"/>
        <v/>
      </c>
      <c r="X17" s="230" t="str">
        <f t="shared" si="9"/>
        <v/>
      </c>
      <c r="Y17" s="229"/>
      <c r="Z17" s="226" t="str">
        <f t="shared" si="10"/>
        <v/>
      </c>
      <c r="AA17" s="230" t="str">
        <f t="shared" si="11"/>
        <v/>
      </c>
      <c r="AB17" s="229"/>
      <c r="AC17" s="226" t="str">
        <f t="shared" si="12"/>
        <v/>
      </c>
      <c r="AD17" s="230" t="str">
        <f t="shared" si="13"/>
        <v/>
      </c>
      <c r="AE17" s="302"/>
      <c r="AF17" s="226" t="str">
        <f t="shared" si="14"/>
        <v/>
      </c>
      <c r="AG17" s="230" t="str">
        <f t="shared" si="15"/>
        <v/>
      </c>
      <c r="AH17" s="238">
        <f t="shared" si="16"/>
        <v>0</v>
      </c>
    </row>
    <row r="18" spans="1:35" ht="26.1" customHeight="1">
      <c r="A18" s="357"/>
      <c r="B18" s="493" t="str">
        <f>IF($A18="","",VLOOKUP($A18,従事者明細!$A$3:$L$52,2,FALSE))</f>
        <v/>
      </c>
      <c r="C18" s="494" t="str">
        <f>IF($A18="","",VLOOKUP($A18,従事者明細!$A$3:$L$52,3,FALSE))</f>
        <v/>
      </c>
      <c r="D18" s="495" t="str">
        <f>IF($A18="","",VLOOKUP($A18,従事者明細!$A$3:$L$52,6,FALSE))</f>
        <v/>
      </c>
      <c r="E18" s="493" t="str">
        <f>IF($A18="","",VLOOKUP($A18,従事者明細!$A$3:$L$52,10,FALSE))</f>
        <v/>
      </c>
      <c r="F18" s="128" t="str">
        <f t="shared" si="17"/>
        <v/>
      </c>
      <c r="G18" s="129" t="str">
        <f t="shared" si="18"/>
        <v/>
      </c>
      <c r="H18" s="496" t="str">
        <f>IF($A18="","",VLOOKUP($A18,従事者明細!$A$3:$F$52,4,FALSE))</f>
        <v/>
      </c>
      <c r="I18" s="107"/>
      <c r="J18" s="302"/>
      <c r="K18" s="226" t="str">
        <f t="shared" si="19"/>
        <v/>
      </c>
      <c r="L18" s="230" t="str">
        <f t="shared" si="20"/>
        <v/>
      </c>
      <c r="M18" s="302"/>
      <c r="N18" s="226" t="str">
        <f t="shared" si="2"/>
        <v/>
      </c>
      <c r="O18" s="230" t="str">
        <f t="shared" si="3"/>
        <v/>
      </c>
      <c r="P18" s="302"/>
      <c r="Q18" s="226" t="str">
        <f t="shared" si="4"/>
        <v/>
      </c>
      <c r="R18" s="230" t="str">
        <f t="shared" si="5"/>
        <v/>
      </c>
      <c r="S18" s="302"/>
      <c r="T18" s="226" t="str">
        <f t="shared" si="6"/>
        <v/>
      </c>
      <c r="U18" s="230" t="str">
        <f t="shared" si="7"/>
        <v/>
      </c>
      <c r="V18" s="302"/>
      <c r="W18" s="226" t="str">
        <f t="shared" si="8"/>
        <v/>
      </c>
      <c r="X18" s="230" t="str">
        <f t="shared" si="9"/>
        <v/>
      </c>
      <c r="Y18" s="229"/>
      <c r="Z18" s="226" t="str">
        <f t="shared" si="10"/>
        <v/>
      </c>
      <c r="AA18" s="230" t="str">
        <f t="shared" si="11"/>
        <v/>
      </c>
      <c r="AB18" s="229"/>
      <c r="AC18" s="226" t="str">
        <f t="shared" si="12"/>
        <v/>
      </c>
      <c r="AD18" s="230" t="str">
        <f t="shared" si="13"/>
        <v/>
      </c>
      <c r="AE18" s="302"/>
      <c r="AF18" s="226" t="str">
        <f t="shared" si="14"/>
        <v/>
      </c>
      <c r="AG18" s="230" t="str">
        <f t="shared" si="15"/>
        <v/>
      </c>
      <c r="AH18" s="238">
        <f t="shared" si="16"/>
        <v>0</v>
      </c>
    </row>
    <row r="19" spans="1:35" ht="26.1" customHeight="1" thickBot="1">
      <c r="A19" s="357"/>
      <c r="B19" s="493" t="str">
        <f>IF($A19="","",VLOOKUP($A19,従事者明細!$A$3:$L$52,2,FALSE))</f>
        <v/>
      </c>
      <c r="C19" s="494" t="str">
        <f>IF($A19="","",VLOOKUP($A19,従事者明細!$A$3:$L$52,3,FALSE))</f>
        <v/>
      </c>
      <c r="D19" s="495" t="str">
        <f>IF($A19="","",VLOOKUP($A19,従事者明細!$A$3:$L$52,6,FALSE))</f>
        <v/>
      </c>
      <c r="E19" s="493" t="str">
        <f>IF($A19="","",VLOOKUP($A19,従事者明細!$A$3:$L$52,10,FALSE))</f>
        <v/>
      </c>
      <c r="F19" s="128" t="str">
        <f t="shared" si="17"/>
        <v/>
      </c>
      <c r="G19" s="129" t="str">
        <f t="shared" si="18"/>
        <v/>
      </c>
      <c r="H19" s="496" t="str">
        <f>IF($A19="","",VLOOKUP($A19,従事者明細!$A$3:$F$52,4,FALSE))</f>
        <v/>
      </c>
      <c r="I19" s="107"/>
      <c r="J19" s="302"/>
      <c r="K19" s="226" t="str">
        <f t="shared" si="19"/>
        <v/>
      </c>
      <c r="L19" s="230" t="str">
        <f t="shared" si="20"/>
        <v/>
      </c>
      <c r="M19" s="302"/>
      <c r="N19" s="226" t="str">
        <f t="shared" si="2"/>
        <v/>
      </c>
      <c r="O19" s="230" t="str">
        <f t="shared" si="3"/>
        <v/>
      </c>
      <c r="P19" s="302"/>
      <c r="Q19" s="226" t="str">
        <f t="shared" si="4"/>
        <v/>
      </c>
      <c r="R19" s="230" t="str">
        <f t="shared" si="5"/>
        <v/>
      </c>
      <c r="S19" s="302"/>
      <c r="T19" s="226" t="str">
        <f t="shared" si="6"/>
        <v/>
      </c>
      <c r="U19" s="230" t="str">
        <f t="shared" si="7"/>
        <v/>
      </c>
      <c r="V19" s="302"/>
      <c r="W19" s="226" t="str">
        <f t="shared" si="8"/>
        <v/>
      </c>
      <c r="X19" s="230" t="str">
        <f t="shared" si="9"/>
        <v/>
      </c>
      <c r="Y19" s="229"/>
      <c r="Z19" s="226" t="str">
        <f t="shared" si="10"/>
        <v/>
      </c>
      <c r="AA19" s="230" t="str">
        <f t="shared" si="11"/>
        <v/>
      </c>
      <c r="AB19" s="229"/>
      <c r="AC19" s="226" t="str">
        <f t="shared" si="12"/>
        <v/>
      </c>
      <c r="AD19" s="230" t="str">
        <f t="shared" si="13"/>
        <v/>
      </c>
      <c r="AE19" s="302"/>
      <c r="AF19" s="226" t="str">
        <f t="shared" si="14"/>
        <v/>
      </c>
      <c r="AG19" s="230" t="str">
        <f t="shared" si="15"/>
        <v/>
      </c>
      <c r="AH19" s="238">
        <f t="shared" si="16"/>
        <v>0</v>
      </c>
    </row>
    <row r="20" spans="1:35" ht="27.95" hidden="1" customHeight="1">
      <c r="A20" s="357"/>
      <c r="B20" s="316" t="str">
        <f>IF($A20="","",VLOOKUP($A20,従事者明細!$A$3:$L$52,2,FALSE))</f>
        <v/>
      </c>
      <c r="C20" s="367" t="str">
        <f>IF($A20="","",VLOOKUP($A20,従事者明細!$A$3:$L$52,3,FALSE))</f>
        <v/>
      </c>
      <c r="D20" s="317" t="str">
        <f>IF($A20="","",VLOOKUP($A20,従事者明細!$A$3:$L$52,6,FALSE))</f>
        <v/>
      </c>
      <c r="E20" s="316" t="str">
        <f>IF($A20="","",VLOOKUP($A20,従事者明細!$A$3:$L$52,10,FALSE))</f>
        <v/>
      </c>
      <c r="F20" s="318" t="str">
        <f t="shared" si="17"/>
        <v/>
      </c>
      <c r="G20" s="319" t="str">
        <f t="shared" si="18"/>
        <v/>
      </c>
      <c r="H20" s="320" t="str">
        <f>IF($A20="","",VLOOKUP($A20,従事者明細!$A$3:$F$52,4,FALSE))</f>
        <v/>
      </c>
      <c r="I20" s="360"/>
      <c r="J20" s="302"/>
      <c r="K20" s="226" t="str">
        <f t="shared" si="19"/>
        <v/>
      </c>
      <c r="L20" s="230" t="str">
        <f t="shared" si="20"/>
        <v/>
      </c>
      <c r="M20" s="302"/>
      <c r="N20" s="226" t="str">
        <f t="shared" si="2"/>
        <v/>
      </c>
      <c r="O20" s="230" t="str">
        <f t="shared" si="3"/>
        <v/>
      </c>
      <c r="P20" s="302"/>
      <c r="Q20" s="226" t="str">
        <f t="shared" si="4"/>
        <v/>
      </c>
      <c r="R20" s="230" t="str">
        <f t="shared" si="5"/>
        <v/>
      </c>
      <c r="S20" s="302"/>
      <c r="T20" s="226" t="str">
        <f t="shared" si="6"/>
        <v/>
      </c>
      <c r="U20" s="230" t="str">
        <f t="shared" si="7"/>
        <v/>
      </c>
      <c r="V20" s="302"/>
      <c r="W20" s="226" t="str">
        <f t="shared" si="8"/>
        <v/>
      </c>
      <c r="X20" s="230" t="str">
        <f t="shared" si="9"/>
        <v/>
      </c>
      <c r="Y20" s="229"/>
      <c r="Z20" s="226" t="str">
        <f t="shared" si="10"/>
        <v/>
      </c>
      <c r="AA20" s="230" t="str">
        <f t="shared" si="11"/>
        <v/>
      </c>
      <c r="AB20" s="229"/>
      <c r="AC20" s="226" t="str">
        <f t="shared" si="12"/>
        <v/>
      </c>
      <c r="AD20" s="230" t="str">
        <f t="shared" si="13"/>
        <v/>
      </c>
      <c r="AE20" s="302"/>
      <c r="AF20" s="226" t="str">
        <f t="shared" si="14"/>
        <v/>
      </c>
      <c r="AG20" s="230" t="str">
        <f t="shared" si="15"/>
        <v/>
      </c>
      <c r="AH20" s="238">
        <f t="shared" si="16"/>
        <v>0</v>
      </c>
    </row>
    <row r="21" spans="1:35" ht="27.95" hidden="1" customHeight="1">
      <c r="A21" s="357"/>
      <c r="B21" s="316" t="str">
        <f>IF($A21="","",VLOOKUP($A21,従事者明細!$A$3:$L$52,2,FALSE))</f>
        <v/>
      </c>
      <c r="C21" s="367" t="str">
        <f>IF($A21="","",VLOOKUP($A21,従事者明細!$A$3:$L$52,3,FALSE))</f>
        <v/>
      </c>
      <c r="D21" s="317" t="str">
        <f>IF($A21="","",VLOOKUP($A21,従事者明細!$A$3:$L$52,6,FALSE))</f>
        <v/>
      </c>
      <c r="E21" s="316" t="str">
        <f>IF($A21="","",VLOOKUP($A21,従事者明細!$A$3:$L$52,10,FALSE))</f>
        <v/>
      </c>
      <c r="F21" s="318" t="str">
        <f t="shared" si="17"/>
        <v/>
      </c>
      <c r="G21" s="319" t="str">
        <f t="shared" si="18"/>
        <v/>
      </c>
      <c r="H21" s="320" t="str">
        <f>IF($A21="","",VLOOKUP($A21,従事者明細!$A$3:$F$52,4,FALSE))</f>
        <v/>
      </c>
      <c r="I21" s="360"/>
      <c r="J21" s="302"/>
      <c r="K21" s="226" t="str">
        <f t="shared" si="19"/>
        <v/>
      </c>
      <c r="L21" s="230" t="str">
        <f t="shared" si="20"/>
        <v/>
      </c>
      <c r="M21" s="302"/>
      <c r="N21" s="226" t="str">
        <f t="shared" si="2"/>
        <v/>
      </c>
      <c r="O21" s="230" t="str">
        <f t="shared" si="3"/>
        <v/>
      </c>
      <c r="P21" s="302"/>
      <c r="Q21" s="226" t="str">
        <f t="shared" si="4"/>
        <v/>
      </c>
      <c r="R21" s="230" t="str">
        <f t="shared" si="5"/>
        <v/>
      </c>
      <c r="S21" s="302"/>
      <c r="T21" s="226" t="str">
        <f t="shared" si="6"/>
        <v/>
      </c>
      <c r="U21" s="230" t="str">
        <f t="shared" si="7"/>
        <v/>
      </c>
      <c r="V21" s="302"/>
      <c r="W21" s="226" t="str">
        <f t="shared" si="8"/>
        <v/>
      </c>
      <c r="X21" s="230" t="str">
        <f t="shared" si="9"/>
        <v/>
      </c>
      <c r="Y21" s="229"/>
      <c r="Z21" s="226" t="str">
        <f t="shared" si="10"/>
        <v/>
      </c>
      <c r="AA21" s="230" t="str">
        <f t="shared" si="11"/>
        <v/>
      </c>
      <c r="AB21" s="229"/>
      <c r="AC21" s="226" t="str">
        <f t="shared" si="12"/>
        <v/>
      </c>
      <c r="AD21" s="230" t="str">
        <f t="shared" si="13"/>
        <v/>
      </c>
      <c r="AE21" s="302"/>
      <c r="AF21" s="226" t="str">
        <f t="shared" si="14"/>
        <v/>
      </c>
      <c r="AG21" s="230" t="str">
        <f t="shared" si="15"/>
        <v/>
      </c>
      <c r="AH21" s="238">
        <f t="shared" si="16"/>
        <v>0</v>
      </c>
    </row>
    <row r="22" spans="1:35" ht="27.95" hidden="1" customHeight="1">
      <c r="A22" s="357"/>
      <c r="B22" s="316" t="str">
        <f>IF($A22="","",VLOOKUP($A22,従事者明細!$A$3:$L$52,2,FALSE))</f>
        <v/>
      </c>
      <c r="C22" s="367" t="str">
        <f>IF($A22="","",VLOOKUP($A22,従事者明細!$A$3:$L$52,3,FALSE))</f>
        <v/>
      </c>
      <c r="D22" s="317" t="str">
        <f>IF($A22="","",VLOOKUP($A22,従事者明細!$A$3:$L$52,6,FALSE))</f>
        <v/>
      </c>
      <c r="E22" s="316" t="str">
        <f>IF($A22="","",VLOOKUP($A22,従事者明細!$A$3:$L$52,10,FALSE))</f>
        <v/>
      </c>
      <c r="F22" s="318" t="str">
        <f t="shared" si="17"/>
        <v/>
      </c>
      <c r="G22" s="319" t="str">
        <f t="shared" si="18"/>
        <v/>
      </c>
      <c r="H22" s="320" t="str">
        <f>IF($A22="","",VLOOKUP($A22,従事者明細!$A$3:$F$52,4,FALSE))</f>
        <v/>
      </c>
      <c r="I22" s="360"/>
      <c r="J22" s="302"/>
      <c r="K22" s="226" t="str">
        <f t="shared" si="19"/>
        <v/>
      </c>
      <c r="L22" s="230" t="str">
        <f t="shared" si="20"/>
        <v/>
      </c>
      <c r="M22" s="302"/>
      <c r="N22" s="226" t="str">
        <f t="shared" si="2"/>
        <v/>
      </c>
      <c r="O22" s="230" t="str">
        <f t="shared" si="3"/>
        <v/>
      </c>
      <c r="P22" s="302"/>
      <c r="Q22" s="226" t="str">
        <f t="shared" si="4"/>
        <v/>
      </c>
      <c r="R22" s="230" t="str">
        <f t="shared" si="5"/>
        <v/>
      </c>
      <c r="S22" s="302"/>
      <c r="T22" s="226" t="str">
        <f t="shared" si="6"/>
        <v/>
      </c>
      <c r="U22" s="230" t="str">
        <f t="shared" si="7"/>
        <v/>
      </c>
      <c r="V22" s="302"/>
      <c r="W22" s="226" t="str">
        <f t="shared" si="8"/>
        <v/>
      </c>
      <c r="X22" s="230" t="str">
        <f t="shared" si="9"/>
        <v/>
      </c>
      <c r="Y22" s="229"/>
      <c r="Z22" s="226" t="str">
        <f t="shared" si="10"/>
        <v/>
      </c>
      <c r="AA22" s="230" t="str">
        <f t="shared" si="11"/>
        <v/>
      </c>
      <c r="AB22" s="229"/>
      <c r="AC22" s="226" t="str">
        <f t="shared" si="12"/>
        <v/>
      </c>
      <c r="AD22" s="230" t="str">
        <f t="shared" si="13"/>
        <v/>
      </c>
      <c r="AE22" s="302"/>
      <c r="AF22" s="226" t="str">
        <f t="shared" si="14"/>
        <v/>
      </c>
      <c r="AG22" s="230" t="str">
        <f t="shared" si="15"/>
        <v/>
      </c>
      <c r="AH22" s="238">
        <f t="shared" si="16"/>
        <v>0</v>
      </c>
    </row>
    <row r="23" spans="1:35" ht="27.95" hidden="1" customHeight="1">
      <c r="A23" s="107"/>
      <c r="B23" s="127" t="str">
        <f>IF($A23="","",VLOOKUP($A23,従事者明細!$A$3:$L$52,2,FALSE))</f>
        <v/>
      </c>
      <c r="C23" s="127" t="str">
        <f>IF($A23="","",VLOOKUP($A23,従事者明細!$A$3:$L$52,3,FALSE))</f>
        <v/>
      </c>
      <c r="D23" s="59" t="str">
        <f>IF($A23="","",VLOOKUP($A23,従事者明細!$A$3:$L$52,6,FALSE))</f>
        <v/>
      </c>
      <c r="E23" s="127" t="str">
        <f>IF($A23="","",VLOOKUP($A23,従事者明細!$A$3:$L$52,10,FALSE))</f>
        <v/>
      </c>
      <c r="F23" s="128" t="str">
        <f t="shared" si="17"/>
        <v/>
      </c>
      <c r="G23" s="129" t="str">
        <f t="shared" si="18"/>
        <v/>
      </c>
      <c r="H23" s="130" t="str">
        <f>IF($A23="","",VLOOKUP($A23,従事者明細!$A$3:$F$52,4,FALSE))</f>
        <v/>
      </c>
      <c r="I23" s="375"/>
      <c r="J23" s="302"/>
      <c r="K23" s="226" t="str">
        <f t="shared" si="19"/>
        <v/>
      </c>
      <c r="L23" s="230" t="str">
        <f t="shared" si="20"/>
        <v/>
      </c>
      <c r="M23" s="302"/>
      <c r="N23" s="226" t="str">
        <f t="shared" si="2"/>
        <v/>
      </c>
      <c r="O23" s="230" t="str">
        <f t="shared" si="3"/>
        <v/>
      </c>
      <c r="P23" s="302"/>
      <c r="Q23" s="226" t="str">
        <f t="shared" si="4"/>
        <v/>
      </c>
      <c r="R23" s="230" t="str">
        <f t="shared" si="5"/>
        <v/>
      </c>
      <c r="S23" s="302"/>
      <c r="T23" s="226" t="str">
        <f t="shared" si="6"/>
        <v/>
      </c>
      <c r="U23" s="230" t="str">
        <f t="shared" si="7"/>
        <v/>
      </c>
      <c r="V23" s="302"/>
      <c r="W23" s="226" t="str">
        <f t="shared" si="8"/>
        <v/>
      </c>
      <c r="X23" s="230" t="str">
        <f t="shared" si="9"/>
        <v/>
      </c>
      <c r="Y23" s="229"/>
      <c r="Z23" s="226" t="str">
        <f t="shared" si="10"/>
        <v/>
      </c>
      <c r="AA23" s="230" t="str">
        <f t="shared" si="11"/>
        <v/>
      </c>
      <c r="AB23" s="229"/>
      <c r="AC23" s="226" t="str">
        <f t="shared" si="12"/>
        <v/>
      </c>
      <c r="AD23" s="230" t="str">
        <f t="shared" si="13"/>
        <v/>
      </c>
      <c r="AE23" s="302"/>
      <c r="AF23" s="226" t="str">
        <f t="shared" si="14"/>
        <v/>
      </c>
      <c r="AG23" s="230" t="str">
        <f t="shared" si="15"/>
        <v/>
      </c>
      <c r="AH23" s="238">
        <f t="shared" si="16"/>
        <v>0</v>
      </c>
    </row>
    <row r="24" spans="1:35" ht="27.95" hidden="1" customHeight="1">
      <c r="A24" s="107"/>
      <c r="B24" s="127" t="str">
        <f>IF($A24="","",VLOOKUP($A24,従事者明細!$A$3:$L$52,2,FALSE))</f>
        <v/>
      </c>
      <c r="C24" s="127" t="str">
        <f>IF($A24="","",VLOOKUP($A24,従事者明細!$A$3:$L$52,3,FALSE))</f>
        <v/>
      </c>
      <c r="D24" s="59" t="str">
        <f>IF($A24="","",VLOOKUP($A24,従事者明細!$A$3:$L$52,6,FALSE))</f>
        <v/>
      </c>
      <c r="E24" s="127" t="str">
        <f>IF($A24="","",VLOOKUP($A24,従事者明細!$A$3:$L$52,10,FALSE))</f>
        <v/>
      </c>
      <c r="F24" s="128" t="str">
        <f t="shared" si="17"/>
        <v/>
      </c>
      <c r="G24" s="129" t="str">
        <f t="shared" si="18"/>
        <v/>
      </c>
      <c r="H24" s="130" t="str">
        <f>IF($A24="","",VLOOKUP($A24,従事者明細!$A$3:$F$52,4,FALSE))</f>
        <v/>
      </c>
      <c r="I24" s="375"/>
      <c r="J24" s="302"/>
      <c r="K24" s="226" t="str">
        <f t="shared" si="19"/>
        <v/>
      </c>
      <c r="L24" s="230" t="str">
        <f t="shared" si="20"/>
        <v/>
      </c>
      <c r="M24" s="302"/>
      <c r="N24" s="226" t="str">
        <f t="shared" si="2"/>
        <v/>
      </c>
      <c r="O24" s="230" t="str">
        <f t="shared" si="3"/>
        <v/>
      </c>
      <c r="P24" s="302"/>
      <c r="Q24" s="226" t="str">
        <f t="shared" si="4"/>
        <v/>
      </c>
      <c r="R24" s="230" t="str">
        <f t="shared" si="5"/>
        <v/>
      </c>
      <c r="S24" s="302"/>
      <c r="T24" s="226" t="str">
        <f t="shared" si="6"/>
        <v/>
      </c>
      <c r="U24" s="230" t="str">
        <f t="shared" si="7"/>
        <v/>
      </c>
      <c r="V24" s="302"/>
      <c r="W24" s="226" t="str">
        <f t="shared" si="8"/>
        <v/>
      </c>
      <c r="X24" s="230" t="str">
        <f t="shared" si="9"/>
        <v/>
      </c>
      <c r="Y24" s="229"/>
      <c r="Z24" s="226" t="str">
        <f t="shared" si="10"/>
        <v/>
      </c>
      <c r="AA24" s="230" t="str">
        <f t="shared" si="11"/>
        <v/>
      </c>
      <c r="AB24" s="229"/>
      <c r="AC24" s="226" t="str">
        <f t="shared" si="12"/>
        <v/>
      </c>
      <c r="AD24" s="230" t="str">
        <f t="shared" si="13"/>
        <v/>
      </c>
      <c r="AE24" s="302"/>
      <c r="AF24" s="226" t="str">
        <f t="shared" si="14"/>
        <v/>
      </c>
      <c r="AG24" s="230" t="str">
        <f t="shared" si="15"/>
        <v/>
      </c>
      <c r="AH24" s="238">
        <f t="shared" si="16"/>
        <v>0</v>
      </c>
    </row>
    <row r="25" spans="1:35" ht="27.95" hidden="1" customHeight="1">
      <c r="A25" s="107"/>
      <c r="B25" s="127" t="str">
        <f>IF($A25="","",VLOOKUP($A25,従事者明細!$A$3:$L$52,2,FALSE))</f>
        <v/>
      </c>
      <c r="C25" s="127" t="str">
        <f>IF($A25="","",VLOOKUP($A25,従事者明細!$A$3:$L$52,3,FALSE))</f>
        <v/>
      </c>
      <c r="D25" s="59" t="str">
        <f>IF($A25="","",VLOOKUP($A25,従事者明細!$A$3:$L$52,6,FALSE))</f>
        <v/>
      </c>
      <c r="E25" s="127" t="str">
        <f>IF($A25="","",VLOOKUP($A25,従事者明細!$A$3:$L$52,10,FALSE))</f>
        <v/>
      </c>
      <c r="F25" s="128" t="str">
        <f t="shared" si="17"/>
        <v/>
      </c>
      <c r="G25" s="129" t="str">
        <f t="shared" si="18"/>
        <v/>
      </c>
      <c r="H25" s="130" t="str">
        <f>IF($A25="","",VLOOKUP($A25,従事者明細!$A$3:$F$52,4,FALSE))</f>
        <v/>
      </c>
      <c r="I25" s="375"/>
      <c r="J25" s="302"/>
      <c r="K25" s="226" t="str">
        <f t="shared" si="19"/>
        <v/>
      </c>
      <c r="L25" s="230" t="str">
        <f t="shared" si="20"/>
        <v/>
      </c>
      <c r="M25" s="302"/>
      <c r="N25" s="226" t="str">
        <f t="shared" si="2"/>
        <v/>
      </c>
      <c r="O25" s="230" t="str">
        <f t="shared" si="3"/>
        <v/>
      </c>
      <c r="P25" s="302"/>
      <c r="Q25" s="226" t="str">
        <f t="shared" si="4"/>
        <v/>
      </c>
      <c r="R25" s="230" t="str">
        <f t="shared" si="5"/>
        <v/>
      </c>
      <c r="S25" s="302"/>
      <c r="T25" s="226" t="str">
        <f t="shared" si="6"/>
        <v/>
      </c>
      <c r="U25" s="230" t="str">
        <f t="shared" si="7"/>
        <v/>
      </c>
      <c r="V25" s="302"/>
      <c r="W25" s="226" t="str">
        <f t="shared" si="8"/>
        <v/>
      </c>
      <c r="X25" s="230" t="str">
        <f t="shared" si="9"/>
        <v/>
      </c>
      <c r="Y25" s="229"/>
      <c r="Z25" s="226" t="str">
        <f t="shared" si="10"/>
        <v/>
      </c>
      <c r="AA25" s="230" t="str">
        <f t="shared" si="11"/>
        <v/>
      </c>
      <c r="AB25" s="229"/>
      <c r="AC25" s="226" t="str">
        <f t="shared" si="12"/>
        <v/>
      </c>
      <c r="AD25" s="230" t="str">
        <f t="shared" si="13"/>
        <v/>
      </c>
      <c r="AE25" s="302"/>
      <c r="AF25" s="226" t="str">
        <f t="shared" si="14"/>
        <v/>
      </c>
      <c r="AG25" s="230" t="str">
        <f t="shared" si="15"/>
        <v/>
      </c>
      <c r="AH25" s="238">
        <f t="shared" si="16"/>
        <v>0</v>
      </c>
    </row>
    <row r="26" spans="1:35" ht="27.95" hidden="1" customHeight="1">
      <c r="A26" s="107"/>
      <c r="B26" s="127" t="str">
        <f>IF($A26="","",VLOOKUP($A26,従事者明細!$A$3:$L$52,2,FALSE))</f>
        <v/>
      </c>
      <c r="C26" s="127" t="str">
        <f>IF($A26="","",VLOOKUP($A26,従事者明細!$A$3:$L$52,3,FALSE))</f>
        <v/>
      </c>
      <c r="D26" s="59" t="str">
        <f>IF($A26="","",VLOOKUP($A26,従事者明細!$A$3:$L$52,6,FALSE))</f>
        <v/>
      </c>
      <c r="E26" s="127" t="str">
        <f>IF($A26="","",VLOOKUP($A26,従事者明細!$A$3:$L$52,10,FALSE))</f>
        <v/>
      </c>
      <c r="F26" s="128" t="str">
        <f t="shared" si="17"/>
        <v/>
      </c>
      <c r="G26" s="129" t="str">
        <f t="shared" si="18"/>
        <v/>
      </c>
      <c r="H26" s="130" t="str">
        <f>IF($A26="","",VLOOKUP($A26,従事者明細!$A$3:$F$52,4,FALSE))</f>
        <v/>
      </c>
      <c r="I26" s="375"/>
      <c r="J26" s="302"/>
      <c r="K26" s="226" t="str">
        <f t="shared" si="19"/>
        <v/>
      </c>
      <c r="L26" s="230" t="str">
        <f t="shared" si="20"/>
        <v/>
      </c>
      <c r="M26" s="302"/>
      <c r="N26" s="226" t="str">
        <f t="shared" si="2"/>
        <v/>
      </c>
      <c r="O26" s="230" t="str">
        <f t="shared" si="3"/>
        <v/>
      </c>
      <c r="P26" s="302"/>
      <c r="Q26" s="226" t="str">
        <f t="shared" si="4"/>
        <v/>
      </c>
      <c r="R26" s="230" t="str">
        <f t="shared" si="5"/>
        <v/>
      </c>
      <c r="S26" s="302"/>
      <c r="T26" s="226" t="str">
        <f t="shared" si="6"/>
        <v/>
      </c>
      <c r="U26" s="230" t="str">
        <f t="shared" si="7"/>
        <v/>
      </c>
      <c r="V26" s="302"/>
      <c r="W26" s="226" t="str">
        <f t="shared" si="8"/>
        <v/>
      </c>
      <c r="X26" s="230" t="str">
        <f t="shared" si="9"/>
        <v/>
      </c>
      <c r="Y26" s="229"/>
      <c r="Z26" s="226" t="str">
        <f t="shared" si="10"/>
        <v/>
      </c>
      <c r="AA26" s="230" t="str">
        <f t="shared" si="11"/>
        <v/>
      </c>
      <c r="AB26" s="229"/>
      <c r="AC26" s="226" t="str">
        <f t="shared" si="12"/>
        <v/>
      </c>
      <c r="AD26" s="230" t="str">
        <f t="shared" si="13"/>
        <v/>
      </c>
      <c r="AE26" s="302"/>
      <c r="AF26" s="226" t="str">
        <f t="shared" si="14"/>
        <v/>
      </c>
      <c r="AG26" s="230" t="str">
        <f t="shared" si="15"/>
        <v/>
      </c>
      <c r="AH26" s="238">
        <f t="shared" si="16"/>
        <v>0</v>
      </c>
    </row>
    <row r="27" spans="1:35" ht="27.95" hidden="1" customHeight="1" thickBot="1">
      <c r="A27" s="107"/>
      <c r="B27" s="127" t="str">
        <f>IF($A27="","",VLOOKUP($A27,従事者明細!$A$3:$L$52,2,FALSE))</f>
        <v/>
      </c>
      <c r="C27" s="127" t="str">
        <f>IF($A27="","",VLOOKUP($A27,従事者明細!$A$3:$L$52,3,FALSE))</f>
        <v/>
      </c>
      <c r="D27" s="59" t="str">
        <f>IF($A27="","",VLOOKUP($A27,従事者明細!$A$3:$L$52,6,FALSE))</f>
        <v/>
      </c>
      <c r="E27" s="127" t="str">
        <f>IF($A27="","",VLOOKUP($A27,従事者明細!$A$3:$L$52,10,FALSE))</f>
        <v/>
      </c>
      <c r="F27" s="128" t="str">
        <f t="shared" si="17"/>
        <v/>
      </c>
      <c r="G27" s="131" t="str">
        <f t="shared" si="18"/>
        <v/>
      </c>
      <c r="H27" s="130" t="str">
        <f>IF($A27="","",VLOOKUP($A27,従事者明細!$A$3:$F$52,4,FALSE))</f>
        <v/>
      </c>
      <c r="I27" s="361"/>
      <c r="J27" s="303"/>
      <c r="K27" s="235" t="str">
        <f t="shared" si="19"/>
        <v/>
      </c>
      <c r="L27" s="236" t="str">
        <f t="shared" si="20"/>
        <v/>
      </c>
      <c r="M27" s="303"/>
      <c r="N27" s="235" t="str">
        <f t="shared" si="2"/>
        <v/>
      </c>
      <c r="O27" s="236" t="str">
        <f t="shared" si="3"/>
        <v/>
      </c>
      <c r="P27" s="303"/>
      <c r="Q27" s="235" t="str">
        <f t="shared" si="4"/>
        <v/>
      </c>
      <c r="R27" s="236" t="str">
        <f t="shared" si="5"/>
        <v/>
      </c>
      <c r="S27" s="303"/>
      <c r="T27" s="235" t="str">
        <f t="shared" si="6"/>
        <v/>
      </c>
      <c r="U27" s="236" t="str">
        <f t="shared" si="7"/>
        <v/>
      </c>
      <c r="V27" s="303"/>
      <c r="W27" s="235" t="str">
        <f t="shared" si="8"/>
        <v/>
      </c>
      <c r="X27" s="236" t="str">
        <f t="shared" si="9"/>
        <v/>
      </c>
      <c r="Y27" s="234"/>
      <c r="Z27" s="235" t="str">
        <f t="shared" si="10"/>
        <v/>
      </c>
      <c r="AA27" s="236" t="str">
        <f t="shared" si="11"/>
        <v/>
      </c>
      <c r="AB27" s="234"/>
      <c r="AC27" s="235" t="str">
        <f t="shared" si="12"/>
        <v/>
      </c>
      <c r="AD27" s="236" t="str">
        <f t="shared" si="13"/>
        <v/>
      </c>
      <c r="AE27" s="303"/>
      <c r="AF27" s="235" t="str">
        <f t="shared" si="14"/>
        <v/>
      </c>
      <c r="AG27" s="236" t="str">
        <f t="shared" si="15"/>
        <v/>
      </c>
      <c r="AH27" s="239">
        <f>$I27-SUM(M27,J27,P27,S27,V27,Y27,AB27,AE27)</f>
        <v>0</v>
      </c>
    </row>
    <row r="28" spans="1:35" ht="30" customHeight="1" thickBot="1">
      <c r="A28" s="105"/>
      <c r="E28" s="40" t="s">
        <v>182</v>
      </c>
      <c r="F28" s="189">
        <f>SUM(F13:F27)</f>
        <v>0</v>
      </c>
      <c r="G28" s="135">
        <f>SUM(G13:G27)</f>
        <v>0</v>
      </c>
      <c r="I28" s="362">
        <f t="shared" ref="I28:AG28" si="21">SUM(I13:I27)</f>
        <v>0</v>
      </c>
      <c r="J28" s="139">
        <f t="shared" si="21"/>
        <v>0</v>
      </c>
      <c r="K28" s="242">
        <f t="shared" si="21"/>
        <v>0</v>
      </c>
      <c r="L28" s="139">
        <f t="shared" si="21"/>
        <v>0</v>
      </c>
      <c r="M28" s="139">
        <f t="shared" si="21"/>
        <v>0</v>
      </c>
      <c r="N28" s="242">
        <f t="shared" si="21"/>
        <v>0</v>
      </c>
      <c r="O28" s="139">
        <f t="shared" si="21"/>
        <v>0</v>
      </c>
      <c r="P28" s="139">
        <f t="shared" si="21"/>
        <v>0</v>
      </c>
      <c r="Q28" s="242">
        <f t="shared" si="21"/>
        <v>0</v>
      </c>
      <c r="R28" s="139">
        <f t="shared" si="21"/>
        <v>0</v>
      </c>
      <c r="S28" s="139">
        <f t="shared" si="21"/>
        <v>0</v>
      </c>
      <c r="T28" s="242">
        <f t="shared" si="21"/>
        <v>0</v>
      </c>
      <c r="U28" s="139">
        <f t="shared" si="21"/>
        <v>0</v>
      </c>
      <c r="V28" s="139">
        <f t="shared" si="21"/>
        <v>0</v>
      </c>
      <c r="W28" s="242">
        <f t="shared" si="21"/>
        <v>0</v>
      </c>
      <c r="X28" s="139">
        <f t="shared" si="21"/>
        <v>0</v>
      </c>
      <c r="Y28" s="139">
        <f t="shared" si="21"/>
        <v>0</v>
      </c>
      <c r="Z28" s="242">
        <f t="shared" si="21"/>
        <v>0</v>
      </c>
      <c r="AA28" s="139">
        <f t="shared" si="21"/>
        <v>0</v>
      </c>
      <c r="AB28" s="139">
        <f t="shared" si="21"/>
        <v>0</v>
      </c>
      <c r="AC28" s="242">
        <f t="shared" si="21"/>
        <v>0</v>
      </c>
      <c r="AD28" s="139">
        <f t="shared" si="21"/>
        <v>0</v>
      </c>
      <c r="AE28" s="139">
        <f t="shared" si="21"/>
        <v>0</v>
      </c>
      <c r="AF28" s="242">
        <f t="shared" si="21"/>
        <v>0</v>
      </c>
      <c r="AG28" s="139">
        <f t="shared" si="21"/>
        <v>0</v>
      </c>
      <c r="AH28" s="171"/>
    </row>
    <row r="29" spans="1:35" ht="15" customHeight="1" thickBot="1">
      <c r="A29" s="105"/>
      <c r="E29" s="40"/>
      <c r="F29" s="227"/>
      <c r="G29" s="171"/>
      <c r="I29" s="379"/>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row>
    <row r="30" spans="1:35" ht="20.100000000000001" hidden="1" customHeight="1">
      <c r="A30" s="105"/>
      <c r="E30" s="40"/>
      <c r="F30" s="227"/>
      <c r="G30" s="171"/>
      <c r="I30" s="379"/>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row>
    <row r="31" spans="1:35" ht="20.100000000000001" hidden="1" customHeight="1">
      <c r="A31" s="105"/>
      <c r="B31" s="43"/>
      <c r="C31" s="43"/>
      <c r="F31" s="537" t="s">
        <v>183</v>
      </c>
      <c r="G31" s="538"/>
      <c r="K31" s="537" t="str">
        <f>J11&amp;"回目部分払い金額
所属法人別"</f>
        <v>1回目部分払い金額
所属法人別</v>
      </c>
      <c r="L31" s="538"/>
      <c r="N31" s="537" t="str">
        <f>M11&amp;"回目部分払い金額
所属法人別"</f>
        <v>2回目部分払い金額
所属法人別</v>
      </c>
      <c r="O31" s="538"/>
      <c r="Q31" s="537" t="str">
        <f>P11&amp;"回目部分払い金額
所属法人別"</f>
        <v>3回目部分払い金額
所属法人別</v>
      </c>
      <c r="R31" s="538"/>
      <c r="T31" s="537" t="str">
        <f>S11&amp;"回目部分払い金額
所属法人別"</f>
        <v>4回目部分払い金額
所属法人別</v>
      </c>
      <c r="U31" s="538"/>
      <c r="W31" s="537" t="str">
        <f>V11&amp;"回目部分払い金額
所属法人別"</f>
        <v>5回目部分払い金額
所属法人別</v>
      </c>
      <c r="X31" s="538"/>
      <c r="Z31" s="537" t="str">
        <f>Y11&amp;"回目部分払い金額
所属法人別"</f>
        <v>6回目部分払い金額
所属法人別</v>
      </c>
      <c r="AA31" s="538"/>
      <c r="AC31" s="537" t="str">
        <f>AB11&amp;"回目部分払い金額
所属法人別"</f>
        <v>7回目部分払い金額
所属法人別</v>
      </c>
      <c r="AD31" s="538"/>
    </row>
    <row r="32" spans="1:35" ht="20.100000000000001" hidden="1" customHeight="1">
      <c r="A32" s="105"/>
      <c r="B32" s="43"/>
      <c r="C32" s="43"/>
      <c r="F32" s="48" t="s">
        <v>184</v>
      </c>
      <c r="G32" s="129">
        <f>SUMIF($H$13:$H$27,$F32,$G$13:$G$27)</f>
        <v>0</v>
      </c>
      <c r="H32" s="70"/>
      <c r="K32" s="48" t="s">
        <v>184</v>
      </c>
      <c r="L32" s="129">
        <f>SUMIF($H$13:$H$27,K32,L$13:L$27)</f>
        <v>0</v>
      </c>
      <c r="N32" s="48" t="s">
        <v>184</v>
      </c>
      <c r="O32" s="129">
        <f t="shared" ref="O32:O46" si="22">SUMIF($H$13:$H$27,N32,O$13:O$27)</f>
        <v>0</v>
      </c>
      <c r="Q32" s="48" t="s">
        <v>184</v>
      </c>
      <c r="R32" s="129">
        <f t="shared" ref="R32:R46" si="23">SUMIF($H$13:$H$27,Q32,R$13:R$27)</f>
        <v>0</v>
      </c>
      <c r="T32" s="48" t="s">
        <v>184</v>
      </c>
      <c r="U32" s="129">
        <f t="shared" ref="U32:U46" si="24">SUMIF($H$13:$H$27,T32,U$13:U$27)</f>
        <v>0</v>
      </c>
      <c r="W32" s="48" t="s">
        <v>184</v>
      </c>
      <c r="X32" s="129">
        <f t="shared" ref="X32:X46" si="25">SUMIF($H$13:$H$27,W32,X$13:X$27)</f>
        <v>0</v>
      </c>
      <c r="Z32" s="48" t="s">
        <v>184</v>
      </c>
      <c r="AA32" s="129">
        <f t="shared" ref="AA32:AA46" si="26">SUMIF($H$13:$H$27,Z32,AA$13:AA$27)</f>
        <v>0</v>
      </c>
      <c r="AC32" s="48" t="s">
        <v>184</v>
      </c>
      <c r="AD32" s="129">
        <f t="shared" ref="AD32:AD46" si="27">SUMIF($H$13:$H$27,AC32,AD$13:AD$27)</f>
        <v>0</v>
      </c>
    </row>
    <row r="33" spans="1:34" ht="20.100000000000001" hidden="1" customHeight="1">
      <c r="A33" s="105"/>
      <c r="B33" s="43"/>
      <c r="C33" s="43"/>
      <c r="F33" s="48" t="s">
        <v>185</v>
      </c>
      <c r="G33" s="129">
        <f t="shared" ref="G33:G47" si="28">SUMIF($H$13:$H$27,$F33,$G$13:$G$27)</f>
        <v>0</v>
      </c>
      <c r="H33" s="70"/>
      <c r="K33" s="48" t="s">
        <v>185</v>
      </c>
      <c r="L33" s="129">
        <f t="shared" ref="L33:L46" si="29">SUMIF($H$13:$H$27,K33,L$13:L$27)</f>
        <v>0</v>
      </c>
      <c r="N33" s="48" t="s">
        <v>185</v>
      </c>
      <c r="O33" s="129">
        <f t="shared" si="22"/>
        <v>0</v>
      </c>
      <c r="Q33" s="48" t="s">
        <v>185</v>
      </c>
      <c r="R33" s="129">
        <f t="shared" si="23"/>
        <v>0</v>
      </c>
      <c r="T33" s="48" t="s">
        <v>185</v>
      </c>
      <c r="U33" s="129">
        <f t="shared" si="24"/>
        <v>0</v>
      </c>
      <c r="W33" s="48" t="s">
        <v>185</v>
      </c>
      <c r="X33" s="129">
        <f t="shared" si="25"/>
        <v>0</v>
      </c>
      <c r="Z33" s="48" t="s">
        <v>185</v>
      </c>
      <c r="AA33" s="129">
        <f t="shared" si="26"/>
        <v>0</v>
      </c>
      <c r="AC33" s="48" t="s">
        <v>185</v>
      </c>
      <c r="AD33" s="129">
        <f t="shared" si="27"/>
        <v>0</v>
      </c>
    </row>
    <row r="34" spans="1:34" ht="20.100000000000001" hidden="1" customHeight="1">
      <c r="A34" s="105"/>
      <c r="B34" s="43"/>
      <c r="C34" s="43"/>
      <c r="F34" s="48" t="s">
        <v>186</v>
      </c>
      <c r="G34" s="129">
        <f t="shared" si="28"/>
        <v>0</v>
      </c>
      <c r="H34" s="70"/>
      <c r="K34" s="48" t="s">
        <v>186</v>
      </c>
      <c r="L34" s="129">
        <f t="shared" si="29"/>
        <v>0</v>
      </c>
      <c r="N34" s="48" t="s">
        <v>186</v>
      </c>
      <c r="O34" s="129">
        <f t="shared" si="22"/>
        <v>0</v>
      </c>
      <c r="Q34" s="48" t="s">
        <v>186</v>
      </c>
      <c r="R34" s="129">
        <f t="shared" si="23"/>
        <v>0</v>
      </c>
      <c r="T34" s="48" t="s">
        <v>186</v>
      </c>
      <c r="U34" s="129">
        <f t="shared" si="24"/>
        <v>0</v>
      </c>
      <c r="W34" s="48" t="s">
        <v>186</v>
      </c>
      <c r="X34" s="129">
        <f t="shared" si="25"/>
        <v>0</v>
      </c>
      <c r="Z34" s="48" t="s">
        <v>186</v>
      </c>
      <c r="AA34" s="129">
        <f t="shared" si="26"/>
        <v>0</v>
      </c>
      <c r="AC34" s="48" t="s">
        <v>186</v>
      </c>
      <c r="AD34" s="129">
        <f t="shared" si="27"/>
        <v>0</v>
      </c>
    </row>
    <row r="35" spans="1:34" ht="20.100000000000001" hidden="1" customHeight="1">
      <c r="A35" s="105"/>
      <c r="B35" s="43"/>
      <c r="C35" s="43"/>
      <c r="F35" s="172" t="s">
        <v>187</v>
      </c>
      <c r="G35" s="129">
        <f t="shared" si="28"/>
        <v>0</v>
      </c>
      <c r="H35" s="70"/>
      <c r="K35" s="172" t="s">
        <v>187</v>
      </c>
      <c r="L35" s="129">
        <f t="shared" si="29"/>
        <v>0</v>
      </c>
      <c r="N35" s="172" t="s">
        <v>187</v>
      </c>
      <c r="O35" s="129">
        <f t="shared" si="22"/>
        <v>0</v>
      </c>
      <c r="Q35" s="172" t="s">
        <v>187</v>
      </c>
      <c r="R35" s="129">
        <f t="shared" si="23"/>
        <v>0</v>
      </c>
      <c r="T35" s="172" t="s">
        <v>187</v>
      </c>
      <c r="U35" s="129">
        <f t="shared" si="24"/>
        <v>0</v>
      </c>
      <c r="W35" s="172" t="s">
        <v>187</v>
      </c>
      <c r="X35" s="129">
        <f t="shared" si="25"/>
        <v>0</v>
      </c>
      <c r="Z35" s="172" t="s">
        <v>187</v>
      </c>
      <c r="AA35" s="129">
        <f t="shared" si="26"/>
        <v>0</v>
      </c>
      <c r="AC35" s="172" t="s">
        <v>187</v>
      </c>
      <c r="AD35" s="129">
        <f t="shared" si="27"/>
        <v>0</v>
      </c>
    </row>
    <row r="36" spans="1:34" ht="20.100000000000001" hidden="1" customHeight="1">
      <c r="A36" s="105"/>
      <c r="B36" s="43"/>
      <c r="C36" s="43"/>
      <c r="F36" s="172" t="s">
        <v>66</v>
      </c>
      <c r="G36" s="129">
        <f t="shared" si="28"/>
        <v>0</v>
      </c>
      <c r="H36" s="70"/>
      <c r="K36" s="172" t="s">
        <v>66</v>
      </c>
      <c r="L36" s="129">
        <f t="shared" si="29"/>
        <v>0</v>
      </c>
      <c r="N36" s="172" t="s">
        <v>66</v>
      </c>
      <c r="O36" s="129">
        <f t="shared" si="22"/>
        <v>0</v>
      </c>
      <c r="Q36" s="172" t="s">
        <v>66</v>
      </c>
      <c r="R36" s="129">
        <f t="shared" si="23"/>
        <v>0</v>
      </c>
      <c r="T36" s="172" t="s">
        <v>66</v>
      </c>
      <c r="U36" s="129">
        <f t="shared" si="24"/>
        <v>0</v>
      </c>
      <c r="W36" s="172" t="s">
        <v>66</v>
      </c>
      <c r="X36" s="129">
        <f t="shared" si="25"/>
        <v>0</v>
      </c>
      <c r="Z36" s="172" t="s">
        <v>66</v>
      </c>
      <c r="AA36" s="129">
        <f t="shared" si="26"/>
        <v>0</v>
      </c>
      <c r="AC36" s="172" t="s">
        <v>66</v>
      </c>
      <c r="AD36" s="129">
        <f t="shared" si="27"/>
        <v>0</v>
      </c>
    </row>
    <row r="37" spans="1:34" ht="20.100000000000001" hidden="1" customHeight="1">
      <c r="A37" s="105"/>
      <c r="B37" s="43"/>
      <c r="C37" s="43"/>
      <c r="F37" s="172" t="s">
        <v>188</v>
      </c>
      <c r="G37" s="129">
        <f t="shared" si="28"/>
        <v>0</v>
      </c>
      <c r="H37" s="70"/>
      <c r="K37" s="172" t="s">
        <v>188</v>
      </c>
      <c r="L37" s="129">
        <f t="shared" si="29"/>
        <v>0</v>
      </c>
      <c r="N37" s="172" t="s">
        <v>188</v>
      </c>
      <c r="O37" s="129">
        <f t="shared" si="22"/>
        <v>0</v>
      </c>
      <c r="Q37" s="172" t="s">
        <v>188</v>
      </c>
      <c r="R37" s="129">
        <f t="shared" si="23"/>
        <v>0</v>
      </c>
      <c r="T37" s="172" t="s">
        <v>188</v>
      </c>
      <c r="U37" s="129">
        <f t="shared" si="24"/>
        <v>0</v>
      </c>
      <c r="W37" s="172" t="s">
        <v>188</v>
      </c>
      <c r="X37" s="129">
        <f t="shared" si="25"/>
        <v>0</v>
      </c>
      <c r="Z37" s="172" t="s">
        <v>188</v>
      </c>
      <c r="AA37" s="129">
        <f t="shared" si="26"/>
        <v>0</v>
      </c>
      <c r="AC37" s="172" t="s">
        <v>188</v>
      </c>
      <c r="AD37" s="129">
        <f t="shared" si="27"/>
        <v>0</v>
      </c>
    </row>
    <row r="38" spans="1:34" ht="20.100000000000001" hidden="1" customHeight="1">
      <c r="A38" s="105"/>
      <c r="B38" s="43"/>
      <c r="C38" s="43"/>
      <c r="F38" s="172" t="s">
        <v>189</v>
      </c>
      <c r="G38" s="129">
        <f t="shared" si="28"/>
        <v>0</v>
      </c>
      <c r="H38" s="70"/>
      <c r="K38" s="172" t="s">
        <v>189</v>
      </c>
      <c r="L38" s="129">
        <f t="shared" si="29"/>
        <v>0</v>
      </c>
      <c r="N38" s="172" t="s">
        <v>189</v>
      </c>
      <c r="O38" s="129">
        <f t="shared" si="22"/>
        <v>0</v>
      </c>
      <c r="Q38" s="172" t="s">
        <v>189</v>
      </c>
      <c r="R38" s="129">
        <f t="shared" si="23"/>
        <v>0</v>
      </c>
      <c r="T38" s="172" t="s">
        <v>189</v>
      </c>
      <c r="U38" s="129">
        <f t="shared" si="24"/>
        <v>0</v>
      </c>
      <c r="W38" s="172" t="s">
        <v>189</v>
      </c>
      <c r="X38" s="129">
        <f t="shared" si="25"/>
        <v>0</v>
      </c>
      <c r="Z38" s="172" t="s">
        <v>189</v>
      </c>
      <c r="AA38" s="129">
        <f t="shared" si="26"/>
        <v>0</v>
      </c>
      <c r="AC38" s="172" t="s">
        <v>189</v>
      </c>
      <c r="AD38" s="129">
        <f t="shared" si="27"/>
        <v>0</v>
      </c>
    </row>
    <row r="39" spans="1:34" ht="20.100000000000001" hidden="1" customHeight="1">
      <c r="A39" s="105"/>
      <c r="B39" s="43"/>
      <c r="C39" s="43"/>
      <c r="F39" s="172" t="s">
        <v>190</v>
      </c>
      <c r="G39" s="129">
        <f t="shared" si="28"/>
        <v>0</v>
      </c>
      <c r="H39" s="70"/>
      <c r="K39" s="172" t="s">
        <v>190</v>
      </c>
      <c r="L39" s="129">
        <f>SUMIF($H$13:$H$27,K39,L$13:L$27)</f>
        <v>0</v>
      </c>
      <c r="N39" s="172" t="s">
        <v>190</v>
      </c>
      <c r="O39" s="129">
        <f t="shared" si="22"/>
        <v>0</v>
      </c>
      <c r="Q39" s="172" t="s">
        <v>190</v>
      </c>
      <c r="R39" s="129">
        <f t="shared" si="23"/>
        <v>0</v>
      </c>
      <c r="T39" s="172" t="s">
        <v>190</v>
      </c>
      <c r="U39" s="129">
        <f t="shared" si="24"/>
        <v>0</v>
      </c>
      <c r="W39" s="172" t="s">
        <v>190</v>
      </c>
      <c r="X39" s="129">
        <f t="shared" si="25"/>
        <v>0</v>
      </c>
      <c r="Z39" s="172" t="s">
        <v>190</v>
      </c>
      <c r="AA39" s="129">
        <f t="shared" si="26"/>
        <v>0</v>
      </c>
      <c r="AC39" s="172" t="s">
        <v>190</v>
      </c>
      <c r="AD39" s="129">
        <f t="shared" si="27"/>
        <v>0</v>
      </c>
    </row>
    <row r="40" spans="1:34" ht="20.100000000000001" hidden="1" customHeight="1">
      <c r="A40" s="105"/>
      <c r="B40" s="43"/>
      <c r="C40" s="43"/>
      <c r="F40" s="172" t="s">
        <v>191</v>
      </c>
      <c r="G40" s="129">
        <f t="shared" si="28"/>
        <v>0</v>
      </c>
      <c r="H40" s="70"/>
      <c r="K40" s="172" t="s">
        <v>191</v>
      </c>
      <c r="L40" s="129">
        <f t="shared" si="29"/>
        <v>0</v>
      </c>
      <c r="N40" s="172" t="s">
        <v>191</v>
      </c>
      <c r="O40" s="129">
        <f t="shared" si="22"/>
        <v>0</v>
      </c>
      <c r="Q40" s="172" t="s">
        <v>191</v>
      </c>
      <c r="R40" s="129">
        <f t="shared" si="23"/>
        <v>0</v>
      </c>
      <c r="T40" s="172" t="s">
        <v>191</v>
      </c>
      <c r="U40" s="129">
        <f t="shared" si="24"/>
        <v>0</v>
      </c>
      <c r="W40" s="172" t="s">
        <v>191</v>
      </c>
      <c r="X40" s="129">
        <f t="shared" si="25"/>
        <v>0</v>
      </c>
      <c r="Z40" s="172" t="s">
        <v>191</v>
      </c>
      <c r="AA40" s="129">
        <f t="shared" si="26"/>
        <v>0</v>
      </c>
      <c r="AC40" s="172" t="s">
        <v>191</v>
      </c>
      <c r="AD40" s="129">
        <f t="shared" si="27"/>
        <v>0</v>
      </c>
    </row>
    <row r="41" spans="1:34" ht="20.100000000000001" hidden="1" customHeight="1">
      <c r="A41" s="105"/>
      <c r="B41" s="43"/>
      <c r="C41" s="43"/>
      <c r="F41" s="172" t="s">
        <v>192</v>
      </c>
      <c r="G41" s="129">
        <f t="shared" si="28"/>
        <v>0</v>
      </c>
      <c r="H41" s="70"/>
      <c r="K41" s="172" t="s">
        <v>192</v>
      </c>
      <c r="L41" s="129">
        <f t="shared" si="29"/>
        <v>0</v>
      </c>
      <c r="N41" s="172" t="s">
        <v>192</v>
      </c>
      <c r="O41" s="129">
        <f t="shared" si="22"/>
        <v>0</v>
      </c>
      <c r="Q41" s="172" t="s">
        <v>192</v>
      </c>
      <c r="R41" s="129">
        <f t="shared" si="23"/>
        <v>0</v>
      </c>
      <c r="T41" s="172" t="s">
        <v>192</v>
      </c>
      <c r="U41" s="129">
        <f t="shared" si="24"/>
        <v>0</v>
      </c>
      <c r="W41" s="172" t="s">
        <v>192</v>
      </c>
      <c r="X41" s="129">
        <f t="shared" si="25"/>
        <v>0</v>
      </c>
      <c r="Z41" s="172" t="s">
        <v>192</v>
      </c>
      <c r="AA41" s="129">
        <f t="shared" si="26"/>
        <v>0</v>
      </c>
      <c r="AC41" s="172" t="s">
        <v>192</v>
      </c>
      <c r="AD41" s="129">
        <f t="shared" si="27"/>
        <v>0</v>
      </c>
    </row>
    <row r="42" spans="1:34" ht="20.100000000000001" hidden="1" customHeight="1">
      <c r="A42" s="105"/>
      <c r="B42" s="43"/>
      <c r="C42" s="43"/>
      <c r="F42" s="172" t="s">
        <v>193</v>
      </c>
      <c r="G42" s="129">
        <f t="shared" si="28"/>
        <v>0</v>
      </c>
      <c r="H42" s="70"/>
      <c r="K42" s="172" t="s">
        <v>193</v>
      </c>
      <c r="L42" s="129">
        <f t="shared" si="29"/>
        <v>0</v>
      </c>
      <c r="N42" s="172" t="s">
        <v>193</v>
      </c>
      <c r="O42" s="129">
        <f t="shared" si="22"/>
        <v>0</v>
      </c>
      <c r="Q42" s="172" t="s">
        <v>193</v>
      </c>
      <c r="R42" s="129">
        <f t="shared" si="23"/>
        <v>0</v>
      </c>
      <c r="T42" s="172" t="s">
        <v>193</v>
      </c>
      <c r="U42" s="129">
        <f t="shared" si="24"/>
        <v>0</v>
      </c>
      <c r="W42" s="172" t="s">
        <v>193</v>
      </c>
      <c r="X42" s="129">
        <f t="shared" si="25"/>
        <v>0</v>
      </c>
      <c r="Z42" s="172" t="s">
        <v>193</v>
      </c>
      <c r="AA42" s="129">
        <f t="shared" si="26"/>
        <v>0</v>
      </c>
      <c r="AC42" s="172" t="s">
        <v>193</v>
      </c>
      <c r="AD42" s="129">
        <f t="shared" si="27"/>
        <v>0</v>
      </c>
    </row>
    <row r="43" spans="1:34" ht="20.100000000000001" hidden="1" customHeight="1">
      <c r="A43" s="105"/>
      <c r="B43" s="43"/>
      <c r="C43" s="43"/>
      <c r="F43" s="172" t="s">
        <v>194</v>
      </c>
      <c r="G43" s="129">
        <f t="shared" si="28"/>
        <v>0</v>
      </c>
      <c r="H43" s="70"/>
      <c r="K43" s="172" t="s">
        <v>194</v>
      </c>
      <c r="L43" s="129">
        <f t="shared" si="29"/>
        <v>0</v>
      </c>
      <c r="N43" s="172" t="s">
        <v>194</v>
      </c>
      <c r="O43" s="129">
        <f t="shared" si="22"/>
        <v>0</v>
      </c>
      <c r="Q43" s="172" t="s">
        <v>194</v>
      </c>
      <c r="R43" s="129">
        <f t="shared" si="23"/>
        <v>0</v>
      </c>
      <c r="T43" s="172" t="s">
        <v>194</v>
      </c>
      <c r="U43" s="129">
        <f t="shared" si="24"/>
        <v>0</v>
      </c>
      <c r="W43" s="172" t="s">
        <v>194</v>
      </c>
      <c r="X43" s="129">
        <f t="shared" si="25"/>
        <v>0</v>
      </c>
      <c r="Z43" s="172" t="s">
        <v>194</v>
      </c>
      <c r="AA43" s="129">
        <f t="shared" si="26"/>
        <v>0</v>
      </c>
      <c r="AC43" s="172" t="s">
        <v>194</v>
      </c>
      <c r="AD43" s="129">
        <f t="shared" si="27"/>
        <v>0</v>
      </c>
    </row>
    <row r="44" spans="1:34" ht="20.100000000000001" hidden="1" customHeight="1">
      <c r="A44" s="105"/>
      <c r="B44" s="43"/>
      <c r="C44" s="43"/>
      <c r="F44" s="172" t="s">
        <v>195</v>
      </c>
      <c r="G44" s="129">
        <f t="shared" si="28"/>
        <v>0</v>
      </c>
      <c r="H44" s="70"/>
      <c r="K44" s="172" t="s">
        <v>195</v>
      </c>
      <c r="L44" s="129">
        <f t="shared" si="29"/>
        <v>0</v>
      </c>
      <c r="N44" s="172" t="s">
        <v>195</v>
      </c>
      <c r="O44" s="129">
        <f t="shared" si="22"/>
        <v>0</v>
      </c>
      <c r="Q44" s="172" t="s">
        <v>195</v>
      </c>
      <c r="R44" s="129">
        <f t="shared" si="23"/>
        <v>0</v>
      </c>
      <c r="T44" s="172" t="s">
        <v>195</v>
      </c>
      <c r="U44" s="129">
        <f t="shared" si="24"/>
        <v>0</v>
      </c>
      <c r="W44" s="172" t="s">
        <v>195</v>
      </c>
      <c r="X44" s="129">
        <f t="shared" si="25"/>
        <v>0</v>
      </c>
      <c r="Z44" s="172" t="s">
        <v>195</v>
      </c>
      <c r="AA44" s="129">
        <f t="shared" si="26"/>
        <v>0</v>
      </c>
      <c r="AC44" s="172" t="s">
        <v>195</v>
      </c>
      <c r="AD44" s="129">
        <f t="shared" si="27"/>
        <v>0</v>
      </c>
    </row>
    <row r="45" spans="1:34" ht="20.100000000000001" hidden="1" customHeight="1">
      <c r="A45" s="105"/>
      <c r="B45" s="43"/>
      <c r="C45" s="43"/>
      <c r="F45" s="172" t="s">
        <v>196</v>
      </c>
      <c r="G45" s="129">
        <f t="shared" si="28"/>
        <v>0</v>
      </c>
      <c r="H45" s="70"/>
      <c r="K45" s="172" t="s">
        <v>196</v>
      </c>
      <c r="L45" s="129">
        <f t="shared" si="29"/>
        <v>0</v>
      </c>
      <c r="N45" s="172" t="s">
        <v>196</v>
      </c>
      <c r="O45" s="129">
        <f t="shared" si="22"/>
        <v>0</v>
      </c>
      <c r="Q45" s="172" t="s">
        <v>196</v>
      </c>
      <c r="R45" s="129">
        <f t="shared" si="23"/>
        <v>0</v>
      </c>
      <c r="T45" s="172" t="s">
        <v>196</v>
      </c>
      <c r="U45" s="129">
        <f t="shared" si="24"/>
        <v>0</v>
      </c>
      <c r="W45" s="172" t="s">
        <v>196</v>
      </c>
      <c r="X45" s="129">
        <f t="shared" si="25"/>
        <v>0</v>
      </c>
      <c r="Z45" s="172" t="s">
        <v>196</v>
      </c>
      <c r="AA45" s="129">
        <f t="shared" si="26"/>
        <v>0</v>
      </c>
      <c r="AC45" s="172" t="s">
        <v>196</v>
      </c>
      <c r="AD45" s="129">
        <f t="shared" si="27"/>
        <v>0</v>
      </c>
    </row>
    <row r="46" spans="1:34" ht="20.100000000000001" hidden="1" customHeight="1">
      <c r="A46" s="105"/>
      <c r="B46" s="43"/>
      <c r="C46" s="43"/>
      <c r="F46" s="172" t="s">
        <v>76</v>
      </c>
      <c r="G46" s="129">
        <f t="shared" si="28"/>
        <v>0</v>
      </c>
      <c r="H46" s="132"/>
      <c r="K46" s="172" t="s">
        <v>76</v>
      </c>
      <c r="L46" s="129">
        <f t="shared" si="29"/>
        <v>0</v>
      </c>
      <c r="N46" s="172" t="s">
        <v>76</v>
      </c>
      <c r="O46" s="129">
        <f t="shared" si="22"/>
        <v>0</v>
      </c>
      <c r="Q46" s="172" t="s">
        <v>76</v>
      </c>
      <c r="R46" s="129">
        <f t="shared" si="23"/>
        <v>0</v>
      </c>
      <c r="T46" s="172" t="s">
        <v>76</v>
      </c>
      <c r="U46" s="129">
        <f t="shared" si="24"/>
        <v>0</v>
      </c>
      <c r="W46" s="172" t="s">
        <v>76</v>
      </c>
      <c r="X46" s="129">
        <f t="shared" si="25"/>
        <v>0</v>
      </c>
      <c r="Z46" s="172" t="s">
        <v>76</v>
      </c>
      <c r="AA46" s="129">
        <f t="shared" si="26"/>
        <v>0</v>
      </c>
      <c r="AC46" s="172" t="s">
        <v>76</v>
      </c>
      <c r="AD46" s="129">
        <f t="shared" si="27"/>
        <v>0</v>
      </c>
    </row>
    <row r="47" spans="1:34" ht="20.100000000000001" hidden="1" customHeight="1">
      <c r="A47" s="105"/>
      <c r="B47" s="43"/>
      <c r="C47" s="43"/>
      <c r="F47" s="48" t="s">
        <v>77</v>
      </c>
      <c r="G47" s="129">
        <f t="shared" si="28"/>
        <v>0</v>
      </c>
      <c r="H47" s="132"/>
      <c r="K47" s="48" t="s">
        <v>77</v>
      </c>
      <c r="L47" s="129">
        <f>SUM(L32:L46)</f>
        <v>0</v>
      </c>
      <c r="N47" s="48" t="s">
        <v>77</v>
      </c>
      <c r="O47" s="129">
        <f>SUM(O32:O46)</f>
        <v>0</v>
      </c>
      <c r="Q47" s="48" t="s">
        <v>77</v>
      </c>
      <c r="R47" s="129">
        <f>SUM(R32:R46)</f>
        <v>0</v>
      </c>
      <c r="T47" s="48" t="s">
        <v>77</v>
      </c>
      <c r="U47" s="129">
        <f>SUM(U32:U46)</f>
        <v>0</v>
      </c>
      <c r="W47" s="48" t="s">
        <v>77</v>
      </c>
      <c r="X47" s="129">
        <f>SUM(X32:X46)</f>
        <v>0</v>
      </c>
      <c r="Z47" s="48" t="s">
        <v>77</v>
      </c>
      <c r="AA47" s="129">
        <f>SUM(AA32:AA46)</f>
        <v>0</v>
      </c>
      <c r="AC47" s="48" t="s">
        <v>77</v>
      </c>
      <c r="AD47" s="129">
        <f>SUM(AD32:AD46)</f>
        <v>0</v>
      </c>
    </row>
    <row r="48" spans="1:34" ht="20.100000000000001" hidden="1" customHeight="1" thickBot="1">
      <c r="A48" s="105"/>
      <c r="B48" s="43"/>
      <c r="C48" s="43"/>
      <c r="F48" s="48" t="s">
        <v>134</v>
      </c>
      <c r="G48" s="129">
        <f>SUM(G32:G47)</f>
        <v>0</v>
      </c>
      <c r="H48" s="132"/>
      <c r="J48" s="194" t="s">
        <v>170</v>
      </c>
      <c r="K48" s="255"/>
      <c r="L48" s="255"/>
      <c r="M48" s="252"/>
      <c r="N48" s="252"/>
      <c r="O48" s="252"/>
      <c r="P48" s="252"/>
      <c r="Q48" s="252"/>
      <c r="R48" s="252"/>
      <c r="S48" s="252"/>
      <c r="T48" s="252"/>
      <c r="U48" s="252"/>
      <c r="V48" s="252"/>
      <c r="W48" s="252"/>
      <c r="X48" s="252"/>
      <c r="Y48" s="252"/>
      <c r="Z48" s="252"/>
      <c r="AA48" s="252"/>
      <c r="AB48" s="252"/>
      <c r="AC48" s="252"/>
      <c r="AD48" s="252"/>
      <c r="AE48" s="255"/>
      <c r="AF48" s="252"/>
      <c r="AG48" s="252"/>
      <c r="AH48" s="252"/>
    </row>
    <row r="49" spans="1:35" ht="20.100000000000001" customHeight="1" thickBot="1">
      <c r="A49" s="105"/>
      <c r="B49" s="15" t="s">
        <v>197</v>
      </c>
      <c r="J49" s="532">
        <v>1</v>
      </c>
      <c r="K49" s="533"/>
      <c r="L49" s="534"/>
      <c r="M49" s="532">
        <v>2</v>
      </c>
      <c r="N49" s="533"/>
      <c r="O49" s="534"/>
      <c r="P49" s="532">
        <v>3</v>
      </c>
      <c r="Q49" s="533"/>
      <c r="R49" s="534"/>
      <c r="S49" s="532">
        <v>4</v>
      </c>
      <c r="T49" s="533"/>
      <c r="U49" s="534"/>
      <c r="V49" s="532">
        <v>5</v>
      </c>
      <c r="W49" s="533"/>
      <c r="X49" s="534"/>
      <c r="Y49" s="532">
        <v>6</v>
      </c>
      <c r="Z49" s="533"/>
      <c r="AA49" s="534"/>
      <c r="AB49" s="532">
        <v>7</v>
      </c>
      <c r="AC49" s="533"/>
      <c r="AD49" s="534"/>
      <c r="AE49" s="532" t="s">
        <v>171</v>
      </c>
      <c r="AF49" s="533"/>
      <c r="AG49" s="534"/>
      <c r="AH49" s="237"/>
      <c r="AI49" s="169"/>
    </row>
    <row r="50" spans="1:35" ht="30" customHeight="1">
      <c r="A50" s="372" t="s">
        <v>172</v>
      </c>
      <c r="B50" s="38" t="s">
        <v>173</v>
      </c>
      <c r="C50" s="38" t="s">
        <v>174</v>
      </c>
      <c r="D50" s="366" t="s">
        <v>175</v>
      </c>
      <c r="E50" s="366" t="s">
        <v>176</v>
      </c>
      <c r="F50" s="366" t="s">
        <v>177</v>
      </c>
      <c r="G50" s="366" t="s">
        <v>178</v>
      </c>
      <c r="H50" s="366" t="s">
        <v>179</v>
      </c>
      <c r="I50" s="366" t="s">
        <v>198</v>
      </c>
      <c r="J50" s="492" t="str">
        <f>J49&amp;"回目部分払い対象日数"</f>
        <v>1回目部分払い対象日数</v>
      </c>
      <c r="K50" s="364" t="str">
        <f>J49&amp;"回目
部分払いM/M"</f>
        <v>1回目
部分払いM/M</v>
      </c>
      <c r="L50" s="365" t="str">
        <f>J49&amp;"回目部分払い金額"</f>
        <v>1回目部分払い金額</v>
      </c>
      <c r="M50" s="363" t="str">
        <f>M49&amp;"回目部分払い対象日数"</f>
        <v>2回目部分払い対象日数</v>
      </c>
      <c r="N50" s="364" t="str">
        <f>M49&amp;"回目
部分払いM/M"</f>
        <v>2回目
部分払いM/M</v>
      </c>
      <c r="O50" s="365" t="str">
        <f>M49&amp;"回目部分払い金額"</f>
        <v>2回目部分払い金額</v>
      </c>
      <c r="P50" s="363" t="str">
        <f>P49&amp;"回目部分払い対象日数"</f>
        <v>3回目部分払い対象日数</v>
      </c>
      <c r="Q50" s="364" t="str">
        <f>P49&amp;"回目
部分払いM/M"</f>
        <v>3回目
部分払いM/M</v>
      </c>
      <c r="R50" s="365" t="str">
        <f>P49&amp;"回目部分払い金額"</f>
        <v>3回目部分払い金額</v>
      </c>
      <c r="S50" s="363" t="str">
        <f>S49&amp;"回目部分払い対象日数"</f>
        <v>4回目部分払い対象日数</v>
      </c>
      <c r="T50" s="364" t="str">
        <f>S49&amp;"回目
部分払いM/M"</f>
        <v>4回目
部分払いM/M</v>
      </c>
      <c r="U50" s="365" t="str">
        <f>S49&amp;"回目部分払い金額"</f>
        <v>4回目部分払い金額</v>
      </c>
      <c r="V50" s="363" t="str">
        <f>V49&amp;"回目部分払い対象日数"</f>
        <v>5回目部分払い対象日数</v>
      </c>
      <c r="W50" s="364" t="str">
        <f>V49&amp;"回目
部分払いM/M"</f>
        <v>5回目
部分払いM/M</v>
      </c>
      <c r="X50" s="365" t="str">
        <f>V49&amp;"回目部分払い金額"</f>
        <v>5回目部分払い金額</v>
      </c>
      <c r="Y50" s="363" t="str">
        <f>Y49&amp;"回目部分払い対象日数"</f>
        <v>6回目部分払い対象日数</v>
      </c>
      <c r="Z50" s="364" t="str">
        <f>Y49&amp;"回目
部分払いM/M"</f>
        <v>6回目
部分払いM/M</v>
      </c>
      <c r="AA50" s="365" t="str">
        <f>Y49&amp;"回目部分払い金額"</f>
        <v>6回目部分払い金額</v>
      </c>
      <c r="AB50" s="363" t="str">
        <f>AB49&amp;"回目部分払い対象日数"</f>
        <v>7回目部分払い対象日数</v>
      </c>
      <c r="AC50" s="364" t="str">
        <f>AB49&amp;"回目
部分払いM/M"</f>
        <v>7回目
部分払いM/M</v>
      </c>
      <c r="AD50" s="365" t="str">
        <f>AB49&amp;"回目部分払い金額"</f>
        <v>7回目部分払い金額</v>
      </c>
      <c r="AE50" s="363" t="str">
        <f>AE49&amp;"対象日数"</f>
        <v>精算対象日数</v>
      </c>
      <c r="AF50" s="232" t="str">
        <f>AE49&amp;"時M/M"</f>
        <v>精算時M/M</v>
      </c>
      <c r="AG50" s="233" t="str">
        <f>AE49&amp;"金額"</f>
        <v>精算金額</v>
      </c>
      <c r="AH50" s="373" t="s">
        <v>181</v>
      </c>
      <c r="AI50" s="170"/>
    </row>
    <row r="51" spans="1:35" ht="36" customHeight="1">
      <c r="A51" s="39"/>
      <c r="B51" s="493" t="str">
        <f>IF($A51="","",VLOOKUP($A51,従事者明細!$A$3:$L$52,2,FALSE))</f>
        <v/>
      </c>
      <c r="C51" s="494" t="str">
        <f>IF($A51="","",VLOOKUP($A51,従事者明細!$A$3:$L$52,3,FALSE))</f>
        <v/>
      </c>
      <c r="D51" s="495" t="str">
        <f>IF($A51="","",VLOOKUP($A51,従事者明細!$A$3:$L$52,6,FALSE))</f>
        <v/>
      </c>
      <c r="E51" s="493" t="str">
        <f>IF($A51="","",VLOOKUP($A51,従事者明細!$A$3:$L$52,10,FALSE))</f>
        <v/>
      </c>
      <c r="F51" s="128" t="str">
        <f>IF(I51="","",ROUND(I51/20,2))</f>
        <v/>
      </c>
      <c r="G51" s="129" t="str">
        <f>IF(D51="","",E51*ROUND(F51,2))</f>
        <v/>
      </c>
      <c r="H51" s="496" t="str">
        <f>IF($A51="","",VLOOKUP($A51,従事者明細!$A$3:$F$52,4,FALSE))</f>
        <v/>
      </c>
      <c r="I51" s="467"/>
      <c r="J51" s="302"/>
      <c r="K51" s="226" t="str">
        <f>IF(J51="","",ROUND(J51/20,2))</f>
        <v/>
      </c>
      <c r="L51" s="230" t="str">
        <f>IF(J51="","",K51*$E51)</f>
        <v/>
      </c>
      <c r="M51" s="302"/>
      <c r="N51" s="226" t="str">
        <f>IF(M51="","",ROUND(M51/20,2))</f>
        <v/>
      </c>
      <c r="O51" s="230" t="str">
        <f>IF(M51="","",N51*$E51)</f>
        <v/>
      </c>
      <c r="P51" s="302"/>
      <c r="Q51" s="226" t="str">
        <f>IF(P51="","",ROUND(P51/20,2))</f>
        <v/>
      </c>
      <c r="R51" s="230" t="str">
        <f>IF(P51="","",Q51*$E51)</f>
        <v/>
      </c>
      <c r="S51" s="302"/>
      <c r="T51" s="226" t="str">
        <f>IF(S51="","",ROUND(S51/20,2))</f>
        <v/>
      </c>
      <c r="U51" s="230" t="str">
        <f>IF(S51="","",T51*$E51)</f>
        <v/>
      </c>
      <c r="V51" s="302"/>
      <c r="W51" s="226" t="str">
        <f>IF(V51="","",ROUND(V51/20,2))</f>
        <v/>
      </c>
      <c r="X51" s="230" t="str">
        <f>IF(V51="","",W51*$E51)</f>
        <v/>
      </c>
      <c r="Y51" s="229"/>
      <c r="Z51" s="226" t="str">
        <f>IF(Y51="","",ROUND(Y51/20,2))</f>
        <v/>
      </c>
      <c r="AA51" s="230" t="str">
        <f>IF(Y51="","",Z51*$E51)</f>
        <v/>
      </c>
      <c r="AB51" s="229"/>
      <c r="AC51" s="226" t="str">
        <f>IF(AB51="","",ROUND(AB51/20,2))</f>
        <v/>
      </c>
      <c r="AD51" s="230" t="str">
        <f>IF(AB51="","",AC51*$E51)</f>
        <v/>
      </c>
      <c r="AE51" s="302"/>
      <c r="AF51" s="226" t="str">
        <f>IF(AE51="","",ROUND(AE51/20,2))</f>
        <v/>
      </c>
      <c r="AG51" s="230" t="str">
        <f>IF(AE51="","",AF51*$E51)</f>
        <v/>
      </c>
      <c r="AH51" s="238">
        <f>$I51-SUM(M51,J51,P51,S51,V51,Y51,AB51,AE51)</f>
        <v>0</v>
      </c>
      <c r="AI51" s="170"/>
    </row>
    <row r="52" spans="1:35" ht="36" customHeight="1">
      <c r="A52" s="39"/>
      <c r="B52" s="493" t="str">
        <f>IF($A52="","",VLOOKUP($A52,従事者明細!$A$3:$L$52,2,FALSE))</f>
        <v/>
      </c>
      <c r="C52" s="494" t="str">
        <f>IF($A52="","",VLOOKUP($A52,従事者明細!$A$3:$L$52,3,FALSE))</f>
        <v/>
      </c>
      <c r="D52" s="495" t="str">
        <f>IF($A52="","",VLOOKUP($A52,従事者明細!$A$3:$L$52,6,FALSE))</f>
        <v/>
      </c>
      <c r="E52" s="493" t="str">
        <f>IF($A52="","",VLOOKUP($A52,従事者明細!$A$3:$L$52,10,FALSE))</f>
        <v/>
      </c>
      <c r="F52" s="128" t="str">
        <f t="shared" ref="F52:F65" si="30">IF(I52="","",ROUND(I52/20,2))</f>
        <v/>
      </c>
      <c r="G52" s="129" t="str">
        <f t="shared" ref="G52:G65" si="31">IF(D52="","",E52*ROUND(F52,2))</f>
        <v/>
      </c>
      <c r="H52" s="496" t="str">
        <f>IF($A52="","",VLOOKUP($A52,従事者明細!$A$3:$F$52,4,FALSE))</f>
        <v/>
      </c>
      <c r="I52" s="467"/>
      <c r="J52" s="302"/>
      <c r="K52" s="226" t="str">
        <f>IF(J52="","",ROUND(J52/20,2))</f>
        <v/>
      </c>
      <c r="L52" s="230" t="str">
        <f t="shared" ref="L52:L54" si="32">IF(J52="","",K52*$E52)</f>
        <v/>
      </c>
      <c r="M52" s="302"/>
      <c r="N52" s="226" t="str">
        <f>IF(M52="","",ROUND(M52/20,2))</f>
        <v/>
      </c>
      <c r="O52" s="230" t="str">
        <f t="shared" ref="O52:O65" si="33">IF(M52="","",N52*$E52)</f>
        <v/>
      </c>
      <c r="P52" s="302"/>
      <c r="Q52" s="226" t="str">
        <f>IF(P52="","",ROUND(P52/20,2))</f>
        <v/>
      </c>
      <c r="R52" s="230" t="str">
        <f t="shared" ref="R52:R65" si="34">IF(P52="","",Q52*$E52)</f>
        <v/>
      </c>
      <c r="S52" s="302"/>
      <c r="T52" s="226" t="str">
        <f>IF(S52="","",ROUND(S52/20,2))</f>
        <v/>
      </c>
      <c r="U52" s="230" t="str">
        <f t="shared" ref="U52:U65" si="35">IF(S52="","",T52*$E52)</f>
        <v/>
      </c>
      <c r="V52" s="302"/>
      <c r="W52" s="226" t="str">
        <f>IF(V52="","",ROUND(V52/20,2))</f>
        <v/>
      </c>
      <c r="X52" s="230" t="str">
        <f t="shared" ref="X52:X65" si="36">IF(V52="","",W52*$E52)</f>
        <v/>
      </c>
      <c r="Y52" s="229"/>
      <c r="Z52" s="226" t="str">
        <f>IF(Y52="","",ROUND(Y52/20,2))</f>
        <v/>
      </c>
      <c r="AA52" s="230" t="str">
        <f t="shared" ref="AA52:AA65" si="37">IF(Y52="","",Z52*$E52)</f>
        <v/>
      </c>
      <c r="AB52" s="229"/>
      <c r="AC52" s="226" t="str">
        <f>IF(AB52="","",ROUND(AB52/20,2))</f>
        <v/>
      </c>
      <c r="AD52" s="230" t="str">
        <f t="shared" ref="AD52:AD65" si="38">IF(AB52="","",AC52*$E52)</f>
        <v/>
      </c>
      <c r="AE52" s="302"/>
      <c r="AF52" s="226" t="str">
        <f>IF(AE52="","",ROUND(AE52/20,2))</f>
        <v/>
      </c>
      <c r="AG52" s="230" t="str">
        <f t="shared" ref="AG52:AG65" si="39">IF(AE52="","",AF52*$E52)</f>
        <v/>
      </c>
      <c r="AH52" s="238">
        <f t="shared" ref="AH52:AH64" si="40">$I52-SUM(M52,J52,P52,S52,V52,Y52,AB52,AE52)</f>
        <v>0</v>
      </c>
      <c r="AI52" s="170"/>
    </row>
    <row r="53" spans="1:35" ht="36" customHeight="1">
      <c r="A53" s="39"/>
      <c r="B53" s="493" t="str">
        <f>IF($A53="","",VLOOKUP($A53,従事者明細!$A$3:$L$52,2,FALSE))</f>
        <v/>
      </c>
      <c r="C53" s="494" t="str">
        <f>IF($A53="","",VLOOKUP($A53,従事者明細!$A$3:$L$52,3,FALSE))</f>
        <v/>
      </c>
      <c r="D53" s="495" t="str">
        <f>IF($A53="","",VLOOKUP($A53,従事者明細!$A$3:$L$52,6,FALSE))</f>
        <v/>
      </c>
      <c r="E53" s="493" t="str">
        <f>IF($A53="","",VLOOKUP($A53,従事者明細!$A$3:$L$52,10,FALSE))</f>
        <v/>
      </c>
      <c r="F53" s="128" t="str">
        <f t="shared" si="30"/>
        <v/>
      </c>
      <c r="G53" s="129" t="str">
        <f t="shared" si="31"/>
        <v/>
      </c>
      <c r="H53" s="496" t="str">
        <f>IF($A53="","",VLOOKUP($A53,従事者明細!$A$3:$F$52,4,FALSE))</f>
        <v/>
      </c>
      <c r="I53" s="467"/>
      <c r="J53" s="302"/>
      <c r="K53" s="226" t="str">
        <f t="shared" ref="K53:K65" si="41">IF(J53="","",ROUND(J53/20,2))</f>
        <v/>
      </c>
      <c r="L53" s="230" t="str">
        <f t="shared" si="32"/>
        <v/>
      </c>
      <c r="M53" s="302"/>
      <c r="N53" s="226" t="str">
        <f t="shared" ref="N53:N65" si="42">IF(M53="","",ROUND(M53/20,2))</f>
        <v/>
      </c>
      <c r="O53" s="230" t="str">
        <f t="shared" si="33"/>
        <v/>
      </c>
      <c r="P53" s="302"/>
      <c r="Q53" s="226" t="str">
        <f t="shared" ref="Q53:Q65" si="43">IF(P53="","",ROUND(P53/20,2))</f>
        <v/>
      </c>
      <c r="R53" s="230" t="str">
        <f t="shared" si="34"/>
        <v/>
      </c>
      <c r="S53" s="302"/>
      <c r="T53" s="226" t="str">
        <f t="shared" ref="T53:T65" si="44">IF(S53="","",ROUND(S53/20,2))</f>
        <v/>
      </c>
      <c r="U53" s="230" t="str">
        <f t="shared" si="35"/>
        <v/>
      </c>
      <c r="V53" s="302"/>
      <c r="W53" s="226" t="str">
        <f t="shared" ref="W53:W65" si="45">IF(V53="","",ROUND(V53/20,2))</f>
        <v/>
      </c>
      <c r="X53" s="230" t="str">
        <f t="shared" si="36"/>
        <v/>
      </c>
      <c r="Y53" s="229"/>
      <c r="Z53" s="226" t="str">
        <f t="shared" ref="Z53:Z65" si="46">IF(Y53="","",ROUND(Y53/20,2))</f>
        <v/>
      </c>
      <c r="AA53" s="230" t="str">
        <f t="shared" si="37"/>
        <v/>
      </c>
      <c r="AB53" s="229"/>
      <c r="AC53" s="226" t="str">
        <f t="shared" ref="AC53:AC65" si="47">IF(AB53="","",ROUND(AB53/20,2))</f>
        <v/>
      </c>
      <c r="AD53" s="230" t="str">
        <f t="shared" si="38"/>
        <v/>
      </c>
      <c r="AE53" s="302"/>
      <c r="AF53" s="226" t="str">
        <f t="shared" ref="AF53:AF65" si="48">IF(AE53="","",ROUND(AE53/20,2))</f>
        <v/>
      </c>
      <c r="AG53" s="230" t="str">
        <f t="shared" si="39"/>
        <v/>
      </c>
      <c r="AH53" s="238">
        <f t="shared" si="40"/>
        <v>0</v>
      </c>
      <c r="AI53" s="170"/>
    </row>
    <row r="54" spans="1:35" ht="36" customHeight="1">
      <c r="A54" s="39"/>
      <c r="B54" s="493" t="str">
        <f>IF($A54="","",VLOOKUP($A54,従事者明細!$A$3:$L$52,2,FALSE))</f>
        <v/>
      </c>
      <c r="C54" s="494" t="str">
        <f>IF($A54="","",VLOOKUP($A54,従事者明細!$A$3:$L$52,3,FALSE))</f>
        <v/>
      </c>
      <c r="D54" s="495" t="str">
        <f>IF($A54="","",VLOOKUP($A54,従事者明細!$A$3:$L$52,6,FALSE))</f>
        <v/>
      </c>
      <c r="E54" s="493" t="str">
        <f>IF($A54="","",VLOOKUP($A54,従事者明細!$A$3:$L$52,10,FALSE))</f>
        <v/>
      </c>
      <c r="F54" s="128" t="str">
        <f t="shared" si="30"/>
        <v/>
      </c>
      <c r="G54" s="129" t="str">
        <f t="shared" si="31"/>
        <v/>
      </c>
      <c r="H54" s="496" t="str">
        <f>IF($A54="","",VLOOKUP($A54,従事者明細!$A$3:$F$52,4,FALSE))</f>
        <v/>
      </c>
      <c r="I54" s="467"/>
      <c r="J54" s="302"/>
      <c r="K54" s="226" t="str">
        <f t="shared" si="41"/>
        <v/>
      </c>
      <c r="L54" s="230" t="str">
        <f t="shared" si="32"/>
        <v/>
      </c>
      <c r="M54" s="302"/>
      <c r="N54" s="226" t="str">
        <f t="shared" si="42"/>
        <v/>
      </c>
      <c r="O54" s="230" t="str">
        <f t="shared" si="33"/>
        <v/>
      </c>
      <c r="P54" s="302"/>
      <c r="Q54" s="226" t="str">
        <f t="shared" si="43"/>
        <v/>
      </c>
      <c r="R54" s="230" t="str">
        <f t="shared" si="34"/>
        <v/>
      </c>
      <c r="S54" s="302"/>
      <c r="T54" s="226" t="str">
        <f t="shared" si="44"/>
        <v/>
      </c>
      <c r="U54" s="230" t="str">
        <f t="shared" si="35"/>
        <v/>
      </c>
      <c r="V54" s="302"/>
      <c r="W54" s="226" t="str">
        <f t="shared" si="45"/>
        <v/>
      </c>
      <c r="X54" s="230" t="str">
        <f t="shared" si="36"/>
        <v/>
      </c>
      <c r="Y54" s="229"/>
      <c r="Z54" s="226" t="str">
        <f t="shared" si="46"/>
        <v/>
      </c>
      <c r="AA54" s="230" t="str">
        <f t="shared" si="37"/>
        <v/>
      </c>
      <c r="AB54" s="229"/>
      <c r="AC54" s="226" t="str">
        <f t="shared" si="47"/>
        <v/>
      </c>
      <c r="AD54" s="230" t="str">
        <f t="shared" si="38"/>
        <v/>
      </c>
      <c r="AE54" s="302"/>
      <c r="AF54" s="226" t="str">
        <f t="shared" si="48"/>
        <v/>
      </c>
      <c r="AG54" s="230" t="str">
        <f t="shared" si="39"/>
        <v/>
      </c>
      <c r="AH54" s="238">
        <f t="shared" si="40"/>
        <v>0</v>
      </c>
      <c r="AI54" s="170"/>
    </row>
    <row r="55" spans="1:35" ht="26.1" customHeight="1">
      <c r="A55" s="357"/>
      <c r="B55" s="493" t="str">
        <f>IF($A55="","",VLOOKUP($A55,従事者明細!$A$3:$L$52,2,FALSE))</f>
        <v/>
      </c>
      <c r="C55" s="494" t="str">
        <f>IF($A55="","",VLOOKUP($A55,従事者明細!$A$3:$L$52,3,FALSE))</f>
        <v/>
      </c>
      <c r="D55" s="495" t="str">
        <f>IF($A55="","",VLOOKUP($A55,従事者明細!$A$3:$L$52,6,FALSE))</f>
        <v/>
      </c>
      <c r="E55" s="493" t="str">
        <f>IF($A55="","",VLOOKUP($A55,従事者明細!$A$3:$L$52,10,FALSE))</f>
        <v/>
      </c>
      <c r="F55" s="128" t="str">
        <f t="shared" si="30"/>
        <v/>
      </c>
      <c r="G55" s="129" t="str">
        <f t="shared" si="31"/>
        <v/>
      </c>
      <c r="H55" s="496" t="str">
        <f>IF($A55="","",VLOOKUP($A55,従事者明細!$A$3:$F$52,4,FALSE))</f>
        <v/>
      </c>
      <c r="I55" s="357"/>
      <c r="J55" s="302"/>
      <c r="K55" s="226" t="str">
        <f t="shared" si="41"/>
        <v/>
      </c>
      <c r="L55" s="230" t="str">
        <f t="shared" ref="L55:L65" si="49">IF(J55="","",K55*$E55)</f>
        <v/>
      </c>
      <c r="M55" s="302"/>
      <c r="N55" s="226" t="str">
        <f t="shared" si="42"/>
        <v/>
      </c>
      <c r="O55" s="230" t="str">
        <f t="shared" si="33"/>
        <v/>
      </c>
      <c r="P55" s="302"/>
      <c r="Q55" s="226" t="str">
        <f t="shared" si="43"/>
        <v/>
      </c>
      <c r="R55" s="230" t="str">
        <f t="shared" si="34"/>
        <v/>
      </c>
      <c r="S55" s="302"/>
      <c r="T55" s="226" t="str">
        <f t="shared" si="44"/>
        <v/>
      </c>
      <c r="U55" s="230" t="str">
        <f t="shared" si="35"/>
        <v/>
      </c>
      <c r="V55" s="302"/>
      <c r="W55" s="226" t="str">
        <f t="shared" si="45"/>
        <v/>
      </c>
      <c r="X55" s="230" t="str">
        <f t="shared" si="36"/>
        <v/>
      </c>
      <c r="Y55" s="229"/>
      <c r="Z55" s="226" t="str">
        <f t="shared" si="46"/>
        <v/>
      </c>
      <c r="AA55" s="230" t="str">
        <f t="shared" si="37"/>
        <v/>
      </c>
      <c r="AB55" s="229"/>
      <c r="AC55" s="226" t="str">
        <f t="shared" si="47"/>
        <v/>
      </c>
      <c r="AD55" s="230" t="str">
        <f t="shared" si="38"/>
        <v/>
      </c>
      <c r="AE55" s="302"/>
      <c r="AF55" s="226" t="str">
        <f t="shared" si="48"/>
        <v/>
      </c>
      <c r="AG55" s="230" t="str">
        <f t="shared" si="39"/>
        <v/>
      </c>
      <c r="AH55" s="238">
        <f t="shared" si="40"/>
        <v>0</v>
      </c>
      <c r="AI55" s="170"/>
    </row>
    <row r="56" spans="1:35" ht="26.1" customHeight="1">
      <c r="A56" s="357"/>
      <c r="B56" s="493" t="str">
        <f>IF($A56="","",VLOOKUP($A56,従事者明細!$A$3:$L$52,2,FALSE))</f>
        <v/>
      </c>
      <c r="C56" s="494" t="str">
        <f>IF($A56="","",VLOOKUP($A56,従事者明細!$A$3:$L$52,3,FALSE))</f>
        <v/>
      </c>
      <c r="D56" s="495" t="str">
        <f>IF($A56="","",VLOOKUP($A56,従事者明細!$A$3:$L$52,6,FALSE))</f>
        <v/>
      </c>
      <c r="E56" s="493" t="str">
        <f>IF($A56="","",VLOOKUP($A56,従事者明細!$A$3:$L$52,10,FALSE))</f>
        <v/>
      </c>
      <c r="F56" s="128" t="str">
        <f t="shared" si="30"/>
        <v/>
      </c>
      <c r="G56" s="129" t="str">
        <f t="shared" si="31"/>
        <v/>
      </c>
      <c r="H56" s="496" t="str">
        <f>IF($A56="","",VLOOKUP($A56,従事者明細!$A$3:$F$52,4,FALSE))</f>
        <v/>
      </c>
      <c r="I56" s="357"/>
      <c r="J56" s="302"/>
      <c r="K56" s="226" t="str">
        <f t="shared" si="41"/>
        <v/>
      </c>
      <c r="L56" s="230" t="str">
        <f t="shared" si="49"/>
        <v/>
      </c>
      <c r="M56" s="302"/>
      <c r="N56" s="226" t="str">
        <f t="shared" si="42"/>
        <v/>
      </c>
      <c r="O56" s="230" t="str">
        <f t="shared" si="33"/>
        <v/>
      </c>
      <c r="P56" s="302"/>
      <c r="Q56" s="226" t="str">
        <f t="shared" si="43"/>
        <v/>
      </c>
      <c r="R56" s="230" t="str">
        <f t="shared" si="34"/>
        <v/>
      </c>
      <c r="S56" s="302"/>
      <c r="T56" s="226" t="str">
        <f t="shared" si="44"/>
        <v/>
      </c>
      <c r="U56" s="230" t="str">
        <f t="shared" si="35"/>
        <v/>
      </c>
      <c r="V56" s="302"/>
      <c r="W56" s="226" t="str">
        <f t="shared" si="45"/>
        <v/>
      </c>
      <c r="X56" s="230" t="str">
        <f t="shared" si="36"/>
        <v/>
      </c>
      <c r="Y56" s="229"/>
      <c r="Z56" s="226" t="str">
        <f t="shared" si="46"/>
        <v/>
      </c>
      <c r="AA56" s="230" t="str">
        <f t="shared" si="37"/>
        <v/>
      </c>
      <c r="AB56" s="229"/>
      <c r="AC56" s="226" t="str">
        <f t="shared" si="47"/>
        <v/>
      </c>
      <c r="AD56" s="230" t="str">
        <f t="shared" si="38"/>
        <v/>
      </c>
      <c r="AE56" s="302"/>
      <c r="AF56" s="226" t="str">
        <f t="shared" si="48"/>
        <v/>
      </c>
      <c r="AG56" s="230" t="str">
        <f t="shared" si="39"/>
        <v/>
      </c>
      <c r="AH56" s="238">
        <f t="shared" si="40"/>
        <v>0</v>
      </c>
      <c r="AI56" s="170"/>
    </row>
    <row r="57" spans="1:35" ht="26.1" customHeight="1" thickBot="1">
      <c r="A57" s="357"/>
      <c r="B57" s="493" t="str">
        <f>IF($A57="","",VLOOKUP($A57,従事者明細!$A$3:$L$52,2,FALSE))</f>
        <v/>
      </c>
      <c r="C57" s="494" t="str">
        <f>IF($A57="","",VLOOKUP($A57,従事者明細!$A$3:$L$52,3,FALSE))</f>
        <v/>
      </c>
      <c r="D57" s="495" t="str">
        <f>IF($A57="","",VLOOKUP($A57,従事者明細!$A$3:$L$52,6,FALSE))</f>
        <v/>
      </c>
      <c r="E57" s="493" t="str">
        <f>IF($A57="","",VLOOKUP($A57,従事者明細!$A$3:$L$52,10,FALSE))</f>
        <v/>
      </c>
      <c r="F57" s="128" t="str">
        <f t="shared" si="30"/>
        <v/>
      </c>
      <c r="G57" s="129" t="str">
        <f t="shared" si="31"/>
        <v/>
      </c>
      <c r="H57" s="496" t="str">
        <f>IF($A57="","",VLOOKUP($A57,従事者明細!$A$3:$F$52,4,FALSE))</f>
        <v/>
      </c>
      <c r="I57" s="357"/>
      <c r="J57" s="302"/>
      <c r="K57" s="226" t="str">
        <f t="shared" si="41"/>
        <v/>
      </c>
      <c r="L57" s="230" t="str">
        <f t="shared" si="49"/>
        <v/>
      </c>
      <c r="M57" s="302"/>
      <c r="N57" s="226" t="str">
        <f t="shared" si="42"/>
        <v/>
      </c>
      <c r="O57" s="230" t="str">
        <f t="shared" si="33"/>
        <v/>
      </c>
      <c r="P57" s="302"/>
      <c r="Q57" s="226" t="str">
        <f t="shared" si="43"/>
        <v/>
      </c>
      <c r="R57" s="230" t="str">
        <f t="shared" si="34"/>
        <v/>
      </c>
      <c r="S57" s="302"/>
      <c r="T57" s="226" t="str">
        <f t="shared" si="44"/>
        <v/>
      </c>
      <c r="U57" s="230" t="str">
        <f t="shared" si="35"/>
        <v/>
      </c>
      <c r="V57" s="302"/>
      <c r="W57" s="226" t="str">
        <f t="shared" si="45"/>
        <v/>
      </c>
      <c r="X57" s="230" t="str">
        <f t="shared" si="36"/>
        <v/>
      </c>
      <c r="Y57" s="229"/>
      <c r="Z57" s="226" t="str">
        <f t="shared" si="46"/>
        <v/>
      </c>
      <c r="AA57" s="230" t="str">
        <f t="shared" si="37"/>
        <v/>
      </c>
      <c r="AB57" s="229"/>
      <c r="AC57" s="226" t="str">
        <f t="shared" si="47"/>
        <v/>
      </c>
      <c r="AD57" s="230" t="str">
        <f t="shared" si="38"/>
        <v/>
      </c>
      <c r="AE57" s="302"/>
      <c r="AF57" s="226" t="str">
        <f t="shared" si="48"/>
        <v/>
      </c>
      <c r="AG57" s="230" t="str">
        <f t="shared" si="39"/>
        <v/>
      </c>
      <c r="AH57" s="238">
        <f t="shared" si="40"/>
        <v>0</v>
      </c>
      <c r="AI57" s="170"/>
    </row>
    <row r="58" spans="1:35" ht="27.95" hidden="1" customHeight="1">
      <c r="A58" s="357"/>
      <c r="B58" s="316" t="str">
        <f>IF($A58="","",VLOOKUP($A58,従事者明細!$A$3:$L$52,2,FALSE))</f>
        <v/>
      </c>
      <c r="C58" s="367" t="str">
        <f>IF($A58="","",VLOOKUP($A58,従事者明細!$A$3:$L$52,3,FALSE))</f>
        <v/>
      </c>
      <c r="D58" s="317" t="str">
        <f>IF($A58="","",VLOOKUP($A58,従事者明細!$A$3:$L$52,6,FALSE))</f>
        <v/>
      </c>
      <c r="E58" s="316" t="str">
        <f>IF($A58="","",VLOOKUP($A58,従事者明細!$A$3:$L$52,10,FALSE))</f>
        <v/>
      </c>
      <c r="F58" s="318" t="str">
        <f t="shared" si="30"/>
        <v/>
      </c>
      <c r="G58" s="319" t="str">
        <f t="shared" si="31"/>
        <v/>
      </c>
      <c r="H58" s="320" t="str">
        <f>IF($A58="","",VLOOKUP($A58,従事者明細!$A$3:$F$52,4,FALSE))</f>
        <v/>
      </c>
      <c r="I58" s="357"/>
      <c r="J58" s="302"/>
      <c r="K58" s="226" t="str">
        <f t="shared" si="41"/>
        <v/>
      </c>
      <c r="L58" s="230" t="str">
        <f t="shared" si="49"/>
        <v/>
      </c>
      <c r="M58" s="302"/>
      <c r="N58" s="226" t="str">
        <f t="shared" si="42"/>
        <v/>
      </c>
      <c r="O58" s="230" t="str">
        <f t="shared" si="33"/>
        <v/>
      </c>
      <c r="P58" s="302"/>
      <c r="Q58" s="226" t="str">
        <f t="shared" si="43"/>
        <v/>
      </c>
      <c r="R58" s="230" t="str">
        <f t="shared" si="34"/>
        <v/>
      </c>
      <c r="S58" s="302"/>
      <c r="T58" s="226" t="str">
        <f t="shared" si="44"/>
        <v/>
      </c>
      <c r="U58" s="230" t="str">
        <f t="shared" si="35"/>
        <v/>
      </c>
      <c r="V58" s="302"/>
      <c r="W58" s="226" t="str">
        <f t="shared" si="45"/>
        <v/>
      </c>
      <c r="X58" s="230" t="str">
        <f t="shared" si="36"/>
        <v/>
      </c>
      <c r="Y58" s="229"/>
      <c r="Z58" s="226" t="str">
        <f t="shared" si="46"/>
        <v/>
      </c>
      <c r="AA58" s="230" t="str">
        <f t="shared" si="37"/>
        <v/>
      </c>
      <c r="AB58" s="229"/>
      <c r="AC58" s="226" t="str">
        <f t="shared" si="47"/>
        <v/>
      </c>
      <c r="AD58" s="230" t="str">
        <f t="shared" si="38"/>
        <v/>
      </c>
      <c r="AE58" s="302"/>
      <c r="AF58" s="226" t="str">
        <f t="shared" si="48"/>
        <v/>
      </c>
      <c r="AG58" s="230" t="str">
        <f t="shared" si="39"/>
        <v/>
      </c>
      <c r="AH58" s="238">
        <f t="shared" si="40"/>
        <v>0</v>
      </c>
      <c r="AI58" s="170"/>
    </row>
    <row r="59" spans="1:35" ht="27.95" hidden="1" customHeight="1">
      <c r="A59" s="357"/>
      <c r="B59" s="316" t="str">
        <f>IF($A59="","",VLOOKUP($A59,従事者明細!$A$3:$L$52,2,FALSE))</f>
        <v/>
      </c>
      <c r="C59" s="367" t="str">
        <f>IF($A59="","",VLOOKUP($A59,従事者明細!$A$3:$L$52,3,FALSE))</f>
        <v/>
      </c>
      <c r="D59" s="317" t="str">
        <f>IF($A59="","",VLOOKUP($A59,従事者明細!$A$3:$L$52,6,FALSE))</f>
        <v/>
      </c>
      <c r="E59" s="316" t="str">
        <f>IF($A59="","",VLOOKUP($A59,従事者明細!$A$3:$L$52,10,FALSE))</f>
        <v/>
      </c>
      <c r="F59" s="318" t="str">
        <f t="shared" si="30"/>
        <v/>
      </c>
      <c r="G59" s="319" t="str">
        <f t="shared" si="31"/>
        <v/>
      </c>
      <c r="H59" s="320" t="str">
        <f>IF($A59="","",VLOOKUP($A59,従事者明細!$A$3:$F$52,4,FALSE))</f>
        <v/>
      </c>
      <c r="I59" s="357"/>
      <c r="J59" s="302"/>
      <c r="K59" s="226" t="str">
        <f t="shared" si="41"/>
        <v/>
      </c>
      <c r="L59" s="230" t="str">
        <f t="shared" si="49"/>
        <v/>
      </c>
      <c r="M59" s="302"/>
      <c r="N59" s="226" t="str">
        <f t="shared" si="42"/>
        <v/>
      </c>
      <c r="O59" s="230" t="str">
        <f t="shared" si="33"/>
        <v/>
      </c>
      <c r="P59" s="302"/>
      <c r="Q59" s="226" t="str">
        <f t="shared" si="43"/>
        <v/>
      </c>
      <c r="R59" s="230" t="str">
        <f t="shared" si="34"/>
        <v/>
      </c>
      <c r="S59" s="302"/>
      <c r="T59" s="226" t="str">
        <f t="shared" si="44"/>
        <v/>
      </c>
      <c r="U59" s="230" t="str">
        <f t="shared" si="35"/>
        <v/>
      </c>
      <c r="V59" s="302"/>
      <c r="W59" s="226" t="str">
        <f t="shared" si="45"/>
        <v/>
      </c>
      <c r="X59" s="230" t="str">
        <f t="shared" si="36"/>
        <v/>
      </c>
      <c r="Y59" s="229"/>
      <c r="Z59" s="226" t="str">
        <f t="shared" si="46"/>
        <v/>
      </c>
      <c r="AA59" s="230" t="str">
        <f t="shared" si="37"/>
        <v/>
      </c>
      <c r="AB59" s="229"/>
      <c r="AC59" s="226" t="str">
        <f t="shared" si="47"/>
        <v/>
      </c>
      <c r="AD59" s="230" t="str">
        <f t="shared" si="38"/>
        <v/>
      </c>
      <c r="AE59" s="302"/>
      <c r="AF59" s="226" t="str">
        <f t="shared" si="48"/>
        <v/>
      </c>
      <c r="AG59" s="230" t="str">
        <f t="shared" si="39"/>
        <v/>
      </c>
      <c r="AH59" s="238">
        <f t="shared" si="40"/>
        <v>0</v>
      </c>
      <c r="AI59" s="170"/>
    </row>
    <row r="60" spans="1:35" ht="27.95" hidden="1" customHeight="1">
      <c r="A60" s="357"/>
      <c r="B60" s="316" t="str">
        <f>IF($A60="","",VLOOKUP($A60,従事者明細!$A$3:$L$52,2,FALSE))</f>
        <v/>
      </c>
      <c r="C60" s="367" t="str">
        <f>IF($A60="","",VLOOKUP($A60,従事者明細!$A$3:$L$52,3,FALSE))</f>
        <v/>
      </c>
      <c r="D60" s="317" t="str">
        <f>IF($A60="","",VLOOKUP($A60,従事者明細!$A$3:$L$52,6,FALSE))</f>
        <v/>
      </c>
      <c r="E60" s="316" t="str">
        <f>IF($A60="","",VLOOKUP($A60,従事者明細!$A$3:$L$52,10,FALSE))</f>
        <v/>
      </c>
      <c r="F60" s="318" t="str">
        <f t="shared" si="30"/>
        <v/>
      </c>
      <c r="G60" s="319" t="str">
        <f t="shared" si="31"/>
        <v/>
      </c>
      <c r="H60" s="320" t="str">
        <f>IF($A60="","",VLOOKUP($A60,従事者明細!$A$3:$F$52,4,FALSE))</f>
        <v/>
      </c>
      <c r="I60" s="357"/>
      <c r="J60" s="302"/>
      <c r="K60" s="226" t="str">
        <f t="shared" si="41"/>
        <v/>
      </c>
      <c r="L60" s="230" t="str">
        <f t="shared" si="49"/>
        <v/>
      </c>
      <c r="M60" s="302"/>
      <c r="N60" s="226" t="str">
        <f t="shared" si="42"/>
        <v/>
      </c>
      <c r="O60" s="230" t="str">
        <f t="shared" si="33"/>
        <v/>
      </c>
      <c r="P60" s="302"/>
      <c r="Q60" s="226" t="str">
        <f t="shared" si="43"/>
        <v/>
      </c>
      <c r="R60" s="230" t="str">
        <f t="shared" si="34"/>
        <v/>
      </c>
      <c r="S60" s="302"/>
      <c r="T60" s="226" t="str">
        <f t="shared" si="44"/>
        <v/>
      </c>
      <c r="U60" s="230" t="str">
        <f t="shared" si="35"/>
        <v/>
      </c>
      <c r="V60" s="302"/>
      <c r="W60" s="226" t="str">
        <f t="shared" si="45"/>
        <v/>
      </c>
      <c r="X60" s="230" t="str">
        <f t="shared" si="36"/>
        <v/>
      </c>
      <c r="Y60" s="229"/>
      <c r="Z60" s="226" t="str">
        <f t="shared" si="46"/>
        <v/>
      </c>
      <c r="AA60" s="230" t="str">
        <f t="shared" si="37"/>
        <v/>
      </c>
      <c r="AB60" s="229"/>
      <c r="AC60" s="226" t="str">
        <f t="shared" si="47"/>
        <v/>
      </c>
      <c r="AD60" s="230" t="str">
        <f t="shared" si="38"/>
        <v/>
      </c>
      <c r="AE60" s="302"/>
      <c r="AF60" s="226" t="str">
        <f t="shared" si="48"/>
        <v/>
      </c>
      <c r="AG60" s="230" t="str">
        <f t="shared" si="39"/>
        <v/>
      </c>
      <c r="AH60" s="238">
        <f t="shared" si="40"/>
        <v>0</v>
      </c>
      <c r="AI60" s="170"/>
    </row>
    <row r="61" spans="1:35" ht="30" hidden="1" customHeight="1">
      <c r="A61" s="39"/>
      <c r="B61" s="127" t="str">
        <f>IF($A61="","",VLOOKUP($A61,従事者明細!$A$3:$L$52,2,FALSE))</f>
        <v/>
      </c>
      <c r="C61" s="127" t="str">
        <f>IF($A61="","",VLOOKUP($A61,従事者明細!$A$3:$L$52,3,FALSE))</f>
        <v/>
      </c>
      <c r="D61" s="59" t="str">
        <f>IF($A61="","",VLOOKUP($A61,従事者明細!$A$3:$L$52,6,FALSE))</f>
        <v/>
      </c>
      <c r="E61" s="127" t="str">
        <f>IF($A61="","",VLOOKUP($A61,従事者明細!$A$3:$L$52,10,FALSE))</f>
        <v/>
      </c>
      <c r="F61" s="128" t="str">
        <f t="shared" si="30"/>
        <v/>
      </c>
      <c r="G61" s="129" t="str">
        <f t="shared" si="31"/>
        <v/>
      </c>
      <c r="H61" s="130" t="str">
        <f>IF($A61="","",VLOOKUP($A61,従事者明細!$A$3:$F$52,4,FALSE))</f>
        <v/>
      </c>
      <c r="I61" s="357"/>
      <c r="J61" s="229"/>
      <c r="K61" s="226" t="str">
        <f t="shared" si="41"/>
        <v/>
      </c>
      <c r="L61" s="230" t="str">
        <f t="shared" si="49"/>
        <v/>
      </c>
      <c r="M61" s="229"/>
      <c r="N61" s="226" t="str">
        <f t="shared" si="42"/>
        <v/>
      </c>
      <c r="O61" s="230" t="str">
        <f t="shared" si="33"/>
        <v/>
      </c>
      <c r="P61" s="229"/>
      <c r="Q61" s="226" t="str">
        <f t="shared" si="43"/>
        <v/>
      </c>
      <c r="R61" s="230" t="str">
        <f t="shared" si="34"/>
        <v/>
      </c>
      <c r="S61" s="229"/>
      <c r="T61" s="226" t="str">
        <f t="shared" si="44"/>
        <v/>
      </c>
      <c r="U61" s="230" t="str">
        <f t="shared" si="35"/>
        <v/>
      </c>
      <c r="V61" s="229"/>
      <c r="W61" s="226" t="str">
        <f t="shared" si="45"/>
        <v/>
      </c>
      <c r="X61" s="230" t="str">
        <f t="shared" si="36"/>
        <v/>
      </c>
      <c r="Y61" s="229"/>
      <c r="Z61" s="226" t="str">
        <f t="shared" si="46"/>
        <v/>
      </c>
      <c r="AA61" s="230" t="str">
        <f t="shared" si="37"/>
        <v/>
      </c>
      <c r="AB61" s="229"/>
      <c r="AC61" s="226" t="str">
        <f t="shared" si="47"/>
        <v/>
      </c>
      <c r="AD61" s="230" t="str">
        <f t="shared" si="38"/>
        <v/>
      </c>
      <c r="AE61" s="229"/>
      <c r="AF61" s="226" t="str">
        <f t="shared" si="48"/>
        <v/>
      </c>
      <c r="AG61" s="230" t="str">
        <f t="shared" si="39"/>
        <v/>
      </c>
      <c r="AH61" s="238">
        <f t="shared" si="40"/>
        <v>0</v>
      </c>
      <c r="AI61" s="170"/>
    </row>
    <row r="62" spans="1:35" ht="30" hidden="1" customHeight="1">
      <c r="A62" s="39"/>
      <c r="B62" s="127" t="str">
        <f>IF($A62="","",VLOOKUP($A62,従事者明細!$A$3:$L$52,2,FALSE))</f>
        <v/>
      </c>
      <c r="C62" s="127" t="str">
        <f>IF($A62="","",VLOOKUP($A62,従事者明細!$A$3:$L$52,3,FALSE))</f>
        <v/>
      </c>
      <c r="D62" s="59" t="str">
        <f>IF($A62="","",VLOOKUP($A62,従事者明細!$A$3:$L$52,6,FALSE))</f>
        <v/>
      </c>
      <c r="E62" s="127" t="str">
        <f>IF($A62="","",VLOOKUP($A62,従事者明細!$A$3:$L$52,10,FALSE))</f>
        <v/>
      </c>
      <c r="F62" s="128" t="str">
        <f t="shared" si="30"/>
        <v/>
      </c>
      <c r="G62" s="129" t="str">
        <f t="shared" si="31"/>
        <v/>
      </c>
      <c r="H62" s="130" t="str">
        <f>IF($A62="","",VLOOKUP($A62,従事者明細!$A$3:$F$52,4,FALSE))</f>
        <v/>
      </c>
      <c r="I62" s="357"/>
      <c r="J62" s="229"/>
      <c r="K62" s="226" t="str">
        <f t="shared" si="41"/>
        <v/>
      </c>
      <c r="L62" s="230" t="str">
        <f t="shared" si="49"/>
        <v/>
      </c>
      <c r="M62" s="229"/>
      <c r="N62" s="226" t="str">
        <f t="shared" si="42"/>
        <v/>
      </c>
      <c r="O62" s="230" t="str">
        <f t="shared" si="33"/>
        <v/>
      </c>
      <c r="P62" s="229"/>
      <c r="Q62" s="226" t="str">
        <f t="shared" si="43"/>
        <v/>
      </c>
      <c r="R62" s="230" t="str">
        <f t="shared" si="34"/>
        <v/>
      </c>
      <c r="S62" s="229"/>
      <c r="T62" s="226" t="str">
        <f t="shared" si="44"/>
        <v/>
      </c>
      <c r="U62" s="230" t="str">
        <f t="shared" si="35"/>
        <v/>
      </c>
      <c r="V62" s="229"/>
      <c r="W62" s="226" t="str">
        <f t="shared" si="45"/>
        <v/>
      </c>
      <c r="X62" s="230" t="str">
        <f t="shared" si="36"/>
        <v/>
      </c>
      <c r="Y62" s="229"/>
      <c r="Z62" s="226" t="str">
        <f t="shared" si="46"/>
        <v/>
      </c>
      <c r="AA62" s="230" t="str">
        <f t="shared" si="37"/>
        <v/>
      </c>
      <c r="AB62" s="229"/>
      <c r="AC62" s="226" t="str">
        <f t="shared" si="47"/>
        <v/>
      </c>
      <c r="AD62" s="230" t="str">
        <f t="shared" si="38"/>
        <v/>
      </c>
      <c r="AE62" s="229"/>
      <c r="AF62" s="226" t="str">
        <f t="shared" si="48"/>
        <v/>
      </c>
      <c r="AG62" s="230" t="str">
        <f t="shared" si="39"/>
        <v/>
      </c>
      <c r="AH62" s="238">
        <f t="shared" si="40"/>
        <v>0</v>
      </c>
      <c r="AI62" s="170"/>
    </row>
    <row r="63" spans="1:35" ht="30" hidden="1" customHeight="1">
      <c r="A63" s="39"/>
      <c r="B63" s="127" t="str">
        <f>IF($A63="","",VLOOKUP($A63,従事者明細!$A$3:$L$52,2,FALSE))</f>
        <v/>
      </c>
      <c r="C63" s="127" t="str">
        <f>IF($A63="","",VLOOKUP($A63,従事者明細!$A$3:$L$52,3,FALSE))</f>
        <v/>
      </c>
      <c r="D63" s="59" t="str">
        <f>IF($A63="","",VLOOKUP($A63,従事者明細!$A$3:$L$52,6,FALSE))</f>
        <v/>
      </c>
      <c r="E63" s="127" t="str">
        <f>IF($A63="","",VLOOKUP($A63,従事者明細!$A$3:$L$52,10,FALSE))</f>
        <v/>
      </c>
      <c r="F63" s="128" t="str">
        <f t="shared" si="30"/>
        <v/>
      </c>
      <c r="G63" s="129" t="str">
        <f t="shared" si="31"/>
        <v/>
      </c>
      <c r="H63" s="130" t="str">
        <f>IF($A63="","",VLOOKUP($A63,従事者明細!$A$3:$F$52,4,FALSE))</f>
        <v/>
      </c>
      <c r="I63" s="357"/>
      <c r="J63" s="229"/>
      <c r="K63" s="226" t="str">
        <f t="shared" si="41"/>
        <v/>
      </c>
      <c r="L63" s="230" t="str">
        <f t="shared" si="49"/>
        <v/>
      </c>
      <c r="M63" s="229"/>
      <c r="N63" s="226" t="str">
        <f t="shared" si="42"/>
        <v/>
      </c>
      <c r="O63" s="230" t="str">
        <f t="shared" si="33"/>
        <v/>
      </c>
      <c r="P63" s="229"/>
      <c r="Q63" s="226" t="str">
        <f t="shared" si="43"/>
        <v/>
      </c>
      <c r="R63" s="230" t="str">
        <f t="shared" si="34"/>
        <v/>
      </c>
      <c r="S63" s="229"/>
      <c r="T63" s="226" t="str">
        <f t="shared" si="44"/>
        <v/>
      </c>
      <c r="U63" s="230" t="str">
        <f t="shared" si="35"/>
        <v/>
      </c>
      <c r="V63" s="229"/>
      <c r="W63" s="226" t="str">
        <f t="shared" si="45"/>
        <v/>
      </c>
      <c r="X63" s="230" t="str">
        <f t="shared" si="36"/>
        <v/>
      </c>
      <c r="Y63" s="229"/>
      <c r="Z63" s="226" t="str">
        <f t="shared" si="46"/>
        <v/>
      </c>
      <c r="AA63" s="230" t="str">
        <f t="shared" si="37"/>
        <v/>
      </c>
      <c r="AB63" s="229"/>
      <c r="AC63" s="226" t="str">
        <f t="shared" si="47"/>
        <v/>
      </c>
      <c r="AD63" s="230" t="str">
        <f t="shared" si="38"/>
        <v/>
      </c>
      <c r="AE63" s="229"/>
      <c r="AF63" s="226" t="str">
        <f t="shared" si="48"/>
        <v/>
      </c>
      <c r="AG63" s="230" t="str">
        <f t="shared" si="39"/>
        <v/>
      </c>
      <c r="AH63" s="238">
        <f t="shared" si="40"/>
        <v>0</v>
      </c>
      <c r="AI63" s="170"/>
    </row>
    <row r="64" spans="1:35" ht="30" hidden="1" customHeight="1">
      <c r="A64" s="39"/>
      <c r="B64" s="127" t="str">
        <f>IF($A64="","",VLOOKUP($A64,従事者明細!$A$3:$L$52,2,FALSE))</f>
        <v/>
      </c>
      <c r="C64" s="127" t="str">
        <f>IF($A64="","",VLOOKUP($A64,従事者明細!$A$3:$L$52,3,FALSE))</f>
        <v/>
      </c>
      <c r="D64" s="59" t="str">
        <f>IF($A64="","",VLOOKUP($A64,従事者明細!$A$3:$L$52,6,FALSE))</f>
        <v/>
      </c>
      <c r="E64" s="127" t="str">
        <f>IF($A64="","",VLOOKUP($A64,従事者明細!$A$3:$L$52,10,FALSE))</f>
        <v/>
      </c>
      <c r="F64" s="128" t="str">
        <f t="shared" si="30"/>
        <v/>
      </c>
      <c r="G64" s="129" t="str">
        <f t="shared" si="31"/>
        <v/>
      </c>
      <c r="H64" s="130" t="str">
        <f>IF($A64="","",VLOOKUP($A64,従事者明細!$A$3:$F$52,4,FALSE))</f>
        <v/>
      </c>
      <c r="I64" s="357"/>
      <c r="J64" s="229"/>
      <c r="K64" s="226" t="str">
        <f t="shared" si="41"/>
        <v/>
      </c>
      <c r="L64" s="230" t="str">
        <f t="shared" si="49"/>
        <v/>
      </c>
      <c r="M64" s="229"/>
      <c r="N64" s="226" t="str">
        <f t="shared" si="42"/>
        <v/>
      </c>
      <c r="O64" s="230" t="str">
        <f t="shared" si="33"/>
        <v/>
      </c>
      <c r="P64" s="229"/>
      <c r="Q64" s="226" t="str">
        <f t="shared" si="43"/>
        <v/>
      </c>
      <c r="R64" s="230" t="str">
        <f t="shared" si="34"/>
        <v/>
      </c>
      <c r="S64" s="229"/>
      <c r="T64" s="226" t="str">
        <f t="shared" si="44"/>
        <v/>
      </c>
      <c r="U64" s="230" t="str">
        <f t="shared" si="35"/>
        <v/>
      </c>
      <c r="V64" s="229"/>
      <c r="W64" s="226" t="str">
        <f t="shared" si="45"/>
        <v/>
      </c>
      <c r="X64" s="230" t="str">
        <f t="shared" si="36"/>
        <v/>
      </c>
      <c r="Y64" s="229"/>
      <c r="Z64" s="226" t="str">
        <f t="shared" si="46"/>
        <v/>
      </c>
      <c r="AA64" s="230" t="str">
        <f t="shared" si="37"/>
        <v/>
      </c>
      <c r="AB64" s="229"/>
      <c r="AC64" s="226" t="str">
        <f t="shared" si="47"/>
        <v/>
      </c>
      <c r="AD64" s="230" t="str">
        <f t="shared" si="38"/>
        <v/>
      </c>
      <c r="AE64" s="229"/>
      <c r="AF64" s="226" t="str">
        <f t="shared" si="48"/>
        <v/>
      </c>
      <c r="AG64" s="230" t="str">
        <f t="shared" si="39"/>
        <v/>
      </c>
      <c r="AH64" s="238">
        <f t="shared" si="40"/>
        <v>0</v>
      </c>
      <c r="AI64" s="170"/>
    </row>
    <row r="65" spans="1:35" ht="30" hidden="1" customHeight="1" thickBot="1">
      <c r="A65" s="39"/>
      <c r="B65" s="127" t="str">
        <f>IF($A65="","",VLOOKUP($A65,従事者明細!$A$3:$L$52,2,FALSE))</f>
        <v/>
      </c>
      <c r="C65" s="127" t="str">
        <f>IF($A65="","",VLOOKUP($A65,従事者明細!$A$3:$L$52,3,FALSE))</f>
        <v/>
      </c>
      <c r="D65" s="59" t="str">
        <f>IF($A65="","",VLOOKUP($A65,従事者明細!$A$3:$L$52,6,FALSE))</f>
        <v/>
      </c>
      <c r="E65" s="127" t="str">
        <f>IF($A65="","",VLOOKUP($A65,従事者明細!$A$3:$L$52,10,FALSE))</f>
        <v/>
      </c>
      <c r="F65" s="128" t="str">
        <f t="shared" si="30"/>
        <v/>
      </c>
      <c r="G65" s="129" t="str">
        <f t="shared" si="31"/>
        <v/>
      </c>
      <c r="H65" s="130" t="str">
        <f>IF($A65="","",VLOOKUP($A65,従事者明細!$A$3:$F$52,4,FALSE))</f>
        <v/>
      </c>
      <c r="I65" s="358"/>
      <c r="J65" s="231"/>
      <c r="K65" s="240" t="str">
        <f t="shared" si="41"/>
        <v/>
      </c>
      <c r="L65" s="241" t="str">
        <f t="shared" si="49"/>
        <v/>
      </c>
      <c r="M65" s="231"/>
      <c r="N65" s="240" t="str">
        <f t="shared" si="42"/>
        <v/>
      </c>
      <c r="O65" s="241" t="str">
        <f t="shared" si="33"/>
        <v/>
      </c>
      <c r="P65" s="231"/>
      <c r="Q65" s="240" t="str">
        <f t="shared" si="43"/>
        <v/>
      </c>
      <c r="R65" s="241" t="str">
        <f t="shared" si="34"/>
        <v/>
      </c>
      <c r="S65" s="231"/>
      <c r="T65" s="240" t="str">
        <f t="shared" si="44"/>
        <v/>
      </c>
      <c r="U65" s="241" t="str">
        <f t="shared" si="35"/>
        <v/>
      </c>
      <c r="V65" s="231"/>
      <c r="W65" s="240" t="str">
        <f t="shared" si="45"/>
        <v/>
      </c>
      <c r="X65" s="241" t="str">
        <f t="shared" si="36"/>
        <v/>
      </c>
      <c r="Y65" s="231"/>
      <c r="Z65" s="240" t="str">
        <f t="shared" si="46"/>
        <v/>
      </c>
      <c r="AA65" s="241" t="str">
        <f t="shared" si="37"/>
        <v/>
      </c>
      <c r="AB65" s="231"/>
      <c r="AC65" s="240" t="str">
        <f t="shared" si="47"/>
        <v/>
      </c>
      <c r="AD65" s="241" t="str">
        <f t="shared" si="38"/>
        <v/>
      </c>
      <c r="AE65" s="231"/>
      <c r="AF65" s="240" t="str">
        <f t="shared" si="48"/>
        <v/>
      </c>
      <c r="AG65" s="241" t="str">
        <f t="shared" si="39"/>
        <v/>
      </c>
      <c r="AH65" s="239">
        <f>$I65-SUM(M65,J65,P65,S65,V65,Y65,AB65,AE65)</f>
        <v>0</v>
      </c>
    </row>
    <row r="66" spans="1:35" ht="15" customHeight="1" thickBot="1">
      <c r="E66" s="40" t="s">
        <v>182</v>
      </c>
      <c r="F66" s="189">
        <f>SUM(F51:F65)</f>
        <v>0</v>
      </c>
      <c r="G66" s="41">
        <f>SUM(G51:G65)</f>
        <v>0</v>
      </c>
      <c r="I66" s="359">
        <f t="shared" ref="I66:AG66" si="50">SUM(I51:I65)</f>
        <v>0</v>
      </c>
      <c r="J66" s="139">
        <f t="shared" si="50"/>
        <v>0</v>
      </c>
      <c r="K66" s="242">
        <f t="shared" si="50"/>
        <v>0</v>
      </c>
      <c r="L66" s="139">
        <f t="shared" si="50"/>
        <v>0</v>
      </c>
      <c r="M66" s="139">
        <f t="shared" si="50"/>
        <v>0</v>
      </c>
      <c r="N66" s="242">
        <f t="shared" si="50"/>
        <v>0</v>
      </c>
      <c r="O66" s="139">
        <f t="shared" si="50"/>
        <v>0</v>
      </c>
      <c r="P66" s="139">
        <f t="shared" si="50"/>
        <v>0</v>
      </c>
      <c r="Q66" s="242">
        <f t="shared" si="50"/>
        <v>0</v>
      </c>
      <c r="R66" s="139">
        <f t="shared" si="50"/>
        <v>0</v>
      </c>
      <c r="S66" s="139">
        <f t="shared" si="50"/>
        <v>0</v>
      </c>
      <c r="T66" s="242">
        <f t="shared" si="50"/>
        <v>0</v>
      </c>
      <c r="U66" s="139">
        <f t="shared" si="50"/>
        <v>0</v>
      </c>
      <c r="V66" s="139">
        <f t="shared" si="50"/>
        <v>0</v>
      </c>
      <c r="W66" s="242">
        <f t="shared" si="50"/>
        <v>0</v>
      </c>
      <c r="X66" s="139">
        <f t="shared" si="50"/>
        <v>0</v>
      </c>
      <c r="Y66" s="139">
        <f t="shared" si="50"/>
        <v>0</v>
      </c>
      <c r="Z66" s="242">
        <f t="shared" si="50"/>
        <v>0</v>
      </c>
      <c r="AA66" s="139">
        <f t="shared" si="50"/>
        <v>0</v>
      </c>
      <c r="AB66" s="139">
        <f t="shared" si="50"/>
        <v>0</v>
      </c>
      <c r="AC66" s="242">
        <f t="shared" si="50"/>
        <v>0</v>
      </c>
      <c r="AD66" s="139">
        <f t="shared" si="50"/>
        <v>0</v>
      </c>
      <c r="AE66" s="139">
        <f t="shared" si="50"/>
        <v>0</v>
      </c>
      <c r="AF66" s="242">
        <f t="shared" si="50"/>
        <v>0</v>
      </c>
      <c r="AG66" s="139">
        <f t="shared" si="50"/>
        <v>0</v>
      </c>
      <c r="AH66" s="171"/>
    </row>
    <row r="67" spans="1:35" ht="20.100000000000001" hidden="1" customHeight="1">
      <c r="B67" s="42"/>
      <c r="C67" s="42"/>
      <c r="F67" s="40"/>
      <c r="G67" s="69"/>
    </row>
    <row r="68" spans="1:35" ht="20.100000000000001" hidden="1" customHeight="1">
      <c r="B68" s="42"/>
      <c r="C68" s="42"/>
      <c r="F68" s="40"/>
      <c r="G68" s="69"/>
      <c r="K68" s="537" t="str">
        <f>J49&amp;"回目部分払い金額
所属法人別"</f>
        <v>1回目部分払い金額
所属法人別</v>
      </c>
      <c r="L68" s="538"/>
      <c r="N68" s="537" t="str">
        <f>M49&amp;"回目部分払い金額
所属法人別"</f>
        <v>2回目部分払い金額
所属法人別</v>
      </c>
      <c r="O68" s="538"/>
      <c r="Q68" s="537" t="str">
        <f>P49&amp;"回目部分払い金額
所属法人別"</f>
        <v>3回目部分払い金額
所属法人別</v>
      </c>
      <c r="R68" s="538"/>
      <c r="T68" s="537" t="str">
        <f>S49&amp;"回目部分払い金額
所属法人別"</f>
        <v>4回目部分払い金額
所属法人別</v>
      </c>
      <c r="U68" s="538"/>
      <c r="W68" s="537" t="str">
        <f>V49&amp;"回目部分払い金額
所属法人別"</f>
        <v>5回目部分払い金額
所属法人別</v>
      </c>
      <c r="X68" s="538"/>
      <c r="Z68" s="537" t="str">
        <f>Y49&amp;"回目部分払い金額
所属法人別"</f>
        <v>6回目部分払い金額
所属法人別</v>
      </c>
      <c r="AA68" s="538"/>
      <c r="AC68" s="537" t="str">
        <f>AB49&amp;"回目部分払い金額
所属法人別"</f>
        <v>7回目部分払い金額
所属法人別</v>
      </c>
      <c r="AD68" s="538"/>
    </row>
    <row r="69" spans="1:35" ht="20.100000000000001" hidden="1" customHeight="1">
      <c r="A69" s="58"/>
      <c r="B69" s="43"/>
      <c r="C69" s="43"/>
      <c r="H69" s="107" t="s">
        <v>199</v>
      </c>
      <c r="K69" s="107" t="s">
        <v>200</v>
      </c>
      <c r="L69" s="107" t="s">
        <v>199</v>
      </c>
      <c r="N69" s="107" t="s">
        <v>200</v>
      </c>
      <c r="O69" s="107" t="s">
        <v>199</v>
      </c>
      <c r="Q69" s="107" t="s">
        <v>200</v>
      </c>
      <c r="R69" s="107" t="s">
        <v>199</v>
      </c>
      <c r="T69" s="107" t="s">
        <v>200</v>
      </c>
      <c r="U69" s="107" t="s">
        <v>199</v>
      </c>
      <c r="W69" s="107" t="s">
        <v>200</v>
      </c>
      <c r="X69" s="107" t="s">
        <v>199</v>
      </c>
      <c r="Z69" s="107" t="s">
        <v>200</v>
      </c>
      <c r="AA69" s="107" t="s">
        <v>199</v>
      </c>
      <c r="AC69" s="107" t="s">
        <v>200</v>
      </c>
      <c r="AD69" s="107" t="s">
        <v>199</v>
      </c>
      <c r="AI69" s="132"/>
    </row>
    <row r="70" spans="1:35" ht="20.100000000000001" hidden="1" customHeight="1">
      <c r="A70" s="58"/>
      <c r="B70" s="43"/>
      <c r="C70" s="43"/>
      <c r="F70" s="48" t="s">
        <v>184</v>
      </c>
      <c r="G70" s="129">
        <f>SUMIF($H$51:$H$65,$F70,$G$51:$G$65)</f>
        <v>0</v>
      </c>
      <c r="H70" s="68">
        <f>G32+G70</f>
        <v>0</v>
      </c>
      <c r="I70" s="380"/>
      <c r="J70" s="48" t="s">
        <v>184</v>
      </c>
      <c r="K70" s="129">
        <f t="shared" ref="K70" si="51">SUMIF($H$51:$H$65,J70,L$51:L$65)</f>
        <v>0</v>
      </c>
      <c r="L70" s="68">
        <f t="shared" ref="L70" si="52">L32+K70</f>
        <v>0</v>
      </c>
      <c r="M70" s="48" t="s">
        <v>184</v>
      </c>
      <c r="N70" s="129">
        <f t="shared" ref="N70:N84" si="53">SUMIF($H$51:$H$65,M70,O$51:O$65)</f>
        <v>0</v>
      </c>
      <c r="O70" s="68">
        <f t="shared" ref="O70:O84" si="54">O32+N70</f>
        <v>0</v>
      </c>
      <c r="P70" s="48" t="s">
        <v>184</v>
      </c>
      <c r="Q70" s="129">
        <f t="shared" ref="Q70:Q84" si="55">SUMIF($H$51:$H$65,P70,R$51:R$65)</f>
        <v>0</v>
      </c>
      <c r="R70" s="68">
        <f t="shared" ref="R70:R84" si="56">R32+Q70</f>
        <v>0</v>
      </c>
      <c r="S70" s="48" t="s">
        <v>184</v>
      </c>
      <c r="T70" s="129">
        <f t="shared" ref="T70:T84" si="57">SUMIF($H$51:$H$65,S70,U$51:U$65)</f>
        <v>0</v>
      </c>
      <c r="U70" s="68">
        <f t="shared" ref="U70:U84" si="58">U32+T70</f>
        <v>0</v>
      </c>
      <c r="V70" s="48" t="s">
        <v>184</v>
      </c>
      <c r="W70" s="129">
        <f t="shared" ref="W70:W84" si="59">SUMIF($H$51:$H$65,V70,X$51:X$65)</f>
        <v>0</v>
      </c>
      <c r="X70" s="68">
        <f t="shared" ref="X70:X84" si="60">X32+W70</f>
        <v>0</v>
      </c>
      <c r="Y70" s="48" t="s">
        <v>184</v>
      </c>
      <c r="Z70" s="129">
        <f t="shared" ref="Z70:Z83" si="61">SUMIF($H$51:$H$65,Y70,AA$51:AA$65)</f>
        <v>0</v>
      </c>
      <c r="AA70" s="68">
        <f t="shared" ref="AA70:AA83" si="62">AA32+Z70</f>
        <v>0</v>
      </c>
      <c r="AB70" s="48" t="s">
        <v>184</v>
      </c>
      <c r="AC70" s="129">
        <f t="shared" ref="AC70:AC83" si="63">SUMIF($H$51:$H$65,AB70,AD$51:AD$65)</f>
        <v>0</v>
      </c>
      <c r="AD70" s="68">
        <f t="shared" ref="AD70:AD83" si="64">AD32+AC70</f>
        <v>0</v>
      </c>
      <c r="AE70" s="132"/>
      <c r="AF70" s="132"/>
      <c r="AG70" s="132"/>
      <c r="AH70" s="132"/>
      <c r="AI70" s="132"/>
    </row>
    <row r="71" spans="1:35" ht="20.100000000000001" hidden="1" customHeight="1">
      <c r="A71" s="58"/>
      <c r="B71" s="43"/>
      <c r="C71" s="43"/>
      <c r="F71" s="48" t="s">
        <v>185</v>
      </c>
      <c r="G71" s="129">
        <f t="shared" ref="G71:G85" si="65">SUMIF($H$51:$H$65,$F71,$G$51:$G$65)</f>
        <v>0</v>
      </c>
      <c r="H71" s="68">
        <f t="shared" ref="H71:H81" si="66">G33+G71</f>
        <v>0</v>
      </c>
      <c r="I71" s="380"/>
      <c r="J71" s="48" t="s">
        <v>185</v>
      </c>
      <c r="K71" s="129">
        <f t="shared" ref="K71:K85" si="67">SUMIF($H$51:$H$65,J71,L$51:L$65)</f>
        <v>0</v>
      </c>
      <c r="L71" s="68">
        <f t="shared" ref="L71:L84" si="68">L33+K71</f>
        <v>0</v>
      </c>
      <c r="M71" s="48" t="s">
        <v>185</v>
      </c>
      <c r="N71" s="129">
        <f t="shared" si="53"/>
        <v>0</v>
      </c>
      <c r="O71" s="68">
        <f t="shared" si="54"/>
        <v>0</v>
      </c>
      <c r="P71" s="48" t="s">
        <v>185</v>
      </c>
      <c r="Q71" s="129">
        <f t="shared" si="55"/>
        <v>0</v>
      </c>
      <c r="R71" s="68">
        <f t="shared" si="56"/>
        <v>0</v>
      </c>
      <c r="S71" s="48" t="s">
        <v>185</v>
      </c>
      <c r="T71" s="129">
        <f t="shared" si="57"/>
        <v>0</v>
      </c>
      <c r="U71" s="68">
        <f t="shared" si="58"/>
        <v>0</v>
      </c>
      <c r="V71" s="48" t="s">
        <v>185</v>
      </c>
      <c r="W71" s="129">
        <f t="shared" si="59"/>
        <v>0</v>
      </c>
      <c r="X71" s="68">
        <f t="shared" si="60"/>
        <v>0</v>
      </c>
      <c r="Y71" s="48" t="s">
        <v>185</v>
      </c>
      <c r="Z71" s="129">
        <f t="shared" si="61"/>
        <v>0</v>
      </c>
      <c r="AA71" s="68">
        <f t="shared" si="62"/>
        <v>0</v>
      </c>
      <c r="AB71" s="48" t="s">
        <v>185</v>
      </c>
      <c r="AC71" s="129">
        <f t="shared" si="63"/>
        <v>0</v>
      </c>
      <c r="AD71" s="68">
        <f t="shared" si="64"/>
        <v>0</v>
      </c>
      <c r="AE71" s="132"/>
      <c r="AF71" s="132"/>
      <c r="AG71" s="132"/>
      <c r="AH71" s="132"/>
      <c r="AI71" s="132"/>
    </row>
    <row r="72" spans="1:35" ht="20.100000000000001" hidden="1" customHeight="1">
      <c r="A72" s="58"/>
      <c r="B72" s="43"/>
      <c r="C72" s="43"/>
      <c r="F72" s="48" t="s">
        <v>186</v>
      </c>
      <c r="G72" s="129">
        <f t="shared" si="65"/>
        <v>0</v>
      </c>
      <c r="H72" s="68">
        <f t="shared" si="66"/>
        <v>0</v>
      </c>
      <c r="I72" s="380"/>
      <c r="J72" s="48" t="s">
        <v>186</v>
      </c>
      <c r="K72" s="129">
        <f t="shared" si="67"/>
        <v>0</v>
      </c>
      <c r="L72" s="68">
        <f t="shared" si="68"/>
        <v>0</v>
      </c>
      <c r="M72" s="48" t="s">
        <v>186</v>
      </c>
      <c r="N72" s="129">
        <f t="shared" si="53"/>
        <v>0</v>
      </c>
      <c r="O72" s="68">
        <f t="shared" si="54"/>
        <v>0</v>
      </c>
      <c r="P72" s="48" t="s">
        <v>186</v>
      </c>
      <c r="Q72" s="129">
        <f t="shared" si="55"/>
        <v>0</v>
      </c>
      <c r="R72" s="68">
        <f t="shared" si="56"/>
        <v>0</v>
      </c>
      <c r="S72" s="48" t="s">
        <v>186</v>
      </c>
      <c r="T72" s="129">
        <f t="shared" si="57"/>
        <v>0</v>
      </c>
      <c r="U72" s="68">
        <f t="shared" si="58"/>
        <v>0</v>
      </c>
      <c r="V72" s="48" t="s">
        <v>186</v>
      </c>
      <c r="W72" s="129">
        <f t="shared" si="59"/>
        <v>0</v>
      </c>
      <c r="X72" s="68">
        <f t="shared" si="60"/>
        <v>0</v>
      </c>
      <c r="Y72" s="48" t="s">
        <v>186</v>
      </c>
      <c r="Z72" s="129">
        <f t="shared" si="61"/>
        <v>0</v>
      </c>
      <c r="AA72" s="68">
        <f t="shared" si="62"/>
        <v>0</v>
      </c>
      <c r="AB72" s="48" t="s">
        <v>186</v>
      </c>
      <c r="AC72" s="129">
        <f t="shared" si="63"/>
        <v>0</v>
      </c>
      <c r="AD72" s="68">
        <f t="shared" si="64"/>
        <v>0</v>
      </c>
      <c r="AE72" s="132"/>
      <c r="AF72" s="132"/>
      <c r="AG72" s="132"/>
      <c r="AH72" s="132"/>
      <c r="AI72" s="132"/>
    </row>
    <row r="73" spans="1:35" ht="20.100000000000001" hidden="1" customHeight="1">
      <c r="A73" s="58"/>
      <c r="B73" s="43"/>
      <c r="C73" s="43"/>
      <c r="F73" s="172" t="s">
        <v>187</v>
      </c>
      <c r="G73" s="129">
        <f t="shared" si="65"/>
        <v>0</v>
      </c>
      <c r="H73" s="68">
        <f t="shared" si="66"/>
        <v>0</v>
      </c>
      <c r="I73" s="380"/>
      <c r="J73" s="172" t="s">
        <v>187</v>
      </c>
      <c r="K73" s="129">
        <f t="shared" si="67"/>
        <v>0</v>
      </c>
      <c r="L73" s="68">
        <f t="shared" si="68"/>
        <v>0</v>
      </c>
      <c r="M73" s="172" t="s">
        <v>187</v>
      </c>
      <c r="N73" s="129">
        <f t="shared" si="53"/>
        <v>0</v>
      </c>
      <c r="O73" s="68">
        <f t="shared" si="54"/>
        <v>0</v>
      </c>
      <c r="P73" s="172" t="s">
        <v>187</v>
      </c>
      <c r="Q73" s="129">
        <f t="shared" si="55"/>
        <v>0</v>
      </c>
      <c r="R73" s="68">
        <f t="shared" si="56"/>
        <v>0</v>
      </c>
      <c r="S73" s="172" t="s">
        <v>187</v>
      </c>
      <c r="T73" s="129">
        <f t="shared" si="57"/>
        <v>0</v>
      </c>
      <c r="U73" s="68">
        <f t="shared" si="58"/>
        <v>0</v>
      </c>
      <c r="V73" s="172" t="s">
        <v>187</v>
      </c>
      <c r="W73" s="129">
        <f t="shared" si="59"/>
        <v>0</v>
      </c>
      <c r="X73" s="68">
        <f t="shared" si="60"/>
        <v>0</v>
      </c>
      <c r="Y73" s="172" t="s">
        <v>187</v>
      </c>
      <c r="Z73" s="129">
        <f t="shared" si="61"/>
        <v>0</v>
      </c>
      <c r="AA73" s="68">
        <f t="shared" si="62"/>
        <v>0</v>
      </c>
      <c r="AB73" s="172" t="s">
        <v>187</v>
      </c>
      <c r="AC73" s="129">
        <f t="shared" si="63"/>
        <v>0</v>
      </c>
      <c r="AD73" s="68">
        <f t="shared" si="64"/>
        <v>0</v>
      </c>
      <c r="AE73" s="132"/>
      <c r="AF73" s="132"/>
      <c r="AG73" s="132"/>
      <c r="AH73" s="132"/>
      <c r="AI73" s="132"/>
    </row>
    <row r="74" spans="1:35" ht="20.100000000000001" hidden="1" customHeight="1">
      <c r="A74" s="58"/>
      <c r="B74" s="43"/>
      <c r="C74" s="43"/>
      <c r="F74" s="172" t="s">
        <v>66</v>
      </c>
      <c r="G74" s="129">
        <f t="shared" si="65"/>
        <v>0</v>
      </c>
      <c r="H74" s="68">
        <f t="shared" si="66"/>
        <v>0</v>
      </c>
      <c r="I74" s="380"/>
      <c r="J74" s="172" t="s">
        <v>66</v>
      </c>
      <c r="K74" s="129">
        <f t="shared" si="67"/>
        <v>0</v>
      </c>
      <c r="L74" s="68">
        <f t="shared" si="68"/>
        <v>0</v>
      </c>
      <c r="M74" s="172" t="s">
        <v>66</v>
      </c>
      <c r="N74" s="129">
        <f t="shared" si="53"/>
        <v>0</v>
      </c>
      <c r="O74" s="68">
        <f t="shared" si="54"/>
        <v>0</v>
      </c>
      <c r="P74" s="172" t="s">
        <v>66</v>
      </c>
      <c r="Q74" s="129">
        <f t="shared" si="55"/>
        <v>0</v>
      </c>
      <c r="R74" s="68">
        <f t="shared" si="56"/>
        <v>0</v>
      </c>
      <c r="S74" s="172" t="s">
        <v>66</v>
      </c>
      <c r="T74" s="129">
        <f t="shared" si="57"/>
        <v>0</v>
      </c>
      <c r="U74" s="68">
        <f t="shared" si="58"/>
        <v>0</v>
      </c>
      <c r="V74" s="172" t="s">
        <v>66</v>
      </c>
      <c r="W74" s="129">
        <f t="shared" si="59"/>
        <v>0</v>
      </c>
      <c r="X74" s="68">
        <f t="shared" si="60"/>
        <v>0</v>
      </c>
      <c r="Y74" s="172" t="s">
        <v>66</v>
      </c>
      <c r="Z74" s="129">
        <f t="shared" si="61"/>
        <v>0</v>
      </c>
      <c r="AA74" s="68">
        <f t="shared" si="62"/>
        <v>0</v>
      </c>
      <c r="AB74" s="172" t="s">
        <v>66</v>
      </c>
      <c r="AC74" s="129">
        <f t="shared" si="63"/>
        <v>0</v>
      </c>
      <c r="AD74" s="68">
        <f t="shared" si="64"/>
        <v>0</v>
      </c>
      <c r="AE74" s="132"/>
      <c r="AF74" s="132"/>
      <c r="AG74" s="132"/>
      <c r="AH74" s="132"/>
      <c r="AI74" s="132"/>
    </row>
    <row r="75" spans="1:35" ht="20.100000000000001" hidden="1" customHeight="1">
      <c r="A75" s="58"/>
      <c r="B75" s="43"/>
      <c r="C75" s="43"/>
      <c r="F75" s="172" t="s">
        <v>188</v>
      </c>
      <c r="G75" s="129">
        <f t="shared" si="65"/>
        <v>0</v>
      </c>
      <c r="H75" s="68">
        <f t="shared" si="66"/>
        <v>0</v>
      </c>
      <c r="I75" s="380"/>
      <c r="J75" s="172" t="s">
        <v>188</v>
      </c>
      <c r="K75" s="129">
        <f t="shared" si="67"/>
        <v>0</v>
      </c>
      <c r="L75" s="68">
        <f t="shared" si="68"/>
        <v>0</v>
      </c>
      <c r="M75" s="172" t="s">
        <v>188</v>
      </c>
      <c r="N75" s="129">
        <f t="shared" si="53"/>
        <v>0</v>
      </c>
      <c r="O75" s="68">
        <f t="shared" si="54"/>
        <v>0</v>
      </c>
      <c r="P75" s="172" t="s">
        <v>188</v>
      </c>
      <c r="Q75" s="129">
        <f t="shared" si="55"/>
        <v>0</v>
      </c>
      <c r="R75" s="68">
        <f t="shared" si="56"/>
        <v>0</v>
      </c>
      <c r="S75" s="172" t="s">
        <v>188</v>
      </c>
      <c r="T75" s="129">
        <f t="shared" si="57"/>
        <v>0</v>
      </c>
      <c r="U75" s="68">
        <f t="shared" si="58"/>
        <v>0</v>
      </c>
      <c r="V75" s="172" t="s">
        <v>188</v>
      </c>
      <c r="W75" s="129">
        <f t="shared" si="59"/>
        <v>0</v>
      </c>
      <c r="X75" s="68">
        <f t="shared" si="60"/>
        <v>0</v>
      </c>
      <c r="Y75" s="172" t="s">
        <v>188</v>
      </c>
      <c r="Z75" s="129">
        <f t="shared" si="61"/>
        <v>0</v>
      </c>
      <c r="AA75" s="68">
        <f t="shared" si="62"/>
        <v>0</v>
      </c>
      <c r="AB75" s="172" t="s">
        <v>188</v>
      </c>
      <c r="AC75" s="129">
        <f t="shared" si="63"/>
        <v>0</v>
      </c>
      <c r="AD75" s="68">
        <f t="shared" si="64"/>
        <v>0</v>
      </c>
      <c r="AE75" s="132"/>
      <c r="AF75" s="132"/>
      <c r="AG75" s="132"/>
      <c r="AH75" s="132"/>
      <c r="AI75" s="132"/>
    </row>
    <row r="76" spans="1:35" ht="20.100000000000001" hidden="1" customHeight="1">
      <c r="A76" s="58"/>
      <c r="B76" s="43"/>
      <c r="C76" s="43"/>
      <c r="F76" s="172" t="s">
        <v>189</v>
      </c>
      <c r="G76" s="129">
        <f t="shared" si="65"/>
        <v>0</v>
      </c>
      <c r="H76" s="68">
        <f t="shared" si="66"/>
        <v>0</v>
      </c>
      <c r="I76" s="380"/>
      <c r="J76" s="172" t="s">
        <v>189</v>
      </c>
      <c r="K76" s="129">
        <f t="shared" si="67"/>
        <v>0</v>
      </c>
      <c r="L76" s="68">
        <f t="shared" si="68"/>
        <v>0</v>
      </c>
      <c r="M76" s="172" t="s">
        <v>189</v>
      </c>
      <c r="N76" s="129">
        <f t="shared" si="53"/>
        <v>0</v>
      </c>
      <c r="O76" s="68">
        <f t="shared" si="54"/>
        <v>0</v>
      </c>
      <c r="P76" s="172" t="s">
        <v>189</v>
      </c>
      <c r="Q76" s="129">
        <f t="shared" si="55"/>
        <v>0</v>
      </c>
      <c r="R76" s="68">
        <f t="shared" si="56"/>
        <v>0</v>
      </c>
      <c r="S76" s="172" t="s">
        <v>189</v>
      </c>
      <c r="T76" s="129">
        <f t="shared" si="57"/>
        <v>0</v>
      </c>
      <c r="U76" s="68">
        <f t="shared" si="58"/>
        <v>0</v>
      </c>
      <c r="V76" s="172" t="s">
        <v>189</v>
      </c>
      <c r="W76" s="129">
        <f t="shared" si="59"/>
        <v>0</v>
      </c>
      <c r="X76" s="68">
        <f t="shared" si="60"/>
        <v>0</v>
      </c>
      <c r="Y76" s="172" t="s">
        <v>189</v>
      </c>
      <c r="Z76" s="129">
        <f t="shared" si="61"/>
        <v>0</v>
      </c>
      <c r="AA76" s="68">
        <f t="shared" si="62"/>
        <v>0</v>
      </c>
      <c r="AB76" s="172" t="s">
        <v>189</v>
      </c>
      <c r="AC76" s="129">
        <f t="shared" si="63"/>
        <v>0</v>
      </c>
      <c r="AD76" s="68">
        <f t="shared" si="64"/>
        <v>0</v>
      </c>
      <c r="AE76" s="132"/>
      <c r="AF76" s="132"/>
      <c r="AG76" s="132"/>
      <c r="AH76" s="132"/>
      <c r="AI76" s="132"/>
    </row>
    <row r="77" spans="1:35" ht="20.100000000000001" hidden="1" customHeight="1">
      <c r="A77" s="58"/>
      <c r="B77" s="43"/>
      <c r="C77" s="43"/>
      <c r="F77" s="172" t="s">
        <v>190</v>
      </c>
      <c r="G77" s="129">
        <f t="shared" si="65"/>
        <v>0</v>
      </c>
      <c r="H77" s="68">
        <f t="shared" si="66"/>
        <v>0</v>
      </c>
      <c r="I77" s="380"/>
      <c r="J77" s="172" t="s">
        <v>190</v>
      </c>
      <c r="K77" s="129">
        <f t="shared" si="67"/>
        <v>0</v>
      </c>
      <c r="L77" s="68">
        <f t="shared" si="68"/>
        <v>0</v>
      </c>
      <c r="M77" s="172" t="s">
        <v>190</v>
      </c>
      <c r="N77" s="129">
        <f t="shared" si="53"/>
        <v>0</v>
      </c>
      <c r="O77" s="68">
        <f t="shared" si="54"/>
        <v>0</v>
      </c>
      <c r="P77" s="172" t="s">
        <v>190</v>
      </c>
      <c r="Q77" s="129">
        <f t="shared" si="55"/>
        <v>0</v>
      </c>
      <c r="R77" s="68">
        <f t="shared" si="56"/>
        <v>0</v>
      </c>
      <c r="S77" s="172" t="s">
        <v>190</v>
      </c>
      <c r="T77" s="129">
        <f t="shared" si="57"/>
        <v>0</v>
      </c>
      <c r="U77" s="68">
        <f t="shared" si="58"/>
        <v>0</v>
      </c>
      <c r="V77" s="172" t="s">
        <v>190</v>
      </c>
      <c r="W77" s="129">
        <f t="shared" si="59"/>
        <v>0</v>
      </c>
      <c r="X77" s="68">
        <f t="shared" si="60"/>
        <v>0</v>
      </c>
      <c r="Y77" s="172" t="s">
        <v>190</v>
      </c>
      <c r="Z77" s="129">
        <f t="shared" si="61"/>
        <v>0</v>
      </c>
      <c r="AA77" s="68">
        <f t="shared" si="62"/>
        <v>0</v>
      </c>
      <c r="AB77" s="172" t="s">
        <v>190</v>
      </c>
      <c r="AC77" s="129">
        <f t="shared" si="63"/>
        <v>0</v>
      </c>
      <c r="AD77" s="68">
        <f t="shared" si="64"/>
        <v>0</v>
      </c>
      <c r="AE77" s="132"/>
      <c r="AF77" s="132"/>
      <c r="AG77" s="132"/>
      <c r="AH77" s="132"/>
      <c r="AI77" s="132"/>
    </row>
    <row r="78" spans="1:35" ht="20.100000000000001" hidden="1" customHeight="1">
      <c r="A78" s="58"/>
      <c r="B78" s="43"/>
      <c r="C78" s="43"/>
      <c r="F78" s="172" t="s">
        <v>191</v>
      </c>
      <c r="G78" s="129">
        <f t="shared" si="65"/>
        <v>0</v>
      </c>
      <c r="H78" s="68">
        <f t="shared" si="66"/>
        <v>0</v>
      </c>
      <c r="I78" s="380"/>
      <c r="J78" s="172" t="s">
        <v>191</v>
      </c>
      <c r="K78" s="129">
        <f t="shared" si="67"/>
        <v>0</v>
      </c>
      <c r="L78" s="68">
        <f t="shared" si="68"/>
        <v>0</v>
      </c>
      <c r="M78" s="172" t="s">
        <v>191</v>
      </c>
      <c r="N78" s="129">
        <f t="shared" si="53"/>
        <v>0</v>
      </c>
      <c r="O78" s="68">
        <f t="shared" si="54"/>
        <v>0</v>
      </c>
      <c r="P78" s="172" t="s">
        <v>191</v>
      </c>
      <c r="Q78" s="129">
        <f t="shared" si="55"/>
        <v>0</v>
      </c>
      <c r="R78" s="68">
        <f t="shared" si="56"/>
        <v>0</v>
      </c>
      <c r="S78" s="172" t="s">
        <v>191</v>
      </c>
      <c r="T78" s="129">
        <f t="shared" si="57"/>
        <v>0</v>
      </c>
      <c r="U78" s="68">
        <f t="shared" si="58"/>
        <v>0</v>
      </c>
      <c r="V78" s="172" t="s">
        <v>191</v>
      </c>
      <c r="W78" s="129">
        <f t="shared" si="59"/>
        <v>0</v>
      </c>
      <c r="X78" s="68">
        <f t="shared" si="60"/>
        <v>0</v>
      </c>
      <c r="Y78" s="172" t="s">
        <v>191</v>
      </c>
      <c r="Z78" s="129">
        <f t="shared" si="61"/>
        <v>0</v>
      </c>
      <c r="AA78" s="68">
        <f t="shared" si="62"/>
        <v>0</v>
      </c>
      <c r="AB78" s="172" t="s">
        <v>191</v>
      </c>
      <c r="AC78" s="129">
        <f t="shared" si="63"/>
        <v>0</v>
      </c>
      <c r="AD78" s="68">
        <f t="shared" si="64"/>
        <v>0</v>
      </c>
      <c r="AE78" s="132"/>
      <c r="AF78" s="132"/>
      <c r="AG78" s="132"/>
      <c r="AH78" s="132"/>
      <c r="AI78" s="132"/>
    </row>
    <row r="79" spans="1:35" ht="20.100000000000001" hidden="1" customHeight="1">
      <c r="A79" s="58"/>
      <c r="B79" s="43"/>
      <c r="C79" s="43"/>
      <c r="F79" s="172" t="s">
        <v>192</v>
      </c>
      <c r="G79" s="129">
        <f t="shared" si="65"/>
        <v>0</v>
      </c>
      <c r="H79" s="68">
        <f>G41+G79</f>
        <v>0</v>
      </c>
      <c r="I79" s="380"/>
      <c r="J79" s="172" t="s">
        <v>192</v>
      </c>
      <c r="K79" s="129">
        <f t="shared" si="67"/>
        <v>0</v>
      </c>
      <c r="L79" s="68">
        <f t="shared" si="68"/>
        <v>0</v>
      </c>
      <c r="M79" s="172" t="s">
        <v>192</v>
      </c>
      <c r="N79" s="129">
        <f t="shared" si="53"/>
        <v>0</v>
      </c>
      <c r="O79" s="68">
        <f t="shared" si="54"/>
        <v>0</v>
      </c>
      <c r="P79" s="172" t="s">
        <v>192</v>
      </c>
      <c r="Q79" s="129">
        <f t="shared" si="55"/>
        <v>0</v>
      </c>
      <c r="R79" s="68">
        <f t="shared" si="56"/>
        <v>0</v>
      </c>
      <c r="S79" s="172" t="s">
        <v>192</v>
      </c>
      <c r="T79" s="129">
        <f t="shared" si="57"/>
        <v>0</v>
      </c>
      <c r="U79" s="68">
        <f t="shared" si="58"/>
        <v>0</v>
      </c>
      <c r="V79" s="172" t="s">
        <v>192</v>
      </c>
      <c r="W79" s="129">
        <f t="shared" si="59"/>
        <v>0</v>
      </c>
      <c r="X79" s="68">
        <f t="shared" si="60"/>
        <v>0</v>
      </c>
      <c r="Y79" s="172" t="s">
        <v>192</v>
      </c>
      <c r="Z79" s="129">
        <f t="shared" si="61"/>
        <v>0</v>
      </c>
      <c r="AA79" s="68">
        <f t="shared" si="62"/>
        <v>0</v>
      </c>
      <c r="AB79" s="172" t="s">
        <v>192</v>
      </c>
      <c r="AC79" s="129">
        <f t="shared" si="63"/>
        <v>0</v>
      </c>
      <c r="AD79" s="68">
        <f t="shared" si="64"/>
        <v>0</v>
      </c>
      <c r="AE79" s="132"/>
      <c r="AF79" s="132"/>
      <c r="AG79" s="132"/>
      <c r="AH79" s="132"/>
      <c r="AI79" s="132"/>
    </row>
    <row r="80" spans="1:35" ht="20.100000000000001" hidden="1" customHeight="1">
      <c r="A80" s="58"/>
      <c r="B80" s="43"/>
      <c r="C80" s="43"/>
      <c r="F80" s="172" t="s">
        <v>193</v>
      </c>
      <c r="G80" s="129">
        <f t="shared" si="65"/>
        <v>0</v>
      </c>
      <c r="H80" s="68">
        <f>G42+G80</f>
        <v>0</v>
      </c>
      <c r="I80" s="380"/>
      <c r="J80" s="172" t="s">
        <v>193</v>
      </c>
      <c r="K80" s="129">
        <f t="shared" si="67"/>
        <v>0</v>
      </c>
      <c r="L80" s="68">
        <f t="shared" si="68"/>
        <v>0</v>
      </c>
      <c r="M80" s="172" t="s">
        <v>193</v>
      </c>
      <c r="N80" s="129">
        <f t="shared" si="53"/>
        <v>0</v>
      </c>
      <c r="O80" s="68">
        <f t="shared" si="54"/>
        <v>0</v>
      </c>
      <c r="P80" s="172" t="s">
        <v>193</v>
      </c>
      <c r="Q80" s="129">
        <f t="shared" si="55"/>
        <v>0</v>
      </c>
      <c r="R80" s="68">
        <f t="shared" si="56"/>
        <v>0</v>
      </c>
      <c r="S80" s="172" t="s">
        <v>193</v>
      </c>
      <c r="T80" s="129">
        <f t="shared" si="57"/>
        <v>0</v>
      </c>
      <c r="U80" s="68">
        <f t="shared" si="58"/>
        <v>0</v>
      </c>
      <c r="V80" s="172" t="s">
        <v>193</v>
      </c>
      <c r="W80" s="129">
        <f t="shared" si="59"/>
        <v>0</v>
      </c>
      <c r="X80" s="68">
        <f t="shared" si="60"/>
        <v>0</v>
      </c>
      <c r="Y80" s="172" t="s">
        <v>193</v>
      </c>
      <c r="Z80" s="129">
        <f t="shared" si="61"/>
        <v>0</v>
      </c>
      <c r="AA80" s="68">
        <f t="shared" si="62"/>
        <v>0</v>
      </c>
      <c r="AB80" s="172" t="s">
        <v>193</v>
      </c>
      <c r="AC80" s="129">
        <f t="shared" si="63"/>
        <v>0</v>
      </c>
      <c r="AD80" s="68">
        <f t="shared" si="64"/>
        <v>0</v>
      </c>
      <c r="AE80" s="132"/>
      <c r="AF80" s="132"/>
      <c r="AG80" s="132"/>
      <c r="AH80" s="132"/>
      <c r="AI80" s="132"/>
    </row>
    <row r="81" spans="1:35" ht="20.100000000000001" hidden="1" customHeight="1">
      <c r="A81" s="58"/>
      <c r="B81" s="43"/>
      <c r="C81" s="43"/>
      <c r="F81" s="172" t="s">
        <v>194</v>
      </c>
      <c r="G81" s="129">
        <f t="shared" si="65"/>
        <v>0</v>
      </c>
      <c r="H81" s="68">
        <f t="shared" si="66"/>
        <v>0</v>
      </c>
      <c r="I81" s="380"/>
      <c r="J81" s="172" t="s">
        <v>194</v>
      </c>
      <c r="K81" s="129">
        <f t="shared" si="67"/>
        <v>0</v>
      </c>
      <c r="L81" s="68">
        <f t="shared" si="68"/>
        <v>0</v>
      </c>
      <c r="M81" s="172" t="s">
        <v>194</v>
      </c>
      <c r="N81" s="129">
        <f t="shared" si="53"/>
        <v>0</v>
      </c>
      <c r="O81" s="68">
        <f t="shared" si="54"/>
        <v>0</v>
      </c>
      <c r="P81" s="172" t="s">
        <v>194</v>
      </c>
      <c r="Q81" s="129">
        <f t="shared" si="55"/>
        <v>0</v>
      </c>
      <c r="R81" s="68">
        <f t="shared" si="56"/>
        <v>0</v>
      </c>
      <c r="S81" s="172" t="s">
        <v>194</v>
      </c>
      <c r="T81" s="129">
        <f t="shared" si="57"/>
        <v>0</v>
      </c>
      <c r="U81" s="68">
        <f t="shared" si="58"/>
        <v>0</v>
      </c>
      <c r="V81" s="172" t="s">
        <v>194</v>
      </c>
      <c r="W81" s="129">
        <f t="shared" si="59"/>
        <v>0</v>
      </c>
      <c r="X81" s="68">
        <f t="shared" si="60"/>
        <v>0</v>
      </c>
      <c r="Y81" s="172" t="s">
        <v>194</v>
      </c>
      <c r="Z81" s="129">
        <f t="shared" si="61"/>
        <v>0</v>
      </c>
      <c r="AA81" s="68">
        <f t="shared" si="62"/>
        <v>0</v>
      </c>
      <c r="AB81" s="172" t="s">
        <v>194</v>
      </c>
      <c r="AC81" s="129">
        <f t="shared" si="63"/>
        <v>0</v>
      </c>
      <c r="AD81" s="68">
        <f t="shared" si="64"/>
        <v>0</v>
      </c>
      <c r="AE81" s="132"/>
      <c r="AF81" s="132"/>
      <c r="AG81" s="132"/>
      <c r="AH81" s="132"/>
      <c r="AI81" s="132"/>
    </row>
    <row r="82" spans="1:35" ht="20.100000000000001" hidden="1" customHeight="1">
      <c r="A82" s="58"/>
      <c r="B82" s="43"/>
      <c r="C82" s="43"/>
      <c r="F82" s="172" t="s">
        <v>195</v>
      </c>
      <c r="G82" s="129">
        <f t="shared" si="65"/>
        <v>0</v>
      </c>
      <c r="H82" s="68">
        <f>G44+G82</f>
        <v>0</v>
      </c>
      <c r="I82" s="380"/>
      <c r="J82" s="172" t="s">
        <v>195</v>
      </c>
      <c r="K82" s="129">
        <f t="shared" si="67"/>
        <v>0</v>
      </c>
      <c r="L82" s="68">
        <f t="shared" si="68"/>
        <v>0</v>
      </c>
      <c r="M82" s="172" t="s">
        <v>195</v>
      </c>
      <c r="N82" s="129">
        <f t="shared" si="53"/>
        <v>0</v>
      </c>
      <c r="O82" s="68">
        <f t="shared" si="54"/>
        <v>0</v>
      </c>
      <c r="P82" s="172" t="s">
        <v>195</v>
      </c>
      <c r="Q82" s="129">
        <f t="shared" si="55"/>
        <v>0</v>
      </c>
      <c r="R82" s="68">
        <f t="shared" si="56"/>
        <v>0</v>
      </c>
      <c r="S82" s="172" t="s">
        <v>195</v>
      </c>
      <c r="T82" s="129">
        <f t="shared" si="57"/>
        <v>0</v>
      </c>
      <c r="U82" s="68">
        <f t="shared" si="58"/>
        <v>0</v>
      </c>
      <c r="V82" s="172" t="s">
        <v>195</v>
      </c>
      <c r="W82" s="129">
        <f t="shared" si="59"/>
        <v>0</v>
      </c>
      <c r="X82" s="68">
        <f t="shared" si="60"/>
        <v>0</v>
      </c>
      <c r="Y82" s="172" t="s">
        <v>195</v>
      </c>
      <c r="Z82" s="129">
        <f t="shared" si="61"/>
        <v>0</v>
      </c>
      <c r="AA82" s="68">
        <f t="shared" si="62"/>
        <v>0</v>
      </c>
      <c r="AB82" s="172" t="s">
        <v>195</v>
      </c>
      <c r="AC82" s="129">
        <f t="shared" si="63"/>
        <v>0</v>
      </c>
      <c r="AD82" s="68">
        <f t="shared" si="64"/>
        <v>0</v>
      </c>
      <c r="AE82" s="132"/>
      <c r="AF82" s="132"/>
      <c r="AG82" s="132"/>
      <c r="AH82" s="132"/>
      <c r="AI82" s="132"/>
    </row>
    <row r="83" spans="1:35" ht="20.100000000000001" hidden="1" customHeight="1">
      <c r="A83" s="58"/>
      <c r="B83" s="43"/>
      <c r="C83" s="43"/>
      <c r="F83" s="172" t="s">
        <v>196</v>
      </c>
      <c r="G83" s="129">
        <f t="shared" si="65"/>
        <v>0</v>
      </c>
      <c r="H83" s="68">
        <f>G45+G83</f>
        <v>0</v>
      </c>
      <c r="I83" s="380"/>
      <c r="J83" s="172" t="s">
        <v>196</v>
      </c>
      <c r="K83" s="129">
        <f t="shared" si="67"/>
        <v>0</v>
      </c>
      <c r="L83" s="68">
        <f t="shared" si="68"/>
        <v>0</v>
      </c>
      <c r="M83" s="172" t="s">
        <v>196</v>
      </c>
      <c r="N83" s="129">
        <f t="shared" si="53"/>
        <v>0</v>
      </c>
      <c r="O83" s="68">
        <f t="shared" si="54"/>
        <v>0</v>
      </c>
      <c r="P83" s="172" t="s">
        <v>196</v>
      </c>
      <c r="Q83" s="129">
        <f t="shared" si="55"/>
        <v>0</v>
      </c>
      <c r="R83" s="68">
        <f t="shared" si="56"/>
        <v>0</v>
      </c>
      <c r="S83" s="172" t="s">
        <v>196</v>
      </c>
      <c r="T83" s="129">
        <f t="shared" si="57"/>
        <v>0</v>
      </c>
      <c r="U83" s="68">
        <f t="shared" si="58"/>
        <v>0</v>
      </c>
      <c r="V83" s="172" t="s">
        <v>196</v>
      </c>
      <c r="W83" s="129">
        <f t="shared" si="59"/>
        <v>0</v>
      </c>
      <c r="X83" s="68">
        <f t="shared" si="60"/>
        <v>0</v>
      </c>
      <c r="Y83" s="172" t="s">
        <v>196</v>
      </c>
      <c r="Z83" s="129">
        <f t="shared" si="61"/>
        <v>0</v>
      </c>
      <c r="AA83" s="68">
        <f t="shared" si="62"/>
        <v>0</v>
      </c>
      <c r="AB83" s="172" t="s">
        <v>196</v>
      </c>
      <c r="AC83" s="129">
        <f t="shared" si="63"/>
        <v>0</v>
      </c>
      <c r="AD83" s="68">
        <f t="shared" si="64"/>
        <v>0</v>
      </c>
      <c r="AE83" s="132"/>
      <c r="AF83" s="132"/>
      <c r="AG83" s="132"/>
      <c r="AH83" s="132"/>
      <c r="AI83" s="132"/>
    </row>
    <row r="84" spans="1:35" ht="20.100000000000001" hidden="1" customHeight="1">
      <c r="A84" s="58"/>
      <c r="B84" s="43"/>
      <c r="C84" s="43"/>
      <c r="F84" s="172" t="s">
        <v>76</v>
      </c>
      <c r="G84" s="129">
        <f t="shared" si="65"/>
        <v>0</v>
      </c>
      <c r="H84" s="68">
        <f>G46+G84</f>
        <v>0</v>
      </c>
      <c r="I84" s="380"/>
      <c r="J84" s="172" t="s">
        <v>76</v>
      </c>
      <c r="K84" s="129">
        <f t="shared" si="67"/>
        <v>0</v>
      </c>
      <c r="L84" s="68">
        <f t="shared" si="68"/>
        <v>0</v>
      </c>
      <c r="M84" s="172" t="s">
        <v>76</v>
      </c>
      <c r="N84" s="129">
        <f t="shared" si="53"/>
        <v>0</v>
      </c>
      <c r="O84" s="68">
        <f t="shared" si="54"/>
        <v>0</v>
      </c>
      <c r="P84" s="172" t="s">
        <v>76</v>
      </c>
      <c r="Q84" s="129">
        <f t="shared" si="55"/>
        <v>0</v>
      </c>
      <c r="R84" s="68">
        <f t="shared" si="56"/>
        <v>0</v>
      </c>
      <c r="S84" s="172" t="s">
        <v>76</v>
      </c>
      <c r="T84" s="129">
        <f t="shared" si="57"/>
        <v>0</v>
      </c>
      <c r="U84" s="68">
        <f t="shared" si="58"/>
        <v>0</v>
      </c>
      <c r="V84" s="172" t="s">
        <v>76</v>
      </c>
      <c r="W84" s="129">
        <f t="shared" si="59"/>
        <v>0</v>
      </c>
      <c r="X84" s="68">
        <f t="shared" si="60"/>
        <v>0</v>
      </c>
      <c r="Y84" s="172" t="s">
        <v>76</v>
      </c>
      <c r="Z84" s="129">
        <f t="shared" ref="Z84:Z85" si="69">SUMIF($H$51:$H$65,Y84,AA$51:AA$65)</f>
        <v>0</v>
      </c>
      <c r="AA84" s="68">
        <f t="shared" ref="AA84:AA85" si="70">AA46+Z84</f>
        <v>0</v>
      </c>
      <c r="AB84" s="172" t="s">
        <v>76</v>
      </c>
      <c r="AC84" s="129">
        <f t="shared" ref="AC84:AC85" si="71">SUMIF($H$51:$H$65,AB84,AD$51:AD$65)</f>
        <v>0</v>
      </c>
      <c r="AD84" s="68">
        <f t="shared" ref="AD84:AD85" si="72">AD46+AC84</f>
        <v>0</v>
      </c>
      <c r="AE84" s="132"/>
      <c r="AF84" s="132"/>
      <c r="AG84" s="132"/>
      <c r="AH84" s="132"/>
      <c r="AI84" s="132"/>
    </row>
    <row r="85" spans="1:35" ht="20.100000000000001" hidden="1" customHeight="1">
      <c r="B85" s="43"/>
      <c r="C85" s="43"/>
      <c r="F85" s="48" t="s">
        <v>77</v>
      </c>
      <c r="G85" s="129">
        <f t="shared" si="65"/>
        <v>0</v>
      </c>
      <c r="H85" s="68">
        <f>G47+G85</f>
        <v>0</v>
      </c>
      <c r="I85" s="380"/>
      <c r="J85" s="48" t="s">
        <v>77</v>
      </c>
      <c r="K85" s="129">
        <f t="shared" si="67"/>
        <v>0</v>
      </c>
      <c r="L85" s="68">
        <f>L47+K85</f>
        <v>0</v>
      </c>
      <c r="M85" s="48" t="s">
        <v>77</v>
      </c>
      <c r="N85" s="129">
        <f t="shared" ref="N85" si="73">SUMIF($H$51:$H$65,M85,O$51:O$65)</f>
        <v>0</v>
      </c>
      <c r="O85" s="68">
        <f t="shared" ref="O85" si="74">O47+N85</f>
        <v>0</v>
      </c>
      <c r="P85" s="48" t="s">
        <v>77</v>
      </c>
      <c r="Q85" s="129">
        <f t="shared" ref="Q85" si="75">SUMIF($H$51:$H$65,P85,R$51:R$65)</f>
        <v>0</v>
      </c>
      <c r="R85" s="68">
        <f t="shared" ref="R85" si="76">R47+Q85</f>
        <v>0</v>
      </c>
      <c r="S85" s="48" t="s">
        <v>77</v>
      </c>
      <c r="T85" s="129">
        <f t="shared" ref="T85" si="77">SUMIF($H$51:$H$65,S85,U$51:U$65)</f>
        <v>0</v>
      </c>
      <c r="U85" s="68">
        <f t="shared" ref="U85" si="78">U47+T85</f>
        <v>0</v>
      </c>
      <c r="V85" s="48" t="s">
        <v>77</v>
      </c>
      <c r="W85" s="129">
        <f t="shared" ref="W85" si="79">SUMIF($H$51:$H$65,V85,X$51:X$65)</f>
        <v>0</v>
      </c>
      <c r="X85" s="68">
        <f t="shared" ref="X85" si="80">X47+W85</f>
        <v>0</v>
      </c>
      <c r="Y85" s="48" t="s">
        <v>77</v>
      </c>
      <c r="Z85" s="129">
        <f t="shared" si="69"/>
        <v>0</v>
      </c>
      <c r="AA85" s="68">
        <f t="shared" si="70"/>
        <v>0</v>
      </c>
      <c r="AB85" s="48" t="s">
        <v>77</v>
      </c>
      <c r="AC85" s="129">
        <f t="shared" si="71"/>
        <v>0</v>
      </c>
      <c r="AD85" s="68">
        <f t="shared" si="72"/>
        <v>0</v>
      </c>
      <c r="AE85" s="132"/>
      <c r="AF85" s="132"/>
      <c r="AG85" s="132"/>
      <c r="AH85" s="132"/>
    </row>
    <row r="86" spans="1:35" ht="20.100000000000001" customHeight="1" thickBot="1"/>
    <row r="87" spans="1:35" ht="30" customHeight="1" thickBot="1">
      <c r="A87" s="133"/>
      <c r="B87" s="15" t="s">
        <v>201</v>
      </c>
      <c r="C87" s="133"/>
      <c r="D87" s="7"/>
      <c r="E87" s="4"/>
      <c r="F87" s="368" t="s">
        <v>177</v>
      </c>
      <c r="G87" s="369" t="s">
        <v>202</v>
      </c>
      <c r="J87" s="265"/>
      <c r="K87" s="82" t="s">
        <v>177</v>
      </c>
      <c r="L87" s="190" t="s">
        <v>202</v>
      </c>
      <c r="M87" s="265"/>
      <c r="N87" s="82" t="s">
        <v>177</v>
      </c>
      <c r="O87" s="190" t="s">
        <v>202</v>
      </c>
      <c r="P87" s="265"/>
      <c r="Q87" s="82" t="s">
        <v>177</v>
      </c>
      <c r="R87" s="190" t="s">
        <v>202</v>
      </c>
      <c r="S87" s="265"/>
      <c r="T87" s="82" t="s">
        <v>177</v>
      </c>
      <c r="U87" s="190" t="s">
        <v>202</v>
      </c>
      <c r="V87" s="265"/>
      <c r="W87" s="82" t="s">
        <v>177</v>
      </c>
      <c r="X87" s="190" t="s">
        <v>202</v>
      </c>
      <c r="Y87" s="265"/>
      <c r="Z87" s="82" t="s">
        <v>177</v>
      </c>
      <c r="AA87" s="190" t="s">
        <v>202</v>
      </c>
      <c r="AB87" s="265"/>
      <c r="AC87" s="82" t="s">
        <v>177</v>
      </c>
      <c r="AD87" s="190" t="s">
        <v>202</v>
      </c>
    </row>
    <row r="88" spans="1:35" ht="30" customHeight="1">
      <c r="A88" s="133"/>
      <c r="B88" s="133"/>
      <c r="C88" s="133"/>
      <c r="D88" s="539" t="s">
        <v>203</v>
      </c>
      <c r="E88" s="625"/>
      <c r="F88" s="83">
        <f>SUM(F28+F66)</f>
        <v>0</v>
      </c>
      <c r="G88" s="84">
        <f>SUM(G28+G66)</f>
        <v>0</v>
      </c>
      <c r="J88" s="266"/>
      <c r="K88" s="267">
        <f>SUM(K28+K66)</f>
        <v>0</v>
      </c>
      <c r="L88" s="84">
        <f>SUM(L28+L66)</f>
        <v>0</v>
      </c>
      <c r="M88" s="266"/>
      <c r="N88" s="267">
        <f>SUM(N28+N66)</f>
        <v>0</v>
      </c>
      <c r="O88" s="84">
        <f>SUM(O28+O66)</f>
        <v>0</v>
      </c>
      <c r="P88" s="266"/>
      <c r="Q88" s="267">
        <f>SUM(Q28+Q66)</f>
        <v>0</v>
      </c>
      <c r="R88" s="84">
        <f>SUM(R28+R66)</f>
        <v>0</v>
      </c>
      <c r="S88" s="266"/>
      <c r="T88" s="267">
        <f>SUM(T28+T66)</f>
        <v>0</v>
      </c>
      <c r="U88" s="84">
        <f>SUM(U28+U66)</f>
        <v>0</v>
      </c>
      <c r="V88" s="266"/>
      <c r="W88" s="267">
        <f>SUM(W28+W66)</f>
        <v>0</v>
      </c>
      <c r="X88" s="84">
        <f>SUM(X28+X66)</f>
        <v>0</v>
      </c>
      <c r="Y88" s="266"/>
      <c r="Z88" s="267">
        <f>SUM(Z28+Z66)</f>
        <v>0</v>
      </c>
      <c r="AA88" s="84">
        <f>SUM(AA28+AA66)</f>
        <v>0</v>
      </c>
      <c r="AB88" s="266"/>
      <c r="AC88" s="267">
        <f>SUM(AC28+AC66)</f>
        <v>0</v>
      </c>
      <c r="AD88" s="84">
        <f>SUM(AD28+AD66)</f>
        <v>0</v>
      </c>
    </row>
    <row r="89" spans="1:35" ht="30" customHeight="1" thickBot="1">
      <c r="A89" s="133"/>
      <c r="B89" s="133"/>
      <c r="C89" s="133"/>
      <c r="D89" s="370"/>
      <c r="E89" s="371" t="s">
        <v>204</v>
      </c>
      <c r="F89" s="85"/>
      <c r="G89" s="86">
        <f>ROUNDDOWN(G88,-3)</f>
        <v>0</v>
      </c>
      <c r="J89" s="266"/>
      <c r="K89" s="268"/>
      <c r="L89" s="86">
        <f>ROUNDDOWN(L88,-3)</f>
        <v>0</v>
      </c>
      <c r="M89" s="266"/>
      <c r="N89" s="268"/>
      <c r="O89" s="86">
        <f>ROUNDDOWN(O88,-3)</f>
        <v>0</v>
      </c>
      <c r="P89" s="266"/>
      <c r="Q89" s="268"/>
      <c r="R89" s="86">
        <f>ROUNDDOWN(R88,-3)</f>
        <v>0</v>
      </c>
      <c r="S89" s="266"/>
      <c r="T89" s="268"/>
      <c r="U89" s="86">
        <f>ROUNDDOWN(U88,-3)</f>
        <v>0</v>
      </c>
      <c r="V89" s="266"/>
      <c r="W89" s="268"/>
      <c r="X89" s="86">
        <f>ROUNDDOWN(X88,-3)</f>
        <v>0</v>
      </c>
      <c r="Y89" s="266"/>
      <c r="Z89" s="268"/>
      <c r="AA89" s="86">
        <f>ROUNDDOWN(AA88,-3)</f>
        <v>0</v>
      </c>
      <c r="AB89" s="266"/>
      <c r="AC89" s="268"/>
      <c r="AD89" s="86">
        <f>ROUNDDOWN(AD88,-3)</f>
        <v>0</v>
      </c>
    </row>
    <row r="90" spans="1:35">
      <c r="C90" s="44"/>
    </row>
    <row r="91" spans="1:35">
      <c r="C91" s="44"/>
    </row>
    <row r="92" spans="1:35">
      <c r="C92" s="44"/>
    </row>
    <row r="93" spans="1:35">
      <c r="B93" s="105"/>
      <c r="D93" s="15"/>
    </row>
    <row r="94" spans="1:35">
      <c r="B94" s="105"/>
      <c r="D94" s="15"/>
    </row>
    <row r="95" spans="1:35">
      <c r="B95" s="105"/>
      <c r="D95" s="15"/>
    </row>
  </sheetData>
  <mergeCells count="35">
    <mergeCell ref="D88:E88"/>
    <mergeCell ref="Z68:AA68"/>
    <mergeCell ref="AC68:AD68"/>
    <mergeCell ref="AC31:AD31"/>
    <mergeCell ref="Y49:AA49"/>
    <mergeCell ref="AB49:AD49"/>
    <mergeCell ref="K31:L31"/>
    <mergeCell ref="AE49:AG49"/>
    <mergeCell ref="K68:L68"/>
    <mergeCell ref="N68:O68"/>
    <mergeCell ref="Q68:R68"/>
    <mergeCell ref="T68:U68"/>
    <mergeCell ref="W68:X68"/>
    <mergeCell ref="J49:L49"/>
    <mergeCell ref="M49:O49"/>
    <mergeCell ref="P49:R49"/>
    <mergeCell ref="S49:U49"/>
    <mergeCell ref="V49:X49"/>
    <mergeCell ref="AB11:AD11"/>
    <mergeCell ref="F31:G31"/>
    <mergeCell ref="AE11:AG11"/>
    <mergeCell ref="N31:O31"/>
    <mergeCell ref="Q31:R31"/>
    <mergeCell ref="T31:U31"/>
    <mergeCell ref="W31:X31"/>
    <mergeCell ref="Z31:AA31"/>
    <mergeCell ref="M11:O11"/>
    <mergeCell ref="P11:R11"/>
    <mergeCell ref="S11:U11"/>
    <mergeCell ref="A2:I2"/>
    <mergeCell ref="V11:X11"/>
    <mergeCell ref="Y11:AA11"/>
    <mergeCell ref="E8:F8"/>
    <mergeCell ref="E6:F6"/>
    <mergeCell ref="J11:L11"/>
  </mergeCells>
  <phoneticPr fontId="2"/>
  <printOptions horizontalCentered="1"/>
  <pageMargins left="0.39370078740157483" right="0.19685039370078741" top="0.43307086614173229" bottom="0.35433070866141736" header="0.31496062992125984" footer="0.31496062992125984"/>
  <pageSetup paperSize="9" scale="97" orientation="portrait" cellComments="asDisplayed" r:id="rId1"/>
  <colBreaks count="1" manualBreakCount="1">
    <brk id="9" min="1" max="88" man="1"/>
  </colBreaks>
  <ignoredErrors>
    <ignoredError sqref="F13:H13 B13:E13 B14:C1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pcadmin</dc:creator>
  <cp:keywords/>
  <dc:description/>
  <cp:lastModifiedBy>Yasui, Kana[安井 加奈]</cp:lastModifiedBy>
  <cp:revision/>
  <dcterms:created xsi:type="dcterms:W3CDTF">2013-03-18T00:38:39Z</dcterms:created>
  <dcterms:modified xsi:type="dcterms:W3CDTF">2022-12-26T00:43:44Z</dcterms:modified>
  <cp:category/>
  <cp:contentStatus/>
</cp:coreProperties>
</file>